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inf_sri_historico2\1. Requerimientos\20260811 Publicación Web_Jul26\"/>
    </mc:Choice>
  </mc:AlternateContent>
  <xr:revisionPtr revIDLastSave="0" documentId="13_ncr:1_{CD590267-44F4-43E1-BB28-688837F06A55}" xr6:coauthVersionLast="47" xr6:coauthVersionMax="47" xr10:uidLastSave="{00000000-0000-0000-0000-000000000000}"/>
  <bookViews>
    <workbookView xWindow="-120" yWindow="-120" windowWidth="21840" windowHeight="13020" tabRatio="892" activeTab="12" xr2:uid="{00000000-000D-0000-FFFF-FFFF00000000}"/>
  </bookViews>
  <sheets>
    <sheet name="Ene 2026" sheetId="44" r:id="rId1"/>
    <sheet name="Feb 2026" sheetId="45" r:id="rId2"/>
    <sheet name="Mar 2026" sheetId="57" r:id="rId3"/>
    <sheet name="Abr 2026" sheetId="58" r:id="rId4"/>
    <sheet name="May 2026" sheetId="59" r:id="rId5"/>
    <sheet name="Jun 2026" sheetId="67" r:id="rId6"/>
    <sheet name="Jul 2026" sheetId="61" r:id="rId7"/>
    <sheet name="Ago 2025" sheetId="62" state="hidden" r:id="rId8"/>
    <sheet name="Sept 2025" sheetId="63" state="hidden" r:id="rId9"/>
    <sheet name="Oct 2025" sheetId="68" state="hidden" r:id="rId10"/>
    <sheet name="Nov2025" sheetId="69" state="hidden" r:id="rId11"/>
    <sheet name="Dic2025" sheetId="71" state="hidden" r:id="rId12"/>
    <sheet name="Acum" sheetId="43" r:id="rId13"/>
    <sheet name="Recaudación abierta" sheetId="31" r:id="rId14"/>
  </sheets>
  <definedNames>
    <definedName name="_xlnm.Print_Area" localSheetId="3">'Abr 2026'!$A$1:$I$151</definedName>
    <definedName name="_xlnm.Print_Area" localSheetId="12">Acum!$A$1:$I$153</definedName>
    <definedName name="_xlnm.Print_Area" localSheetId="7">'Ago 2025'!$A$1:$I$160</definedName>
    <definedName name="_xlnm.Print_Area" localSheetId="11">'Dic2025'!$A$1:$I$162</definedName>
    <definedName name="_xlnm.Print_Area" localSheetId="0">'Ene 2026'!$A$1:$I$151</definedName>
    <definedName name="_xlnm.Print_Area" localSheetId="1">'Feb 2026'!$A$1:$I$153</definedName>
    <definedName name="_xlnm.Print_Area" localSheetId="6">'Jul 2026'!$A$1:$I$152</definedName>
    <definedName name="_xlnm.Print_Area" localSheetId="5">'Jun 2026'!$A$1:$I$151</definedName>
    <definedName name="_xlnm.Print_Area" localSheetId="2">'Mar 2026'!$A$1:$I$151</definedName>
    <definedName name="_xlnm.Print_Area" localSheetId="4">'May 2026'!$A$1:$I$151</definedName>
    <definedName name="_xlnm.Print_Area" localSheetId="10">'Nov2025'!$A$1:$I$162</definedName>
    <definedName name="_xlnm.Print_Area" localSheetId="9">'Oct 2025'!$A$1:$I$159</definedName>
    <definedName name="_xlnm.Print_Area" localSheetId="13">'Recaudación abierta'!$A$1:$J$83</definedName>
    <definedName name="_xlnm.Print_Area" localSheetId="8">'Sept 2025'!$A$1:$I$159</definedName>
    <definedName name="REPRESENTANTE_SRI">#REF!</definedName>
    <definedName name="Z_8CB2C254_96FC_4087_BB04_55B2BA5977AB_.wvu.PrintArea" localSheetId="13" hidden="1">'Recaudación abierta'!$A$1:$G$91</definedName>
  </definedNames>
  <calcPr calcId="191029"/>
  <customWorkbookViews>
    <customWorkbookView name="1" guid="{8CB2C254-96FC-4087-BB04-55B2BA5977AB}" maximized="1" xWindow="-8" yWindow="-8" windowWidth="1456" windowHeight="876" tabRatio="892" activeSheetId="9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5" i="31" l="1"/>
  <c r="J65" i="31"/>
  <c r="K65" i="31"/>
  <c r="L65" i="31"/>
  <c r="M65" i="31"/>
  <c r="N65" i="31"/>
  <c r="I67" i="31"/>
  <c r="I66" i="31"/>
  <c r="I57" i="31"/>
  <c r="I58" i="31"/>
  <c r="I59" i="31"/>
  <c r="I56" i="31"/>
  <c r="I50" i="31"/>
  <c r="I51" i="31"/>
  <c r="I49" i="31"/>
  <c r="I48" i="31"/>
  <c r="I47" i="31"/>
  <c r="I22" i="31"/>
  <c r="I8" i="31"/>
  <c r="I9" i="31"/>
  <c r="I46" i="31"/>
  <c r="I24" i="31"/>
  <c r="I21" i="31"/>
  <c r="I16" i="31"/>
  <c r="I17" i="31"/>
  <c r="I18" i="31"/>
  <c r="I19" i="31"/>
  <c r="I15" i="31"/>
  <c r="I13" i="31"/>
  <c r="I12" i="31"/>
  <c r="B11" i="31"/>
  <c r="I10" i="31"/>
  <c r="I134" i="61"/>
  <c r="F88" i="67"/>
  <c r="G87" i="61"/>
  <c r="G88" i="61"/>
  <c r="F88" i="61"/>
  <c r="I62" i="31" l="1"/>
  <c r="I61" i="31"/>
  <c r="G134" i="43"/>
  <c r="F134" i="43"/>
  <c r="G131" i="43"/>
  <c r="G132" i="43"/>
  <c r="F132" i="43"/>
  <c r="F131" i="43"/>
  <c r="D124" i="43"/>
  <c r="E124" i="43"/>
  <c r="F124" i="43"/>
  <c r="G124" i="43"/>
  <c r="D125" i="43"/>
  <c r="E125" i="43"/>
  <c r="F125" i="43"/>
  <c r="G123" i="43"/>
  <c r="F123" i="43"/>
  <c r="E123" i="43"/>
  <c r="D123" i="43"/>
  <c r="G120" i="43"/>
  <c r="F120" i="43"/>
  <c r="G119" i="43"/>
  <c r="F119" i="43"/>
  <c r="D120" i="43"/>
  <c r="D121" i="43"/>
  <c r="D119" i="43"/>
  <c r="G96" i="43"/>
  <c r="G97" i="43"/>
  <c r="G98" i="43"/>
  <c r="G99" i="43"/>
  <c r="G101" i="43"/>
  <c r="G102" i="43"/>
  <c r="G103" i="43"/>
  <c r="G104" i="43"/>
  <c r="G105" i="43"/>
  <c r="G106" i="43"/>
  <c r="G107" i="43"/>
  <c r="G108" i="43"/>
  <c r="G109" i="43"/>
  <c r="G110" i="43"/>
  <c r="G111" i="43"/>
  <c r="G112" i="43"/>
  <c r="G113" i="43"/>
  <c r="G114" i="43"/>
  <c r="G115" i="43"/>
  <c r="G116" i="43"/>
  <c r="F96" i="43"/>
  <c r="F97" i="43"/>
  <c r="F98" i="43"/>
  <c r="F99" i="43"/>
  <c r="F101" i="43"/>
  <c r="F102" i="43"/>
  <c r="F103" i="43"/>
  <c r="F104" i="43"/>
  <c r="F105" i="43"/>
  <c r="F106" i="43"/>
  <c r="F107" i="43"/>
  <c r="F108" i="43"/>
  <c r="F109" i="43"/>
  <c r="F110" i="43"/>
  <c r="F111" i="43"/>
  <c r="F112" i="43"/>
  <c r="F113" i="43"/>
  <c r="F114" i="43"/>
  <c r="F115" i="43"/>
  <c r="F116" i="43"/>
  <c r="D96" i="43"/>
  <c r="D97" i="43"/>
  <c r="D98" i="43"/>
  <c r="D99" i="43"/>
  <c r="D101" i="43"/>
  <c r="D102" i="43"/>
  <c r="D103" i="43"/>
  <c r="D104" i="43"/>
  <c r="D105" i="43"/>
  <c r="D106" i="43"/>
  <c r="D107" i="43"/>
  <c r="D108" i="43"/>
  <c r="D109" i="43"/>
  <c r="D110" i="43"/>
  <c r="D111" i="43"/>
  <c r="D112" i="43"/>
  <c r="D113" i="43"/>
  <c r="D114" i="43"/>
  <c r="D115" i="43"/>
  <c r="D116" i="43"/>
  <c r="G125" i="61"/>
  <c r="G125" i="43" s="1"/>
  <c r="F125" i="61"/>
  <c r="D125" i="61"/>
  <c r="G121" i="61"/>
  <c r="G128" i="61" s="1"/>
  <c r="F121" i="61"/>
  <c r="D121" i="61"/>
  <c r="D128" i="61" s="1"/>
  <c r="G100" i="61"/>
  <c r="G95" i="61" s="1"/>
  <c r="G117" i="61" s="1"/>
  <c r="F100" i="61"/>
  <c r="F100" i="43" s="1"/>
  <c r="D100" i="61"/>
  <c r="D95" i="61" s="1"/>
  <c r="D117" i="61" s="1"/>
  <c r="F95" i="61"/>
  <c r="F117" i="61" s="1"/>
  <c r="I93" i="61"/>
  <c r="G93" i="61"/>
  <c r="F93" i="61"/>
  <c r="D93" i="61"/>
  <c r="F87" i="61"/>
  <c r="G86" i="61"/>
  <c r="G80" i="61"/>
  <c r="F80" i="61"/>
  <c r="G55" i="61"/>
  <c r="F55" i="61"/>
  <c r="D55" i="61"/>
  <c r="G50" i="61"/>
  <c r="F50" i="61"/>
  <c r="G45" i="61"/>
  <c r="F45" i="61"/>
  <c r="G43" i="61"/>
  <c r="F43" i="61"/>
  <c r="G42" i="61"/>
  <c r="F42" i="61"/>
  <c r="G35" i="61"/>
  <c r="F35" i="61"/>
  <c r="D35" i="61"/>
  <c r="G34" i="61"/>
  <c r="F34" i="61"/>
  <c r="D34" i="61"/>
  <c r="G31" i="61"/>
  <c r="F31" i="61"/>
  <c r="D31" i="61"/>
  <c r="G30" i="61"/>
  <c r="F30" i="61"/>
  <c r="D30" i="61"/>
  <c r="G29" i="61"/>
  <c r="F29" i="61"/>
  <c r="D29" i="61"/>
  <c r="G28" i="61"/>
  <c r="F28" i="61"/>
  <c r="D28" i="61"/>
  <c r="G27" i="61"/>
  <c r="F27" i="61"/>
  <c r="D27" i="61"/>
  <c r="G26" i="61"/>
  <c r="F26" i="61"/>
  <c r="D26" i="61"/>
  <c r="G25" i="61"/>
  <c r="F25" i="61"/>
  <c r="D25" i="61"/>
  <c r="G24" i="61"/>
  <c r="F24" i="61"/>
  <c r="D24" i="61"/>
  <c r="G23" i="61"/>
  <c r="F23" i="61"/>
  <c r="D23" i="61"/>
  <c r="G22" i="61"/>
  <c r="F22" i="61"/>
  <c r="D22" i="61"/>
  <c r="G21" i="61"/>
  <c r="F21" i="61"/>
  <c r="D21" i="61"/>
  <c r="G20" i="61"/>
  <c r="F20" i="61"/>
  <c r="D20" i="61"/>
  <c r="G19" i="61"/>
  <c r="F19" i="61"/>
  <c r="D19" i="61"/>
  <c r="G18" i="61"/>
  <c r="F18" i="61"/>
  <c r="D18" i="61"/>
  <c r="G17" i="61"/>
  <c r="F17" i="61"/>
  <c r="D17" i="61"/>
  <c r="G16" i="61"/>
  <c r="F16" i="61"/>
  <c r="D16" i="61"/>
  <c r="G14" i="61"/>
  <c r="F14" i="61"/>
  <c r="D14" i="61"/>
  <c r="G13" i="61"/>
  <c r="F13" i="61"/>
  <c r="D13" i="61"/>
  <c r="G12" i="61"/>
  <c r="F12" i="61"/>
  <c r="D12" i="61"/>
  <c r="G11" i="61"/>
  <c r="F11" i="61"/>
  <c r="D11" i="61"/>
  <c r="B72" i="31"/>
  <c r="B71" i="31"/>
  <c r="B70" i="31"/>
  <c r="I134" i="67"/>
  <c r="I134" i="59"/>
  <c r="I134" i="58"/>
  <c r="I134" i="57"/>
  <c r="I134" i="45"/>
  <c r="I134" i="44"/>
  <c r="G9" i="31"/>
  <c r="H13" i="31"/>
  <c r="H12" i="31"/>
  <c r="H9" i="31"/>
  <c r="H62" i="31"/>
  <c r="H61" i="31"/>
  <c r="H24" i="31"/>
  <c r="I123" i="61" l="1"/>
  <c r="G52" i="61"/>
  <c r="D130" i="61"/>
  <c r="D127" i="61" s="1"/>
  <c r="F121" i="43"/>
  <c r="F128" i="61"/>
  <c r="D36" i="61"/>
  <c r="F130" i="61"/>
  <c r="F127" i="61" s="1"/>
  <c r="D100" i="43"/>
  <c r="F95" i="43"/>
  <c r="D95" i="43"/>
  <c r="F117" i="43"/>
  <c r="D117" i="43"/>
  <c r="F36" i="61"/>
  <c r="F39" i="61" s="1"/>
  <c r="D15" i="61"/>
  <c r="D10" i="61" s="1"/>
  <c r="D32" i="61" s="1"/>
  <c r="F15" i="61"/>
  <c r="F10" i="61" s="1"/>
  <c r="F32" i="61" s="1"/>
  <c r="G15" i="61"/>
  <c r="G10" i="61" s="1"/>
  <c r="G32" i="61" s="1"/>
  <c r="G41" i="61" s="1"/>
  <c r="F86" i="61"/>
  <c r="F52" i="61" s="1"/>
  <c r="D39" i="61"/>
  <c r="G36" i="61"/>
  <c r="G39" i="61" s="1"/>
  <c r="G130" i="61"/>
  <c r="I95" i="61" s="1"/>
  <c r="D100" i="67"/>
  <c r="F100" i="67"/>
  <c r="F87" i="67"/>
  <c r="F133" i="61" l="1"/>
  <c r="F135" i="61" s="1"/>
  <c r="F41" i="61"/>
  <c r="D41" i="61"/>
  <c r="D38" i="61" s="1"/>
  <c r="F38" i="61"/>
  <c r="I10" i="61"/>
  <c r="F44" i="61"/>
  <c r="F46" i="61" s="1"/>
  <c r="I39" i="61"/>
  <c r="I34" i="61"/>
  <c r="G127" i="61"/>
  <c r="I127" i="61" s="1"/>
  <c r="G133" i="61"/>
  <c r="G135" i="61" s="1"/>
  <c r="I119" i="61"/>
  <c r="D44" i="61"/>
  <c r="D46" i="61" s="1"/>
  <c r="G38" i="61"/>
  <c r="I38" i="61" s="1"/>
  <c r="G44" i="61"/>
  <c r="G46" i="61" s="1"/>
  <c r="I41" i="61"/>
  <c r="I128" i="61"/>
  <c r="D95" i="67"/>
  <c r="F95" i="67"/>
  <c r="G100" i="67"/>
  <c r="G95" i="67"/>
  <c r="E99" i="43"/>
  <c r="E100" i="43"/>
  <c r="E101" i="43"/>
  <c r="E102" i="43"/>
  <c r="E103" i="43"/>
  <c r="E104" i="43"/>
  <c r="E105" i="43"/>
  <c r="E106" i="43"/>
  <c r="E107" i="43"/>
  <c r="E108" i="43"/>
  <c r="E109" i="43"/>
  <c r="E110" i="43"/>
  <c r="E111" i="43"/>
  <c r="E112" i="43"/>
  <c r="E113" i="43"/>
  <c r="E114" i="43"/>
  <c r="E115" i="43"/>
  <c r="E116" i="43"/>
  <c r="G88" i="67" l="1"/>
  <c r="G87" i="67"/>
  <c r="G80" i="67"/>
  <c r="F80" i="67"/>
  <c r="G86" i="67" l="1"/>
  <c r="G43" i="67"/>
  <c r="F43" i="67"/>
  <c r="G42" i="67"/>
  <c r="F42" i="67"/>
  <c r="G35" i="67"/>
  <c r="F35" i="67"/>
  <c r="D35" i="67"/>
  <c r="G34" i="67"/>
  <c r="F34" i="67"/>
  <c r="D34" i="67"/>
  <c r="G31" i="67"/>
  <c r="F31" i="67"/>
  <c r="D31" i="67"/>
  <c r="G30" i="67"/>
  <c r="F30" i="67"/>
  <c r="D30" i="67"/>
  <c r="G29" i="67"/>
  <c r="F29" i="67"/>
  <c r="D29" i="67"/>
  <c r="G28" i="67"/>
  <c r="F28" i="67"/>
  <c r="D28" i="67"/>
  <c r="G27" i="67"/>
  <c r="F27" i="67"/>
  <c r="D27" i="67"/>
  <c r="G26" i="67"/>
  <c r="F26" i="67"/>
  <c r="D26" i="67"/>
  <c r="G25" i="67"/>
  <c r="F25" i="67"/>
  <c r="D25" i="67"/>
  <c r="G24" i="67"/>
  <c r="F24" i="67"/>
  <c r="D24" i="67"/>
  <c r="G23" i="67"/>
  <c r="F23" i="67"/>
  <c r="D23" i="67"/>
  <c r="G22" i="67"/>
  <c r="F22" i="67"/>
  <c r="D22" i="67"/>
  <c r="G21" i="67"/>
  <c r="F21" i="67"/>
  <c r="D21" i="67"/>
  <c r="G20" i="67"/>
  <c r="F20" i="67"/>
  <c r="D20" i="67"/>
  <c r="G19" i="67"/>
  <c r="F19" i="67"/>
  <c r="D19" i="67"/>
  <c r="G18" i="67"/>
  <c r="F18" i="67"/>
  <c r="D18" i="67"/>
  <c r="G17" i="67"/>
  <c r="F17" i="67"/>
  <c r="D17" i="67"/>
  <c r="G16" i="67"/>
  <c r="F16" i="67"/>
  <c r="D16" i="67"/>
  <c r="D15" i="67"/>
  <c r="G14" i="67"/>
  <c r="F14" i="67"/>
  <c r="D14" i="67"/>
  <c r="G13" i="67"/>
  <c r="F13" i="67"/>
  <c r="D13" i="67"/>
  <c r="G12" i="67"/>
  <c r="F12" i="67"/>
  <c r="D12" i="67"/>
  <c r="G11" i="67"/>
  <c r="F11" i="67"/>
  <c r="D11" i="67"/>
  <c r="G12" i="31"/>
  <c r="G13" i="31"/>
  <c r="G61" i="31"/>
  <c r="G62" i="31"/>
  <c r="D10" i="67" l="1"/>
  <c r="G15" i="67"/>
  <c r="G10" i="67" s="1"/>
  <c r="F15" i="67"/>
  <c r="F10" i="67" s="1"/>
  <c r="G35" i="59" l="1"/>
  <c r="F35" i="59"/>
  <c r="D35" i="59"/>
  <c r="G34" i="59"/>
  <c r="F34" i="59"/>
  <c r="D34" i="59"/>
  <c r="G31" i="59"/>
  <c r="F31" i="59"/>
  <c r="D31" i="59"/>
  <c r="G30" i="59"/>
  <c r="F30" i="59"/>
  <c r="D30" i="59"/>
  <c r="G29" i="59"/>
  <c r="F29" i="59"/>
  <c r="D29" i="59"/>
  <c r="G28" i="59"/>
  <c r="F28" i="59"/>
  <c r="D28" i="59"/>
  <c r="G27" i="59"/>
  <c r="F27" i="59"/>
  <c r="D27" i="59"/>
  <c r="G26" i="59"/>
  <c r="F26" i="59"/>
  <c r="D26" i="59"/>
  <c r="G25" i="59"/>
  <c r="F25" i="59"/>
  <c r="D25" i="59"/>
  <c r="G24" i="59"/>
  <c r="F24" i="59"/>
  <c r="D24" i="59"/>
  <c r="G23" i="59"/>
  <c r="F23" i="59"/>
  <c r="D23" i="59"/>
  <c r="G22" i="59"/>
  <c r="F22" i="59"/>
  <c r="D22" i="59"/>
  <c r="G21" i="59"/>
  <c r="F21" i="59"/>
  <c r="D21" i="59"/>
  <c r="G20" i="59"/>
  <c r="F20" i="59"/>
  <c r="D20" i="59"/>
  <c r="G19" i="59"/>
  <c r="F19" i="59"/>
  <c r="G18" i="59"/>
  <c r="F18" i="59"/>
  <c r="G17" i="59"/>
  <c r="F17" i="59"/>
  <c r="G16" i="59"/>
  <c r="F16" i="59"/>
  <c r="D16" i="59"/>
  <c r="G14" i="59"/>
  <c r="F14" i="59"/>
  <c r="D14" i="59"/>
  <c r="G13" i="59"/>
  <c r="F13" i="59"/>
  <c r="G12" i="59"/>
  <c r="F12" i="59"/>
  <c r="G11" i="59"/>
  <c r="F11" i="59"/>
  <c r="D11" i="59"/>
  <c r="D19" i="59"/>
  <c r="D18" i="59"/>
  <c r="D100" i="59"/>
  <c r="D13" i="59"/>
  <c r="D12" i="59"/>
  <c r="F100" i="59"/>
  <c r="G100" i="59"/>
  <c r="G95" i="59" l="1"/>
  <c r="D17" i="59"/>
  <c r="D15" i="59" s="1"/>
  <c r="D10" i="59" s="1"/>
  <c r="G15" i="59"/>
  <c r="G10" i="59" s="1"/>
  <c r="F15" i="59"/>
  <c r="F10" i="59" s="1"/>
  <c r="D95" i="59"/>
  <c r="F95" i="59"/>
  <c r="G87" i="59"/>
  <c r="G88" i="59"/>
  <c r="E96" i="43"/>
  <c r="E97" i="43"/>
  <c r="E98" i="43"/>
  <c r="G80" i="59"/>
  <c r="G55" i="59" s="1"/>
  <c r="F80" i="59"/>
  <c r="F55" i="59" s="1"/>
  <c r="F125" i="59"/>
  <c r="D125" i="59"/>
  <c r="F87" i="59"/>
  <c r="G125" i="59" l="1"/>
  <c r="G34" i="44"/>
  <c r="F67" i="31"/>
  <c r="F66" i="31"/>
  <c r="F62" i="31"/>
  <c r="F61" i="31"/>
  <c r="F59" i="31"/>
  <c r="F58" i="31"/>
  <c r="F57" i="31"/>
  <c r="F56" i="31"/>
  <c r="F51" i="31"/>
  <c r="F50" i="31"/>
  <c r="F49" i="31"/>
  <c r="F48" i="31"/>
  <c r="F47" i="31"/>
  <c r="F46" i="31"/>
  <c r="F24" i="31"/>
  <c r="F23" i="31" s="1"/>
  <c r="F22" i="31"/>
  <c r="F21" i="31"/>
  <c r="F20" i="31" s="1"/>
  <c r="F19" i="31"/>
  <c r="F18" i="31"/>
  <c r="F17" i="31"/>
  <c r="F16" i="31"/>
  <c r="F15" i="31"/>
  <c r="F13" i="31"/>
  <c r="F12" i="31"/>
  <c r="F9" i="31"/>
  <c r="G35" i="58"/>
  <c r="D125" i="58"/>
  <c r="D24" i="58"/>
  <c r="D23" i="58"/>
  <c r="D22" i="58"/>
  <c r="D20" i="58"/>
  <c r="D100" i="58"/>
  <c r="D16" i="58"/>
  <c r="D12" i="58"/>
  <c r="F35" i="58"/>
  <c r="F34" i="58"/>
  <c r="F24" i="58"/>
  <c r="F23" i="58"/>
  <c r="F18" i="58"/>
  <c r="F17" i="58"/>
  <c r="G88" i="58"/>
  <c r="G87" i="58"/>
  <c r="G34" i="58"/>
  <c r="G18" i="58"/>
  <c r="G19" i="58"/>
  <c r="G20" i="58"/>
  <c r="G21" i="58"/>
  <c r="G24" i="58"/>
  <c r="G27" i="58"/>
  <c r="G28" i="58"/>
  <c r="G29" i="58"/>
  <c r="F69" i="31"/>
  <c r="K61" i="31"/>
  <c r="L61" i="31"/>
  <c r="M61" i="31"/>
  <c r="N61" i="31"/>
  <c r="K62" i="31"/>
  <c r="L62" i="31"/>
  <c r="M62" i="31"/>
  <c r="N62" i="31"/>
  <c r="G55" i="58"/>
  <c r="F88" i="58"/>
  <c r="F87" i="58"/>
  <c r="G80" i="58"/>
  <c r="F80" i="58"/>
  <c r="D35" i="58"/>
  <c r="D34" i="58"/>
  <c r="G31" i="58"/>
  <c r="F31" i="58"/>
  <c r="D31" i="58"/>
  <c r="F30" i="58"/>
  <c r="D30" i="58"/>
  <c r="D29" i="58"/>
  <c r="F28" i="58"/>
  <c r="D28" i="58"/>
  <c r="F27" i="58"/>
  <c r="D27" i="58"/>
  <c r="G26" i="58"/>
  <c r="F26" i="58"/>
  <c r="D26" i="58"/>
  <c r="G25" i="58"/>
  <c r="F25" i="58"/>
  <c r="D25" i="58"/>
  <c r="F21" i="58"/>
  <c r="F20" i="58"/>
  <c r="F19" i="58"/>
  <c r="D18" i="58"/>
  <c r="D17" i="58"/>
  <c r="F16" i="58"/>
  <c r="F14" i="58"/>
  <c r="D14" i="58"/>
  <c r="G13" i="58"/>
  <c r="F13" i="58"/>
  <c r="D13" i="58"/>
  <c r="F12" i="58"/>
  <c r="G11" i="58"/>
  <c r="F11" i="58"/>
  <c r="D11" i="58"/>
  <c r="F55" i="58"/>
  <c r="F14" i="31" l="1"/>
  <c r="J62" i="31"/>
  <c r="D19" i="58"/>
  <c r="D15" i="58" s="1"/>
  <c r="D10" i="58" s="1"/>
  <c r="D21" i="58"/>
  <c r="D95" i="58"/>
  <c r="D117" i="58" s="1"/>
  <c r="F100" i="58"/>
  <c r="F22" i="58"/>
  <c r="F29" i="58"/>
  <c r="G30" i="58"/>
  <c r="G16" i="58"/>
  <c r="G100" i="58"/>
  <c r="G17" i="58"/>
  <c r="G22" i="58"/>
  <c r="G125" i="58"/>
  <c r="G14" i="58"/>
  <c r="G23" i="58"/>
  <c r="G12" i="58"/>
  <c r="F10" i="31" s="1"/>
  <c r="F8" i="31" s="1"/>
  <c r="F65" i="31" s="1"/>
  <c r="F15" i="58"/>
  <c r="F10" i="58" s="1"/>
  <c r="E61" i="31"/>
  <c r="D61" i="31"/>
  <c r="C61" i="31"/>
  <c r="F88" i="57"/>
  <c r="F87" i="57"/>
  <c r="G87" i="57"/>
  <c r="G125" i="45"/>
  <c r="F87" i="45"/>
  <c r="F88" i="45"/>
  <c r="G87" i="45"/>
  <c r="F87" i="44"/>
  <c r="F88" i="44"/>
  <c r="G87" i="44"/>
  <c r="G88" i="44"/>
  <c r="G87" i="43"/>
  <c r="F87" i="43"/>
  <c r="F88" i="43"/>
  <c r="F68" i="31" l="1"/>
  <c r="F73" i="31" s="1"/>
  <c r="G15" i="58"/>
  <c r="G10" i="58" s="1"/>
  <c r="J61" i="31"/>
  <c r="B61" i="31"/>
  <c r="G95" i="58"/>
  <c r="F95" i="58"/>
  <c r="F117" i="58" s="1"/>
  <c r="F86" i="44"/>
  <c r="D125" i="44"/>
  <c r="D130" i="44" s="1"/>
  <c r="F125" i="44"/>
  <c r="F130" i="44" s="1"/>
  <c r="J131" i="44" s="1"/>
  <c r="G125" i="44"/>
  <c r="F86" i="45"/>
  <c r="D125" i="45"/>
  <c r="F125" i="45"/>
  <c r="F86" i="57"/>
  <c r="D125" i="57"/>
  <c r="F125" i="57"/>
  <c r="G125" i="57"/>
  <c r="F86" i="43"/>
  <c r="G86" i="44"/>
  <c r="G117" i="58" l="1"/>
  <c r="I43" i="44"/>
  <c r="J132" i="44"/>
  <c r="D9" i="31"/>
  <c r="E59" i="31"/>
  <c r="E58" i="31"/>
  <c r="E57" i="31"/>
  <c r="E56" i="31"/>
  <c r="E51" i="31"/>
  <c r="E50" i="31"/>
  <c r="E49" i="31"/>
  <c r="E48" i="31"/>
  <c r="E47" i="31"/>
  <c r="E46" i="31"/>
  <c r="E24" i="31"/>
  <c r="E22" i="31"/>
  <c r="E21" i="31"/>
  <c r="E19" i="31"/>
  <c r="E18" i="31"/>
  <c r="E17" i="31"/>
  <c r="E16" i="31"/>
  <c r="E15" i="31"/>
  <c r="E13" i="31"/>
  <c r="E12" i="31"/>
  <c r="E9" i="31"/>
  <c r="E62" i="31"/>
  <c r="E23" i="31" l="1"/>
  <c r="E20" i="31"/>
  <c r="E14" i="31"/>
  <c r="G35" i="57" l="1"/>
  <c r="G34" i="57"/>
  <c r="D31" i="57"/>
  <c r="D30" i="57"/>
  <c r="D29" i="57"/>
  <c r="D28" i="57"/>
  <c r="D27" i="57"/>
  <c r="D26" i="57"/>
  <c r="D25" i="57"/>
  <c r="D24" i="57"/>
  <c r="D23" i="57"/>
  <c r="D22" i="57"/>
  <c r="D21" i="57"/>
  <c r="D20" i="57"/>
  <c r="D19" i="57"/>
  <c r="D18" i="57"/>
  <c r="D17" i="57"/>
  <c r="D16" i="57"/>
  <c r="D14" i="57"/>
  <c r="D13" i="57"/>
  <c r="D12" i="57"/>
  <c r="D11" i="57"/>
  <c r="F31" i="57"/>
  <c r="F30" i="57"/>
  <c r="F29" i="57"/>
  <c r="F28" i="57"/>
  <c r="F27" i="57"/>
  <c r="F26" i="57"/>
  <c r="F25" i="57"/>
  <c r="F24" i="57"/>
  <c r="F23" i="57"/>
  <c r="F22" i="57"/>
  <c r="F21" i="57"/>
  <c r="F20" i="57"/>
  <c r="F19" i="57"/>
  <c r="F18" i="57"/>
  <c r="F17" i="57"/>
  <c r="F16" i="57"/>
  <c r="F14" i="57"/>
  <c r="F13" i="57"/>
  <c r="F12" i="57"/>
  <c r="F11" i="57"/>
  <c r="G31" i="57"/>
  <c r="G30" i="57"/>
  <c r="G29" i="57"/>
  <c r="G28" i="57"/>
  <c r="G24" i="57"/>
  <c r="G21" i="57"/>
  <c r="G17" i="57"/>
  <c r="G18" i="57"/>
  <c r="G19" i="57"/>
  <c r="G20" i="57"/>
  <c r="G22" i="57"/>
  <c r="G23" i="57"/>
  <c r="G25" i="57"/>
  <c r="G26" i="57"/>
  <c r="G27" i="57"/>
  <c r="G16" i="57"/>
  <c r="G14" i="57"/>
  <c r="G13" i="57"/>
  <c r="G12" i="57"/>
  <c r="E10" i="31" s="1"/>
  <c r="E8" i="31" s="1"/>
  <c r="E65" i="31" s="1"/>
  <c r="G11" i="57"/>
  <c r="D100" i="57"/>
  <c r="G88" i="57"/>
  <c r="G86" i="57" s="1"/>
  <c r="F100" i="57"/>
  <c r="D15" i="57" l="1"/>
  <c r="D10" i="57" s="1"/>
  <c r="G15" i="57"/>
  <c r="G10" i="57" s="1"/>
  <c r="F15" i="57"/>
  <c r="F10" i="57" s="1"/>
  <c r="D95" i="57"/>
  <c r="F95" i="57"/>
  <c r="G100" i="57"/>
  <c r="F12" i="44"/>
  <c r="E11" i="43"/>
  <c r="E12" i="43"/>
  <c r="E14" i="43"/>
  <c r="D62" i="31"/>
  <c r="B62" i="31" s="1"/>
  <c r="D12" i="31"/>
  <c r="G88" i="43"/>
  <c r="G86" i="43" s="1"/>
  <c r="G88" i="45"/>
  <c r="G95" i="57" l="1"/>
  <c r="G86" i="45"/>
  <c r="D100" i="45"/>
  <c r="F100" i="45"/>
  <c r="G100" i="45"/>
  <c r="G100" i="43" s="1"/>
  <c r="G13" i="45"/>
  <c r="F13" i="45"/>
  <c r="D13" i="45"/>
  <c r="E100" i="45"/>
  <c r="C9" i="31"/>
  <c r="E13" i="44"/>
  <c r="E13" i="43" s="1"/>
  <c r="F13" i="44"/>
  <c r="G13" i="44"/>
  <c r="F55" i="44"/>
  <c r="F52" i="44" s="1"/>
  <c r="I42" i="44" s="1"/>
  <c r="G31" i="44"/>
  <c r="G117" i="57" l="1"/>
  <c r="G95" i="45"/>
  <c r="G95" i="43" s="1"/>
  <c r="F95" i="45"/>
  <c r="F117" i="45" s="1"/>
  <c r="D95" i="45"/>
  <c r="D13" i="44"/>
  <c r="F117" i="44"/>
  <c r="F121" i="44"/>
  <c r="F128" i="44" s="1"/>
  <c r="C12" i="31"/>
  <c r="D100" i="44" l="1"/>
  <c r="G100" i="44"/>
  <c r="D69" i="31"/>
  <c r="G89" i="63"/>
  <c r="G88" i="63"/>
  <c r="G88" i="62"/>
  <c r="G89" i="62"/>
  <c r="G95" i="44" l="1"/>
  <c r="D95" i="44"/>
  <c r="F127" i="44"/>
  <c r="F10" i="71"/>
  <c r="N67" i="31"/>
  <c r="N66" i="31"/>
  <c r="N59" i="31"/>
  <c r="N58" i="31"/>
  <c r="N57" i="31"/>
  <c r="N56" i="31"/>
  <c r="N51" i="31"/>
  <c r="N50" i="31"/>
  <c r="N49" i="31"/>
  <c r="N48" i="31"/>
  <c r="N47" i="31"/>
  <c r="N46" i="31"/>
  <c r="N24" i="31"/>
  <c r="N22" i="31"/>
  <c r="N21" i="31"/>
  <c r="N19" i="31"/>
  <c r="N18" i="31"/>
  <c r="N17" i="31"/>
  <c r="N16" i="31"/>
  <c r="N15" i="31"/>
  <c r="N13" i="31"/>
  <c r="N12" i="31"/>
  <c r="N10" i="31"/>
  <c r="G135" i="71"/>
  <c r="I133" i="71" s="1"/>
  <c r="F135" i="71"/>
  <c r="D135" i="71"/>
  <c r="G131" i="71"/>
  <c r="G138" i="71" s="1"/>
  <c r="F131" i="71"/>
  <c r="F138" i="71" s="1"/>
  <c r="D131" i="71"/>
  <c r="D138" i="71" s="1"/>
  <c r="G127" i="71"/>
  <c r="F127" i="71"/>
  <c r="I103" i="71"/>
  <c r="G103" i="71"/>
  <c r="F103" i="71"/>
  <c r="D103" i="71"/>
  <c r="G97" i="71"/>
  <c r="F97" i="71"/>
  <c r="G94" i="71"/>
  <c r="F94" i="71"/>
  <c r="G90" i="71"/>
  <c r="F90" i="71"/>
  <c r="D90" i="71"/>
  <c r="G89" i="71"/>
  <c r="F89" i="71"/>
  <c r="D89" i="71"/>
  <c r="G84" i="71"/>
  <c r="G55" i="71" s="1"/>
  <c r="G80" i="71"/>
  <c r="F80" i="71"/>
  <c r="F55" i="71" s="1"/>
  <c r="G50" i="71"/>
  <c r="F50" i="71"/>
  <c r="D50" i="71"/>
  <c r="G45" i="71"/>
  <c r="F45" i="71"/>
  <c r="G43" i="71"/>
  <c r="F43" i="71"/>
  <c r="G42" i="71"/>
  <c r="F42" i="71"/>
  <c r="G35" i="71"/>
  <c r="F35" i="71"/>
  <c r="D35" i="71"/>
  <c r="G34" i="71"/>
  <c r="F34" i="71"/>
  <c r="D34" i="71"/>
  <c r="G31" i="71"/>
  <c r="F31" i="71"/>
  <c r="D31" i="71"/>
  <c r="G30" i="71"/>
  <c r="F30" i="71"/>
  <c r="D30" i="71"/>
  <c r="G29" i="71"/>
  <c r="F29" i="71"/>
  <c r="D29" i="71"/>
  <c r="G28" i="71"/>
  <c r="F28" i="71"/>
  <c r="D28" i="71"/>
  <c r="G27" i="71"/>
  <c r="F27" i="71"/>
  <c r="D27" i="71"/>
  <c r="G26" i="71"/>
  <c r="F26" i="71"/>
  <c r="D26" i="71"/>
  <c r="G25" i="71"/>
  <c r="F25" i="71"/>
  <c r="D25" i="71"/>
  <c r="G24" i="71"/>
  <c r="F24" i="71"/>
  <c r="D24" i="71"/>
  <c r="G23" i="71"/>
  <c r="F23" i="71"/>
  <c r="D23" i="71"/>
  <c r="G22" i="71"/>
  <c r="F22" i="71"/>
  <c r="D22" i="71"/>
  <c r="G21" i="71"/>
  <c r="F21" i="71"/>
  <c r="D21" i="71"/>
  <c r="G20" i="71"/>
  <c r="F20" i="71"/>
  <c r="D20" i="71"/>
  <c r="G19" i="71"/>
  <c r="F19" i="71"/>
  <c r="D19" i="71"/>
  <c r="G18" i="71"/>
  <c r="F18" i="71"/>
  <c r="D18" i="71"/>
  <c r="G17" i="71"/>
  <c r="F17" i="71"/>
  <c r="D17" i="71"/>
  <c r="G16" i="71"/>
  <c r="F16" i="71"/>
  <c r="D16" i="71"/>
  <c r="G15" i="71"/>
  <c r="F15" i="71"/>
  <c r="G14" i="71"/>
  <c r="F14" i="71"/>
  <c r="D14" i="71"/>
  <c r="G13" i="71"/>
  <c r="F13" i="71"/>
  <c r="D13" i="71"/>
  <c r="G12" i="71"/>
  <c r="F12" i="71"/>
  <c r="D12" i="71"/>
  <c r="G11" i="71"/>
  <c r="F11" i="71"/>
  <c r="D11" i="71"/>
  <c r="G10" i="71"/>
  <c r="G13" i="69"/>
  <c r="F13" i="69"/>
  <c r="D13" i="69"/>
  <c r="M12" i="31"/>
  <c r="M46" i="31"/>
  <c r="M22" i="31"/>
  <c r="M58" i="31"/>
  <c r="M57" i="31"/>
  <c r="M56" i="31"/>
  <c r="M51" i="31"/>
  <c r="M50" i="31"/>
  <c r="M49" i="31"/>
  <c r="M48" i="31"/>
  <c r="M47" i="31"/>
  <c r="M24" i="31"/>
  <c r="M21" i="31"/>
  <c r="M19" i="31"/>
  <c r="M18" i="31"/>
  <c r="M13" i="31"/>
  <c r="M67" i="31"/>
  <c r="M66" i="31"/>
  <c r="M59" i="31"/>
  <c r="M17" i="31"/>
  <c r="M16" i="31"/>
  <c r="M15" i="31"/>
  <c r="M10" i="31"/>
  <c r="G10" i="44" l="1"/>
  <c r="N14" i="31"/>
  <c r="N8" i="31" s="1"/>
  <c r="D87" i="71"/>
  <c r="D52" i="71" s="1"/>
  <c r="F87" i="71"/>
  <c r="F52" i="71" s="1"/>
  <c r="N20" i="31"/>
  <c r="N23" i="31"/>
  <c r="G87" i="71"/>
  <c r="G52" i="71" s="1"/>
  <c r="G91" i="71"/>
  <c r="G36" i="71"/>
  <c r="G39" i="71" s="1"/>
  <c r="G140" i="71"/>
  <c r="F140" i="71"/>
  <c r="F36" i="71"/>
  <c r="F39" i="71" s="1"/>
  <c r="F32" i="71"/>
  <c r="D15" i="71"/>
  <c r="D127" i="71"/>
  <c r="D140" i="71" s="1"/>
  <c r="D36" i="71"/>
  <c r="B12" i="31"/>
  <c r="G32" i="71"/>
  <c r="D39" i="71"/>
  <c r="M14" i="31"/>
  <c r="M8" i="31" s="1"/>
  <c r="M20" i="31"/>
  <c r="M23" i="31"/>
  <c r="E120" i="43"/>
  <c r="E35" i="43"/>
  <c r="E34" i="43"/>
  <c r="E29" i="43"/>
  <c r="E28" i="43"/>
  <c r="E27" i="43"/>
  <c r="E26" i="43"/>
  <c r="E25" i="43"/>
  <c r="E24" i="43"/>
  <c r="E23" i="43"/>
  <c r="E22" i="43"/>
  <c r="E21" i="43"/>
  <c r="E20" i="43"/>
  <c r="E19" i="43"/>
  <c r="E18" i="43"/>
  <c r="E17" i="43"/>
  <c r="E16" i="43"/>
  <c r="E15" i="43"/>
  <c r="E10" i="43"/>
  <c r="G135" i="69"/>
  <c r="I133" i="69" s="1"/>
  <c r="F135" i="69"/>
  <c r="D135" i="69"/>
  <c r="G131" i="69"/>
  <c r="G138" i="69" s="1"/>
  <c r="F131" i="69"/>
  <c r="F138" i="69" s="1"/>
  <c r="D131" i="69"/>
  <c r="D138" i="69" s="1"/>
  <c r="I103" i="69"/>
  <c r="G103" i="69"/>
  <c r="F103" i="69"/>
  <c r="D103" i="69"/>
  <c r="G97" i="69"/>
  <c r="F97" i="69"/>
  <c r="G94" i="69"/>
  <c r="F94" i="69"/>
  <c r="G90" i="69"/>
  <c r="F90" i="69"/>
  <c r="D90" i="69"/>
  <c r="G89" i="69"/>
  <c r="F89" i="69"/>
  <c r="D89" i="69"/>
  <c r="G84" i="69"/>
  <c r="G55" i="69" s="1"/>
  <c r="F80" i="69"/>
  <c r="F55" i="69" s="1"/>
  <c r="G27" i="69"/>
  <c r="G24" i="69"/>
  <c r="G23" i="69"/>
  <c r="G22" i="69"/>
  <c r="G11" i="69"/>
  <c r="G80" i="69"/>
  <c r="G50" i="69"/>
  <c r="F50" i="69"/>
  <c r="D50" i="69"/>
  <c r="G45" i="69"/>
  <c r="F45" i="69"/>
  <c r="G43" i="69"/>
  <c r="F43" i="69"/>
  <c r="G42" i="69"/>
  <c r="F42" i="69"/>
  <c r="G35" i="69"/>
  <c r="F35" i="69"/>
  <c r="D35" i="69"/>
  <c r="G34" i="69"/>
  <c r="F34" i="69"/>
  <c r="D34" i="69"/>
  <c r="G31" i="69"/>
  <c r="F31" i="69"/>
  <c r="D31" i="69"/>
  <c r="G30" i="69"/>
  <c r="F30" i="69"/>
  <c r="D30" i="69"/>
  <c r="G29" i="69"/>
  <c r="F29" i="69"/>
  <c r="D29" i="69"/>
  <c r="G28" i="69"/>
  <c r="F28" i="69"/>
  <c r="D28" i="69"/>
  <c r="F27" i="69"/>
  <c r="D27" i="69"/>
  <c r="G26" i="69"/>
  <c r="F26" i="69"/>
  <c r="D26" i="69"/>
  <c r="G25" i="69"/>
  <c r="F25" i="69"/>
  <c r="D25" i="69"/>
  <c r="F24" i="69"/>
  <c r="D24" i="69"/>
  <c r="F23" i="69"/>
  <c r="D23" i="69"/>
  <c r="F22" i="69"/>
  <c r="D22" i="69"/>
  <c r="F21" i="69"/>
  <c r="D21" i="69"/>
  <c r="G20" i="69"/>
  <c r="F20" i="69"/>
  <c r="D20" i="69"/>
  <c r="G19" i="69"/>
  <c r="F19" i="69"/>
  <c r="D19" i="69"/>
  <c r="G18" i="69"/>
  <c r="F18" i="69"/>
  <c r="D18" i="69"/>
  <c r="G17" i="69"/>
  <c r="F17" i="69"/>
  <c r="D17" i="69"/>
  <c r="G16" i="69"/>
  <c r="F16" i="69"/>
  <c r="D16" i="69"/>
  <c r="G14" i="69"/>
  <c r="F14" i="69"/>
  <c r="D14" i="69"/>
  <c r="G12" i="69"/>
  <c r="F12" i="69"/>
  <c r="D12" i="69"/>
  <c r="F11" i="69"/>
  <c r="D11" i="69"/>
  <c r="F12" i="62"/>
  <c r="F12" i="63"/>
  <c r="I138" i="71" l="1"/>
  <c r="D10" i="71"/>
  <c r="G41" i="71"/>
  <c r="G38" i="71" s="1"/>
  <c r="I38" i="71" s="1"/>
  <c r="I105" i="71"/>
  <c r="I129" i="71"/>
  <c r="G143" i="71"/>
  <c r="G145" i="71" s="1"/>
  <c r="G137" i="71"/>
  <c r="I137" i="71" s="1"/>
  <c r="F137" i="71"/>
  <c r="F143" i="71"/>
  <c r="F145" i="71" s="1"/>
  <c r="F41" i="71"/>
  <c r="F38" i="71" s="1"/>
  <c r="D137" i="71"/>
  <c r="F127" i="69"/>
  <c r="F140" i="69" s="1"/>
  <c r="F36" i="69"/>
  <c r="F39" i="69" s="1"/>
  <c r="D15" i="69"/>
  <c r="D36" i="69"/>
  <c r="D39" i="69" s="1"/>
  <c r="F15" i="69"/>
  <c r="G36" i="69"/>
  <c r="G87" i="69"/>
  <c r="G52" i="69" s="1"/>
  <c r="D87" i="69"/>
  <c r="D52" i="69" s="1"/>
  <c r="F87" i="69"/>
  <c r="F52" i="69" s="1"/>
  <c r="G10" i="69"/>
  <c r="G127" i="69"/>
  <c r="G140" i="69" s="1"/>
  <c r="G15" i="69"/>
  <c r="G21" i="69"/>
  <c r="F10" i="69"/>
  <c r="G91" i="69"/>
  <c r="F12" i="68"/>
  <c r="D32" i="71" l="1"/>
  <c r="D41" i="71" s="1"/>
  <c r="D38" i="71" s="1"/>
  <c r="I10" i="71"/>
  <c r="I41" i="71"/>
  <c r="I34" i="71"/>
  <c r="I39" i="71"/>
  <c r="G44" i="71"/>
  <c r="G46" i="71" s="1"/>
  <c r="F44" i="71"/>
  <c r="F46" i="71" s="1"/>
  <c r="D44" i="71"/>
  <c r="D46" i="71" s="1"/>
  <c r="D10" i="69"/>
  <c r="D127" i="69"/>
  <c r="D140" i="69" s="1"/>
  <c r="D137" i="69" s="1"/>
  <c r="F137" i="69"/>
  <c r="F32" i="69"/>
  <c r="F41" i="69" s="1"/>
  <c r="F44" i="69" s="1"/>
  <c r="F46" i="69" s="1"/>
  <c r="F143" i="69"/>
  <c r="F145" i="69" s="1"/>
  <c r="I138" i="69"/>
  <c r="G39" i="69"/>
  <c r="I105" i="69"/>
  <c r="I129" i="69"/>
  <c r="G143" i="69"/>
  <c r="G145" i="69" s="1"/>
  <c r="G137" i="69"/>
  <c r="I137" i="69" s="1"/>
  <c r="G32" i="69"/>
  <c r="G59" i="43"/>
  <c r="G60" i="43"/>
  <c r="G61" i="43"/>
  <c r="G62" i="43"/>
  <c r="G63" i="43"/>
  <c r="G65" i="43"/>
  <c r="G67" i="43"/>
  <c r="G68" i="43"/>
  <c r="G69" i="43"/>
  <c r="G70" i="43"/>
  <c r="G71" i="43"/>
  <c r="G73" i="43"/>
  <c r="G74" i="43"/>
  <c r="G58" i="43"/>
  <c r="G83" i="43"/>
  <c r="G82" i="43"/>
  <c r="G64" i="43"/>
  <c r="G66" i="43"/>
  <c r="G72" i="43"/>
  <c r="G75" i="43"/>
  <c r="G76" i="43"/>
  <c r="G77" i="43"/>
  <c r="G78" i="43"/>
  <c r="G79" i="43"/>
  <c r="L67" i="31"/>
  <c r="L66" i="31"/>
  <c r="L22" i="31"/>
  <c r="L57" i="31"/>
  <c r="L58" i="31"/>
  <c r="L59" i="31"/>
  <c r="L56" i="31"/>
  <c r="L48" i="31"/>
  <c r="L49" i="31"/>
  <c r="L50" i="31"/>
  <c r="L51" i="31"/>
  <c r="L47" i="31"/>
  <c r="L46" i="31"/>
  <c r="L24" i="31"/>
  <c r="L21" i="31"/>
  <c r="L16" i="31"/>
  <c r="L17" i="31"/>
  <c r="L18" i="31"/>
  <c r="L19" i="31"/>
  <c r="L15" i="31"/>
  <c r="L13" i="31"/>
  <c r="L10" i="31"/>
  <c r="D32" i="69" l="1"/>
  <c r="D41" i="69" s="1"/>
  <c r="D38" i="69" s="1"/>
  <c r="F38" i="69"/>
  <c r="D44" i="69"/>
  <c r="D46" i="69" s="1"/>
  <c r="G41" i="69"/>
  <c r="I41" i="69" s="1"/>
  <c r="G79" i="68"/>
  <c r="G133" i="68"/>
  <c r="I131" i="68" s="1"/>
  <c r="F133" i="68"/>
  <c r="D133" i="68"/>
  <c r="G129" i="68"/>
  <c r="G136" i="68" s="1"/>
  <c r="F129" i="68"/>
  <c r="F136" i="68" s="1"/>
  <c r="D129" i="68"/>
  <c r="D136" i="68" s="1"/>
  <c r="I102" i="68"/>
  <c r="G102" i="68"/>
  <c r="F102" i="68"/>
  <c r="D102" i="68"/>
  <c r="G96" i="68"/>
  <c r="F96" i="68"/>
  <c r="G93" i="68"/>
  <c r="F93" i="68"/>
  <c r="G89" i="68"/>
  <c r="F89" i="68"/>
  <c r="D89" i="68"/>
  <c r="D86" i="68" s="1"/>
  <c r="D51" i="68" s="1"/>
  <c r="G88" i="68"/>
  <c r="F88" i="68"/>
  <c r="D88" i="68"/>
  <c r="G83" i="68"/>
  <c r="G54" i="68" s="1"/>
  <c r="F79" i="68"/>
  <c r="F54" i="68"/>
  <c r="G49" i="68"/>
  <c r="F49" i="68"/>
  <c r="D49" i="68"/>
  <c r="G44" i="68"/>
  <c r="F44" i="68"/>
  <c r="G42" i="68"/>
  <c r="F42" i="68"/>
  <c r="G41" i="68"/>
  <c r="F41" i="68"/>
  <c r="G34" i="68"/>
  <c r="F34" i="68"/>
  <c r="D34" i="68"/>
  <c r="G33" i="68"/>
  <c r="F33" i="68"/>
  <c r="D33" i="68"/>
  <c r="G30" i="68"/>
  <c r="F30" i="68"/>
  <c r="D30" i="68"/>
  <c r="G29" i="68"/>
  <c r="F29" i="68"/>
  <c r="D29" i="68"/>
  <c r="G28" i="68"/>
  <c r="F28" i="68"/>
  <c r="D28" i="68"/>
  <c r="G27" i="68"/>
  <c r="F27" i="68"/>
  <c r="D27" i="68"/>
  <c r="G26" i="68"/>
  <c r="F26" i="68"/>
  <c r="D26" i="68"/>
  <c r="G25" i="68"/>
  <c r="F25" i="68"/>
  <c r="D25" i="68"/>
  <c r="G24" i="68"/>
  <c r="F24" i="68"/>
  <c r="D24" i="68"/>
  <c r="G23" i="68"/>
  <c r="F23" i="68"/>
  <c r="D23" i="68"/>
  <c r="G22" i="68"/>
  <c r="F22" i="68"/>
  <c r="D22" i="68"/>
  <c r="G21" i="68"/>
  <c r="F21" i="68"/>
  <c r="D21" i="68"/>
  <c r="G20" i="68"/>
  <c r="F20" i="68"/>
  <c r="D20" i="68"/>
  <c r="G19" i="68"/>
  <c r="F19" i="68"/>
  <c r="D19" i="68"/>
  <c r="G18" i="68"/>
  <c r="F18" i="68"/>
  <c r="D18" i="68"/>
  <c r="G17" i="68"/>
  <c r="F17" i="68"/>
  <c r="D17" i="68"/>
  <c r="G16" i="68"/>
  <c r="F16" i="68"/>
  <c r="D16" i="68"/>
  <c r="G15" i="68"/>
  <c r="F15" i="68"/>
  <c r="D15" i="68"/>
  <c r="G13" i="68"/>
  <c r="F13" i="68"/>
  <c r="D13" i="68"/>
  <c r="G12" i="68"/>
  <c r="D12" i="68"/>
  <c r="G11" i="68"/>
  <c r="F11" i="68"/>
  <c r="D11" i="68"/>
  <c r="F86" i="68" l="1"/>
  <c r="F51" i="68" s="1"/>
  <c r="G38" i="69"/>
  <c r="I38" i="69" s="1"/>
  <c r="G44" i="69"/>
  <c r="G46" i="69" s="1"/>
  <c r="I34" i="69"/>
  <c r="I39" i="69"/>
  <c r="I10" i="69"/>
  <c r="D35" i="68"/>
  <c r="D38" i="68" s="1"/>
  <c r="G90" i="68"/>
  <c r="F35" i="68"/>
  <c r="F38" i="68" s="1"/>
  <c r="G86" i="68"/>
  <c r="G51" i="68" s="1"/>
  <c r="G35" i="68"/>
  <c r="G38" i="68" s="1"/>
  <c r="D10" i="68"/>
  <c r="D125" i="68"/>
  <c r="D138" i="68" s="1"/>
  <c r="D14" i="68"/>
  <c r="G14" i="68"/>
  <c r="F14" i="68"/>
  <c r="G125" i="68"/>
  <c r="G10" i="68"/>
  <c r="F10" i="68"/>
  <c r="F125" i="68"/>
  <c r="F138" i="68" s="1"/>
  <c r="D31" i="68" l="1"/>
  <c r="F31" i="68"/>
  <c r="F40" i="68" s="1"/>
  <c r="F37" i="68" s="1"/>
  <c r="G31" i="68"/>
  <c r="G40" i="68" s="1"/>
  <c r="D135" i="68"/>
  <c r="D40" i="68"/>
  <c r="D37" i="68" s="1"/>
  <c r="F141" i="68"/>
  <c r="F143" i="68" s="1"/>
  <c r="F135" i="68"/>
  <c r="F43" i="68"/>
  <c r="F45" i="68" s="1"/>
  <c r="G138" i="68"/>
  <c r="G79" i="63"/>
  <c r="F44" i="63"/>
  <c r="D49" i="63"/>
  <c r="D89" i="63"/>
  <c r="D88" i="63"/>
  <c r="D22" i="63"/>
  <c r="D23" i="63"/>
  <c r="D24" i="63"/>
  <c r="D25" i="63"/>
  <c r="D26" i="63"/>
  <c r="D27" i="63"/>
  <c r="D28" i="63"/>
  <c r="D29" i="63"/>
  <c r="D30" i="63"/>
  <c r="D21" i="63"/>
  <c r="D16" i="63"/>
  <c r="D17" i="63"/>
  <c r="D18" i="63"/>
  <c r="D19" i="63"/>
  <c r="D20" i="63"/>
  <c r="D12" i="63"/>
  <c r="D13" i="63"/>
  <c r="F89" i="63"/>
  <c r="F88" i="63"/>
  <c r="K67" i="31"/>
  <c r="K66" i="31"/>
  <c r="K69" i="31"/>
  <c r="F86" i="63" l="1"/>
  <c r="D86" i="63"/>
  <c r="D51" i="63" s="1"/>
  <c r="D43" i="68"/>
  <c r="D45" i="68" s="1"/>
  <c r="I104" i="68"/>
  <c r="G141" i="68"/>
  <c r="G143" i="68" s="1"/>
  <c r="I127" i="68"/>
  <c r="G135" i="68"/>
  <c r="I135" i="68" s="1"/>
  <c r="I136" i="68"/>
  <c r="G43" i="68"/>
  <c r="G45" i="68" s="1"/>
  <c r="G37" i="68"/>
  <c r="I37" i="68" s="1"/>
  <c r="I33" i="68"/>
  <c r="I38" i="68"/>
  <c r="I10" i="68"/>
  <c r="G84" i="43"/>
  <c r="G55" i="43" s="1"/>
  <c r="G52" i="43" s="1"/>
  <c r="F96" i="63"/>
  <c r="F93" i="63"/>
  <c r="F55" i="67"/>
  <c r="F32" i="67" l="1"/>
  <c r="G96" i="63"/>
  <c r="G93" i="63" l="1"/>
  <c r="F59" i="43"/>
  <c r="F60" i="43"/>
  <c r="F62" i="43"/>
  <c r="F63" i="43"/>
  <c r="F64" i="43"/>
  <c r="F65" i="43"/>
  <c r="F66" i="43"/>
  <c r="F67" i="43"/>
  <c r="F68" i="43"/>
  <c r="F69" i="43"/>
  <c r="F70" i="43"/>
  <c r="F71" i="43"/>
  <c r="F72" i="43"/>
  <c r="F73" i="43"/>
  <c r="F74" i="43"/>
  <c r="F75" i="43"/>
  <c r="F76" i="43"/>
  <c r="F77" i="43"/>
  <c r="F78" i="43"/>
  <c r="F79" i="43"/>
  <c r="F89" i="62"/>
  <c r="F88" i="62"/>
  <c r="F86" i="62" l="1"/>
  <c r="G125" i="62" l="1"/>
  <c r="J69" i="31"/>
  <c r="F83" i="43" l="1"/>
  <c r="F82" i="43"/>
  <c r="G55" i="67" l="1"/>
  <c r="G52" i="67" s="1"/>
  <c r="G96" i="62"/>
  <c r="F96" i="62"/>
  <c r="G93" i="62"/>
  <c r="G20" i="62" s="1"/>
  <c r="G49" i="62"/>
  <c r="F49" i="62"/>
  <c r="F93" i="62" l="1"/>
  <c r="I69" i="31"/>
  <c r="B69" i="31" s="1"/>
  <c r="I134" i="43" s="1"/>
  <c r="L69" i="31"/>
  <c r="M69" i="31"/>
  <c r="N69" i="31"/>
  <c r="M77" i="31" l="1"/>
  <c r="H19" i="31" l="1"/>
  <c r="H46" i="31"/>
  <c r="H23" i="31" s="1"/>
  <c r="H22" i="31"/>
  <c r="H21" i="31"/>
  <c r="H18" i="31"/>
  <c r="H17" i="31"/>
  <c r="H10" i="31"/>
  <c r="H47" i="31"/>
  <c r="H57" i="31"/>
  <c r="H58" i="31"/>
  <c r="H56" i="31"/>
  <c r="H51" i="31"/>
  <c r="H50" i="31"/>
  <c r="H49" i="31"/>
  <c r="H48" i="31"/>
  <c r="H16" i="31"/>
  <c r="H15" i="31"/>
  <c r="H69" i="31"/>
  <c r="H67" i="31"/>
  <c r="H66" i="31"/>
  <c r="H59" i="31"/>
  <c r="H14" i="31" l="1"/>
  <c r="H8" i="31" s="1"/>
  <c r="H20" i="31"/>
  <c r="G125" i="67"/>
  <c r="F125" i="67"/>
  <c r="D125" i="67"/>
  <c r="G121" i="67"/>
  <c r="G128" i="67" s="1"/>
  <c r="F121" i="67"/>
  <c r="D121" i="67"/>
  <c r="D128" i="67" s="1"/>
  <c r="I93" i="67"/>
  <c r="G93" i="67"/>
  <c r="F93" i="67"/>
  <c r="D93" i="67"/>
  <c r="D55" i="67"/>
  <c r="G50" i="67"/>
  <c r="F50" i="67"/>
  <c r="G45" i="67"/>
  <c r="F45" i="67"/>
  <c r="E67" i="31"/>
  <c r="E66" i="31"/>
  <c r="H65" i="31" l="1"/>
  <c r="H68" i="31" s="1"/>
  <c r="H73" i="31" s="1"/>
  <c r="F128" i="67"/>
  <c r="F86" i="67"/>
  <c r="F52" i="67" s="1"/>
  <c r="F36" i="67"/>
  <c r="F39" i="67" s="1"/>
  <c r="F128" i="43"/>
  <c r="D36" i="67"/>
  <c r="D39" i="67" s="1"/>
  <c r="I123" i="67"/>
  <c r="G36" i="67"/>
  <c r="G39" i="67" s="1"/>
  <c r="G117" i="67"/>
  <c r="D32" i="67"/>
  <c r="G130" i="67" l="1"/>
  <c r="G127" i="67" s="1"/>
  <c r="I127" i="67" s="1"/>
  <c r="D117" i="67"/>
  <c r="F41" i="67"/>
  <c r="D41" i="67"/>
  <c r="D44" i="67" s="1"/>
  <c r="D46" i="67" s="1"/>
  <c r="F117" i="67"/>
  <c r="G67" i="31"/>
  <c r="G66" i="31"/>
  <c r="G69" i="31"/>
  <c r="I119" i="67" l="1"/>
  <c r="G133" i="67"/>
  <c r="G135" i="67" s="1"/>
  <c r="I128" i="67"/>
  <c r="I95" i="67"/>
  <c r="F130" i="67"/>
  <c r="D130" i="67"/>
  <c r="F44" i="67"/>
  <c r="F46" i="67" s="1"/>
  <c r="F133" i="67"/>
  <c r="F135" i="67" s="1"/>
  <c r="F127" i="67"/>
  <c r="G32" i="67"/>
  <c r="G41" i="67" s="1"/>
  <c r="F38" i="67"/>
  <c r="D38" i="67"/>
  <c r="I39" i="67" l="1"/>
  <c r="I41" i="67"/>
  <c r="D127" i="67"/>
  <c r="I10" i="67"/>
  <c r="I34" i="67"/>
  <c r="G44" i="67"/>
  <c r="G46" i="67" s="1"/>
  <c r="G38" i="67"/>
  <c r="I38" i="67" s="1"/>
  <c r="D93" i="59"/>
  <c r="F93" i="59"/>
  <c r="G93" i="59"/>
  <c r="I93" i="59"/>
  <c r="F35" i="44" l="1"/>
  <c r="F34" i="44"/>
  <c r="F35" i="57" l="1"/>
  <c r="F34" i="57"/>
  <c r="F13" i="43"/>
  <c r="G12" i="45"/>
  <c r="F12" i="45"/>
  <c r="F12" i="43" s="1"/>
  <c r="G12" i="44"/>
  <c r="G45" i="57"/>
  <c r="G43" i="57"/>
  <c r="G42" i="57"/>
  <c r="E69" i="31"/>
  <c r="F45" i="57" l="1"/>
  <c r="F43" i="57"/>
  <c r="F42" i="57"/>
  <c r="D35" i="45" l="1"/>
  <c r="D34" i="45"/>
  <c r="D23" i="45"/>
  <c r="D24" i="45"/>
  <c r="D25" i="45"/>
  <c r="D26" i="45"/>
  <c r="D27" i="45"/>
  <c r="D28" i="45"/>
  <c r="D29" i="45"/>
  <c r="D30" i="45"/>
  <c r="D31" i="45"/>
  <c r="D22" i="45"/>
  <c r="D11" i="45"/>
  <c r="D12" i="45"/>
  <c r="D14" i="45"/>
  <c r="D16" i="45"/>
  <c r="D17" i="45"/>
  <c r="D18" i="45"/>
  <c r="D19" i="45"/>
  <c r="D20" i="45"/>
  <c r="D21" i="45"/>
  <c r="B52" i="31"/>
  <c r="B53" i="31"/>
  <c r="B54" i="31"/>
  <c r="B55" i="31"/>
  <c r="G121" i="44" l="1"/>
  <c r="G128" i="44" s="1"/>
  <c r="G117" i="44"/>
  <c r="G130" i="44" l="1"/>
  <c r="I123" i="44"/>
  <c r="D67" i="31"/>
  <c r="D66" i="31"/>
  <c r="G43" i="45"/>
  <c r="G42" i="45"/>
  <c r="G45" i="45"/>
  <c r="D15" i="45" l="1"/>
  <c r="D10" i="45"/>
  <c r="F45" i="45"/>
  <c r="F43" i="45"/>
  <c r="F42" i="45"/>
  <c r="F55" i="45" l="1"/>
  <c r="F52" i="45" s="1"/>
  <c r="G55" i="45"/>
  <c r="G52" i="45" s="1"/>
  <c r="F35" i="45"/>
  <c r="F34" i="45"/>
  <c r="F31" i="45"/>
  <c r="F30" i="45"/>
  <c r="F29" i="45"/>
  <c r="F28" i="45"/>
  <c r="F27" i="45"/>
  <c r="F26" i="45"/>
  <c r="F25" i="45"/>
  <c r="F24" i="45"/>
  <c r="F23" i="45"/>
  <c r="F22" i="45"/>
  <c r="F21" i="45"/>
  <c r="F20" i="45"/>
  <c r="F19" i="45"/>
  <c r="F18" i="45"/>
  <c r="F17" i="45"/>
  <c r="F16" i="45"/>
  <c r="F15" i="45"/>
  <c r="F14" i="45"/>
  <c r="F11" i="45"/>
  <c r="F10" i="45"/>
  <c r="G55" i="44"/>
  <c r="G52" i="44" s="1"/>
  <c r="C67" i="31"/>
  <c r="C66" i="31"/>
  <c r="C69" i="31"/>
  <c r="G43" i="58" l="1"/>
  <c r="G42" i="58"/>
  <c r="F55" i="57"/>
  <c r="F52" i="57" s="1"/>
  <c r="D35" i="44" l="1"/>
  <c r="D34" i="44"/>
  <c r="D11" i="44"/>
  <c r="D12" i="44"/>
  <c r="D14" i="44"/>
  <c r="D15" i="44"/>
  <c r="D16" i="44"/>
  <c r="D17" i="44"/>
  <c r="D18" i="44"/>
  <c r="D19" i="44"/>
  <c r="D20" i="44"/>
  <c r="D21" i="44"/>
  <c r="D22" i="44"/>
  <c r="D23" i="44"/>
  <c r="D24" i="44"/>
  <c r="D25" i="44"/>
  <c r="D26" i="44"/>
  <c r="D27" i="44"/>
  <c r="D28" i="44"/>
  <c r="D29" i="44"/>
  <c r="D30" i="44"/>
  <c r="D31" i="44"/>
  <c r="D10" i="44"/>
  <c r="G45" i="44"/>
  <c r="G43" i="44"/>
  <c r="G4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F17" i="44"/>
  <c r="F16" i="44"/>
  <c r="F15" i="44"/>
  <c r="F14" i="44"/>
  <c r="F11" i="44"/>
  <c r="F61" i="43" l="1"/>
  <c r="F10" i="44"/>
  <c r="F58" i="43" l="1"/>
  <c r="F80" i="43" s="1"/>
  <c r="F21" i="62" l="1"/>
  <c r="F20" i="62"/>
  <c r="F19" i="62"/>
  <c r="F18" i="62"/>
  <c r="F17" i="62"/>
  <c r="F16" i="62"/>
  <c r="F15" i="62"/>
  <c r="F14" i="62"/>
  <c r="F13" i="62"/>
  <c r="F11" i="62"/>
  <c r="F21" i="63"/>
  <c r="F22" i="43" s="1"/>
  <c r="F20" i="63"/>
  <c r="F19" i="63"/>
  <c r="F18" i="63"/>
  <c r="F17" i="63"/>
  <c r="F16" i="63"/>
  <c r="F15" i="63"/>
  <c r="F14" i="63"/>
  <c r="F13" i="63"/>
  <c r="F11" i="63"/>
  <c r="F117" i="57"/>
  <c r="F121" i="57"/>
  <c r="F128" i="57" s="1"/>
  <c r="D121" i="57"/>
  <c r="F16" i="43" l="1"/>
  <c r="F17" i="43"/>
  <c r="F19" i="43"/>
  <c r="F20" i="43"/>
  <c r="F21" i="43"/>
  <c r="L14" i="31"/>
  <c r="L8" i="31" s="1"/>
  <c r="L20" i="31"/>
  <c r="K59" i="31" l="1"/>
  <c r="K58" i="31"/>
  <c r="K57" i="31"/>
  <c r="K56" i="31"/>
  <c r="K51" i="31"/>
  <c r="K50" i="31"/>
  <c r="K49" i="31"/>
  <c r="K48" i="31"/>
  <c r="K47" i="31"/>
  <c r="K46" i="31"/>
  <c r="K24" i="31"/>
  <c r="K22" i="31"/>
  <c r="K21" i="31"/>
  <c r="K19" i="31"/>
  <c r="K18" i="31"/>
  <c r="K17" i="31"/>
  <c r="K16" i="31"/>
  <c r="K15" i="31"/>
  <c r="K13" i="31"/>
  <c r="K10" i="31"/>
  <c r="K20" i="31" l="1"/>
  <c r="K14" i="31"/>
  <c r="K8" i="31" s="1"/>
  <c r="K23" i="31"/>
  <c r="D33" i="63" l="1"/>
  <c r="D15" i="63"/>
  <c r="D10" i="63"/>
  <c r="F33" i="63"/>
  <c r="F27" i="63"/>
  <c r="F22" i="63"/>
  <c r="G33" i="63"/>
  <c r="G20" i="63"/>
  <c r="G21" i="63"/>
  <c r="G22" i="63"/>
  <c r="G23" i="63"/>
  <c r="G29" i="63"/>
  <c r="G133" i="63"/>
  <c r="I131" i="63" s="1"/>
  <c r="F133" i="63"/>
  <c r="D133" i="63"/>
  <c r="I102" i="63"/>
  <c r="G102" i="63"/>
  <c r="F102" i="63"/>
  <c r="D102" i="63"/>
  <c r="G83" i="63"/>
  <c r="G54" i="63" s="1"/>
  <c r="F79" i="63"/>
  <c r="F54" i="63" s="1"/>
  <c r="F51" i="63" s="1"/>
  <c r="G49" i="63"/>
  <c r="F49" i="63"/>
  <c r="G44" i="63"/>
  <c r="G42" i="63"/>
  <c r="F42" i="63"/>
  <c r="G41" i="63"/>
  <c r="F41" i="63"/>
  <c r="F34" i="63"/>
  <c r="F30" i="63"/>
  <c r="F29" i="63"/>
  <c r="G28" i="63"/>
  <c r="F28" i="63"/>
  <c r="G27" i="63"/>
  <c r="F26" i="63"/>
  <c r="G25" i="63"/>
  <c r="F25" i="63"/>
  <c r="G24" i="63"/>
  <c r="F24" i="63"/>
  <c r="F23" i="63"/>
  <c r="G17" i="63"/>
  <c r="G16" i="63"/>
  <c r="G13" i="63"/>
  <c r="G12" i="63"/>
  <c r="G11" i="63"/>
  <c r="D11" i="63"/>
  <c r="D31" i="63" l="1"/>
  <c r="G90" i="63"/>
  <c r="D129" i="63"/>
  <c r="D136" i="63" s="1"/>
  <c r="D34" i="63"/>
  <c r="D14" i="63"/>
  <c r="D125" i="63"/>
  <c r="F35" i="63"/>
  <c r="F129" i="63"/>
  <c r="F136" i="63" s="1"/>
  <c r="G86" i="63"/>
  <c r="G51" i="63" s="1"/>
  <c r="G30" i="63"/>
  <c r="G26" i="63"/>
  <c r="G129" i="63"/>
  <c r="G136" i="63" s="1"/>
  <c r="G34" i="63"/>
  <c r="G18" i="63"/>
  <c r="G14" i="63"/>
  <c r="G15" i="63"/>
  <c r="G19" i="63"/>
  <c r="F10" i="63"/>
  <c r="F125" i="63"/>
  <c r="G10" i="63"/>
  <c r="G125" i="63"/>
  <c r="D35" i="63" l="1"/>
  <c r="D38" i="63" s="1"/>
  <c r="D138" i="63"/>
  <c r="D40" i="63"/>
  <c r="F138" i="63"/>
  <c r="G35" i="63"/>
  <c r="G38" i="63" s="1"/>
  <c r="F38" i="63"/>
  <c r="F31" i="63"/>
  <c r="F40" i="63" s="1"/>
  <c r="G31" i="63"/>
  <c r="G138" i="63"/>
  <c r="J10" i="31"/>
  <c r="D12" i="62"/>
  <c r="F43" i="63" l="1"/>
  <c r="F45" i="63" s="1"/>
  <c r="D135" i="63"/>
  <c r="D37" i="63"/>
  <c r="D43" i="63"/>
  <c r="D45" i="63" s="1"/>
  <c r="F141" i="63"/>
  <c r="F143" i="63" s="1"/>
  <c r="F135" i="63"/>
  <c r="I104" i="63"/>
  <c r="G40" i="63"/>
  <c r="I10" i="63" s="1"/>
  <c r="F37" i="63"/>
  <c r="G141" i="63"/>
  <c r="I127" i="63"/>
  <c r="G135" i="63"/>
  <c r="I135" i="63" s="1"/>
  <c r="I136" i="63"/>
  <c r="J46" i="31"/>
  <c r="J15" i="31"/>
  <c r="J16" i="31"/>
  <c r="J19" i="31"/>
  <c r="J47" i="31"/>
  <c r="J48" i="31"/>
  <c r="J49" i="31"/>
  <c r="J51" i="31"/>
  <c r="J56" i="31"/>
  <c r="J57" i="31"/>
  <c r="J58" i="31"/>
  <c r="J13" i="31"/>
  <c r="J59" i="31"/>
  <c r="J50" i="31"/>
  <c r="J24" i="31"/>
  <c r="J21" i="31"/>
  <c r="J18" i="31"/>
  <c r="J17" i="31"/>
  <c r="G143" i="63" l="1"/>
  <c r="I33" i="63"/>
  <c r="I38" i="63"/>
  <c r="G37" i="63"/>
  <c r="I37" i="63" s="1"/>
  <c r="G43" i="63"/>
  <c r="G45" i="63" s="1"/>
  <c r="J67" i="31"/>
  <c r="J66" i="31"/>
  <c r="J22" i="31"/>
  <c r="J20" i="31" s="1"/>
  <c r="J23" i="31" l="1"/>
  <c r="J14" i="31"/>
  <c r="J8" i="31" s="1"/>
  <c r="G133" i="62" l="1"/>
  <c r="I131" i="62" s="1"/>
  <c r="F133" i="62"/>
  <c r="D133" i="62"/>
  <c r="G129" i="62"/>
  <c r="F129" i="62"/>
  <c r="F136" i="62" s="1"/>
  <c r="D129" i="62"/>
  <c r="D136" i="62" s="1"/>
  <c r="I102" i="62"/>
  <c r="G102" i="62"/>
  <c r="F102" i="62"/>
  <c r="D102" i="62"/>
  <c r="G90" i="62"/>
  <c r="G83" i="62"/>
  <c r="G54" i="62" s="1"/>
  <c r="F79" i="62"/>
  <c r="F54" i="62" s="1"/>
  <c r="F51" i="62" s="1"/>
  <c r="G14" i="62"/>
  <c r="D54" i="62"/>
  <c r="G44" i="62"/>
  <c r="F44" i="62"/>
  <c r="G42" i="62"/>
  <c r="F42" i="62"/>
  <c r="G41" i="62"/>
  <c r="F41" i="62"/>
  <c r="G34" i="62"/>
  <c r="F34" i="62"/>
  <c r="D34" i="62"/>
  <c r="G33" i="62"/>
  <c r="F33" i="62"/>
  <c r="D33" i="62"/>
  <c r="G30" i="62"/>
  <c r="F30" i="62"/>
  <c r="F31" i="43" s="1"/>
  <c r="D30" i="62"/>
  <c r="G29" i="62"/>
  <c r="F29" i="62"/>
  <c r="F30" i="43" s="1"/>
  <c r="D29" i="62"/>
  <c r="G28" i="62"/>
  <c r="F28" i="62"/>
  <c r="F29" i="43" s="1"/>
  <c r="D28" i="62"/>
  <c r="G27" i="62"/>
  <c r="F27" i="62"/>
  <c r="F28" i="43" s="1"/>
  <c r="D27" i="62"/>
  <c r="G26" i="62"/>
  <c r="F26" i="62"/>
  <c r="F27" i="43" s="1"/>
  <c r="D26" i="62"/>
  <c r="G25" i="62"/>
  <c r="F25" i="62"/>
  <c r="F26" i="43" s="1"/>
  <c r="D25" i="62"/>
  <c r="G24" i="62"/>
  <c r="F24" i="62"/>
  <c r="F25" i="43" s="1"/>
  <c r="D24" i="62"/>
  <c r="G23" i="62"/>
  <c r="F23" i="62"/>
  <c r="F24" i="43" s="1"/>
  <c r="D23" i="62"/>
  <c r="G22" i="62"/>
  <c r="F22" i="62"/>
  <c r="F23" i="43" s="1"/>
  <c r="D22" i="62"/>
  <c r="G21" i="62"/>
  <c r="D21" i="62"/>
  <c r="D20" i="62"/>
  <c r="G19" i="62"/>
  <c r="D19" i="62"/>
  <c r="G18" i="62"/>
  <c r="D18" i="62"/>
  <c r="G17" i="62"/>
  <c r="D17" i="62"/>
  <c r="G16" i="62"/>
  <c r="D16" i="62"/>
  <c r="G15" i="62"/>
  <c r="D15" i="62"/>
  <c r="D14" i="62"/>
  <c r="G13" i="62"/>
  <c r="D13" i="62"/>
  <c r="G12" i="62"/>
  <c r="G11" i="62"/>
  <c r="D11" i="62"/>
  <c r="G136" i="62" l="1"/>
  <c r="G138" i="62"/>
  <c r="J68" i="31"/>
  <c r="J73" i="31" s="1"/>
  <c r="D125" i="62"/>
  <c r="F125" i="62"/>
  <c r="D35" i="62"/>
  <c r="D38" i="62" s="1"/>
  <c r="F35" i="62"/>
  <c r="F38" i="62" s="1"/>
  <c r="D10" i="62"/>
  <c r="F10" i="62"/>
  <c r="G35" i="62"/>
  <c r="G38" i="62" s="1"/>
  <c r="G10" i="62"/>
  <c r="G79" i="62"/>
  <c r="G86" i="62"/>
  <c r="G51" i="62" s="1"/>
  <c r="D31" i="62" l="1"/>
  <c r="D40" i="62" s="1"/>
  <c r="D43" i="62" s="1"/>
  <c r="D45" i="62" s="1"/>
  <c r="G31" i="62"/>
  <c r="F138" i="62"/>
  <c r="F135" i="62" s="1"/>
  <c r="D138" i="62"/>
  <c r="F31" i="62"/>
  <c r="F40" i="62" s="1"/>
  <c r="F43" i="62" s="1"/>
  <c r="F45" i="62" s="1"/>
  <c r="G40" i="62"/>
  <c r="B67" i="31"/>
  <c r="B66" i="31"/>
  <c r="I20" i="31"/>
  <c r="G80" i="45"/>
  <c r="D135" i="62" l="1"/>
  <c r="I33" i="62"/>
  <c r="G141" i="62"/>
  <c r="G143" i="62" s="1"/>
  <c r="F141" i="62"/>
  <c r="F143" i="62" s="1"/>
  <c r="I104" i="62"/>
  <c r="I136" i="62"/>
  <c r="I127" i="62"/>
  <c r="G135" i="62"/>
  <c r="I135" i="62" s="1"/>
  <c r="I23" i="31"/>
  <c r="D37" i="62"/>
  <c r="I38" i="62"/>
  <c r="I10" i="62"/>
  <c r="G43" i="62"/>
  <c r="G45" i="62" s="1"/>
  <c r="G37" i="62"/>
  <c r="I37" i="62" s="1"/>
  <c r="F37" i="62"/>
  <c r="G43" i="59" l="1"/>
  <c r="G42" i="59"/>
  <c r="G43" i="43" l="1"/>
  <c r="G42" i="43"/>
  <c r="G121" i="58" l="1"/>
  <c r="F125" i="58"/>
  <c r="G86" i="58" l="1"/>
  <c r="G52" i="58" s="1"/>
  <c r="G128" i="58"/>
  <c r="G130" i="58"/>
  <c r="F130" i="57"/>
  <c r="J131" i="57" l="1"/>
  <c r="G133" i="58"/>
  <c r="G135" i="58" s="1"/>
  <c r="G127" i="58"/>
  <c r="G10" i="31" l="1"/>
  <c r="D10" i="31"/>
  <c r="G48" i="31"/>
  <c r="G49" i="31"/>
  <c r="G50" i="31"/>
  <c r="G51" i="31"/>
  <c r="G56" i="31"/>
  <c r="G57" i="31"/>
  <c r="G58" i="31"/>
  <c r="G59" i="31"/>
  <c r="G47" i="31"/>
  <c r="G46" i="31"/>
  <c r="G24" i="31"/>
  <c r="G22" i="31"/>
  <c r="G21" i="31"/>
  <c r="G16" i="31"/>
  <c r="G17" i="31"/>
  <c r="G18" i="31"/>
  <c r="G19" i="31"/>
  <c r="G15" i="31"/>
  <c r="G14" i="31" s="1"/>
  <c r="D58" i="31"/>
  <c r="D59" i="31"/>
  <c r="D57" i="31"/>
  <c r="D48" i="31"/>
  <c r="D49" i="31"/>
  <c r="D50" i="31"/>
  <c r="D51" i="31"/>
  <c r="D56" i="31"/>
  <c r="D47" i="31"/>
  <c r="D46" i="31"/>
  <c r="D24" i="31"/>
  <c r="D22" i="31"/>
  <c r="D21" i="31"/>
  <c r="D16" i="31"/>
  <c r="D17" i="31"/>
  <c r="D18" i="31"/>
  <c r="D19" i="31"/>
  <c r="D15" i="31"/>
  <c r="D13" i="31"/>
  <c r="C58" i="31"/>
  <c r="C59" i="31"/>
  <c r="C57" i="31"/>
  <c r="C56" i="31"/>
  <c r="C48" i="31"/>
  <c r="C49" i="31"/>
  <c r="C50" i="31"/>
  <c r="C51" i="31"/>
  <c r="C47" i="31"/>
  <c r="C46" i="31"/>
  <c r="C24" i="31"/>
  <c r="C22" i="31"/>
  <c r="C21" i="31"/>
  <c r="C15" i="31"/>
  <c r="C16" i="31"/>
  <c r="C17" i="31"/>
  <c r="C18" i="31"/>
  <c r="C19" i="31"/>
  <c r="C13" i="31"/>
  <c r="G20" i="31" l="1"/>
  <c r="G8" i="31"/>
  <c r="B24" i="31"/>
  <c r="B59" i="31"/>
  <c r="C20" i="31"/>
  <c r="D14" i="31"/>
  <c r="D8" i="31" s="1"/>
  <c r="C14" i="31"/>
  <c r="B25" i="31" l="1"/>
  <c r="B45" i="31"/>
  <c r="B44" i="31"/>
  <c r="B43" i="31"/>
  <c r="B42" i="31"/>
  <c r="B41" i="31"/>
  <c r="B40" i="31"/>
  <c r="B39" i="31"/>
  <c r="B38" i="31"/>
  <c r="B37" i="31"/>
  <c r="B36" i="31"/>
  <c r="B35" i="31"/>
  <c r="B34" i="31"/>
  <c r="B33" i="31"/>
  <c r="B32" i="31"/>
  <c r="B31" i="31"/>
  <c r="B30" i="31"/>
  <c r="B29" i="31"/>
  <c r="B28" i="31"/>
  <c r="B27" i="31"/>
  <c r="B26" i="31"/>
  <c r="G30" i="45"/>
  <c r="G121" i="45"/>
  <c r="G128" i="45" l="1"/>
  <c r="G121" i="43"/>
  <c r="G128" i="43" s="1"/>
  <c r="G55" i="57"/>
  <c r="G52" i="57" s="1"/>
  <c r="G80" i="57"/>
  <c r="G12" i="43"/>
  <c r="G121" i="59" l="1"/>
  <c r="G86" i="59" s="1"/>
  <c r="G52" i="59" s="1"/>
  <c r="F121" i="59"/>
  <c r="F88" i="59" s="1"/>
  <c r="F86" i="59" s="1"/>
  <c r="F52" i="59" s="1"/>
  <c r="D121" i="59"/>
  <c r="D128" i="59" s="1"/>
  <c r="D55" i="59"/>
  <c r="G50" i="59"/>
  <c r="F50" i="59"/>
  <c r="G45" i="59"/>
  <c r="F45" i="59"/>
  <c r="F43" i="59"/>
  <c r="F42" i="59"/>
  <c r="F128" i="59" l="1"/>
  <c r="G23" i="31"/>
  <c r="G65" i="31" s="1"/>
  <c r="G128" i="59"/>
  <c r="G36" i="59"/>
  <c r="G39" i="59" s="1"/>
  <c r="D36" i="59"/>
  <c r="D39" i="59" s="1"/>
  <c r="F36" i="59"/>
  <c r="F39" i="59" s="1"/>
  <c r="D32" i="59" l="1"/>
  <c r="D41" i="59" s="1"/>
  <c r="D44" i="59" s="1"/>
  <c r="D46" i="59" s="1"/>
  <c r="G117" i="59"/>
  <c r="D117" i="59"/>
  <c r="F117" i="59"/>
  <c r="G130" i="59" l="1"/>
  <c r="F130" i="59"/>
  <c r="F32" i="59"/>
  <c r="F41" i="59" s="1"/>
  <c r="F44" i="59" s="1"/>
  <c r="F46" i="59" s="1"/>
  <c r="D130" i="59"/>
  <c r="G32" i="59"/>
  <c r="G41" i="59" s="1"/>
  <c r="I41" i="59" s="1"/>
  <c r="D38" i="59"/>
  <c r="G45" i="58"/>
  <c r="G45" i="43" s="1"/>
  <c r="F45" i="58"/>
  <c r="F45" i="43" s="1"/>
  <c r="F43" i="58"/>
  <c r="F43" i="43" s="1"/>
  <c r="F42" i="58"/>
  <c r="F42" i="43" s="1"/>
  <c r="F121" i="58"/>
  <c r="D121" i="58"/>
  <c r="F130" i="43"/>
  <c r="I93" i="58"/>
  <c r="G93" i="58"/>
  <c r="F93" i="58"/>
  <c r="D93" i="58"/>
  <c r="D55" i="58"/>
  <c r="G50" i="58"/>
  <c r="F50" i="58"/>
  <c r="F35" i="43"/>
  <c r="F34" i="43"/>
  <c r="F133" i="59" l="1"/>
  <c r="F135" i="59" s="1"/>
  <c r="I123" i="59"/>
  <c r="I95" i="59"/>
  <c r="G133" i="59"/>
  <c r="G135" i="59" s="1"/>
  <c r="G127" i="59"/>
  <c r="I127" i="59" s="1"/>
  <c r="I119" i="59"/>
  <c r="I128" i="59"/>
  <c r="F127" i="59"/>
  <c r="F127" i="43"/>
  <c r="D128" i="58"/>
  <c r="D130" i="58"/>
  <c r="F86" i="58"/>
  <c r="F52" i="58" s="1"/>
  <c r="F128" i="58"/>
  <c r="F130" i="58"/>
  <c r="F18" i="43"/>
  <c r="F11" i="43"/>
  <c r="F38" i="59"/>
  <c r="D127" i="59"/>
  <c r="I34" i="59"/>
  <c r="G38" i="59"/>
  <c r="I38" i="59" s="1"/>
  <c r="G44" i="59"/>
  <c r="G46" i="59" s="1"/>
  <c r="I39" i="59"/>
  <c r="I10" i="59"/>
  <c r="D36" i="58"/>
  <c r="D39" i="58" s="1"/>
  <c r="F36" i="58"/>
  <c r="F39" i="58" s="1"/>
  <c r="G36" i="58"/>
  <c r="G39" i="58" s="1"/>
  <c r="D127" i="58" l="1"/>
  <c r="F127" i="58"/>
  <c r="F133" i="58"/>
  <c r="F135" i="58" s="1"/>
  <c r="F10" i="43"/>
  <c r="F32" i="43" s="1"/>
  <c r="F14" i="43"/>
  <c r="F15" i="43"/>
  <c r="I119" i="58"/>
  <c r="I123" i="58"/>
  <c r="I95" i="58"/>
  <c r="D32" i="58"/>
  <c r="G32" i="58"/>
  <c r="F32" i="58" l="1"/>
  <c r="F41" i="58" s="1"/>
  <c r="I42" i="58" s="1"/>
  <c r="D41" i="58"/>
  <c r="I43" i="58" s="1"/>
  <c r="G41" i="58"/>
  <c r="I127" i="58"/>
  <c r="I128" i="58"/>
  <c r="D35" i="57"/>
  <c r="D35" i="43" s="1"/>
  <c r="D34" i="57"/>
  <c r="D34" i="43" s="1"/>
  <c r="D11" i="43"/>
  <c r="D12" i="43"/>
  <c r="D13" i="43"/>
  <c r="D16" i="43"/>
  <c r="D17" i="43"/>
  <c r="D18" i="43"/>
  <c r="D19" i="43"/>
  <c r="D20" i="43"/>
  <c r="D21" i="43"/>
  <c r="D22" i="43"/>
  <c r="D23" i="43"/>
  <c r="D24" i="43"/>
  <c r="D25" i="43"/>
  <c r="D26" i="43"/>
  <c r="D27" i="43"/>
  <c r="D28" i="43"/>
  <c r="D29" i="43"/>
  <c r="D30" i="43"/>
  <c r="D31" i="43"/>
  <c r="I10" i="58" l="1"/>
  <c r="I41" i="58"/>
  <c r="F38" i="58"/>
  <c r="F44" i="58"/>
  <c r="F46" i="58" s="1"/>
  <c r="D44" i="58"/>
  <c r="D46" i="58" s="1"/>
  <c r="D38" i="58"/>
  <c r="G44" i="58"/>
  <c r="G46" i="58" s="1"/>
  <c r="I34" i="58"/>
  <c r="G38" i="58"/>
  <c r="I38" i="58" s="1"/>
  <c r="I39" i="58"/>
  <c r="D15" i="43" l="1"/>
  <c r="D14" i="43"/>
  <c r="D117" i="57"/>
  <c r="D10" i="43"/>
  <c r="G121" i="57"/>
  <c r="G130" i="57" s="1"/>
  <c r="D128" i="57"/>
  <c r="I93" i="57"/>
  <c r="G93" i="57"/>
  <c r="F93" i="57"/>
  <c r="D93" i="57"/>
  <c r="F80" i="57"/>
  <c r="D55" i="57"/>
  <c r="G50" i="57"/>
  <c r="F50" i="57"/>
  <c r="F36" i="57"/>
  <c r="F39" i="57" s="1"/>
  <c r="D36" i="57"/>
  <c r="D39" i="57" s="1"/>
  <c r="G13" i="43"/>
  <c r="D130" i="57" l="1"/>
  <c r="F133" i="57"/>
  <c r="F135" i="57" s="1"/>
  <c r="G128" i="57"/>
  <c r="D32" i="57"/>
  <c r="D41" i="57" s="1"/>
  <c r="D44" i="57" s="1"/>
  <c r="D46" i="57" s="1"/>
  <c r="F32" i="57"/>
  <c r="F41" i="57" s="1"/>
  <c r="G36" i="57"/>
  <c r="G39" i="57" s="1"/>
  <c r="G80" i="43"/>
  <c r="E119" i="43"/>
  <c r="F84" i="43"/>
  <c r="F55" i="43" s="1"/>
  <c r="F52" i="43" s="1"/>
  <c r="F80" i="45"/>
  <c r="G80" i="44"/>
  <c r="F80" i="44"/>
  <c r="G35" i="45"/>
  <c r="G34" i="45"/>
  <c r="G11" i="45"/>
  <c r="G11" i="43" s="1"/>
  <c r="G14" i="45"/>
  <c r="G15" i="45"/>
  <c r="G16" i="45"/>
  <c r="G17" i="45"/>
  <c r="G18" i="45"/>
  <c r="G19" i="45"/>
  <c r="G20" i="45"/>
  <c r="G21" i="45"/>
  <c r="G22" i="45"/>
  <c r="G23" i="45"/>
  <c r="G24" i="45"/>
  <c r="G25" i="45"/>
  <c r="G26" i="45"/>
  <c r="G27" i="45"/>
  <c r="G28" i="45"/>
  <c r="G29" i="45"/>
  <c r="G31" i="45"/>
  <c r="G10" i="45"/>
  <c r="G35" i="44"/>
  <c r="G11" i="44"/>
  <c r="C10" i="31"/>
  <c r="C8" i="31" s="1"/>
  <c r="G14" i="44"/>
  <c r="G15" i="44"/>
  <c r="G16" i="44"/>
  <c r="G17" i="44"/>
  <c r="G18" i="44"/>
  <c r="G19" i="44"/>
  <c r="G20" i="44"/>
  <c r="G21" i="44"/>
  <c r="G22" i="44"/>
  <c r="G23" i="44"/>
  <c r="G24" i="44"/>
  <c r="G25" i="44"/>
  <c r="G26" i="44"/>
  <c r="G27" i="44"/>
  <c r="G28" i="44"/>
  <c r="G29" i="44"/>
  <c r="G30" i="44"/>
  <c r="G30" i="43" s="1"/>
  <c r="D55" i="44"/>
  <c r="F38" i="57" l="1"/>
  <c r="I42" i="57"/>
  <c r="I43" i="57"/>
  <c r="J132" i="57"/>
  <c r="I123" i="57"/>
  <c r="D127" i="57"/>
  <c r="G14" i="43"/>
  <c r="G32" i="44"/>
  <c r="G27" i="43"/>
  <c r="G17" i="43"/>
  <c r="G34" i="43"/>
  <c r="G18" i="43"/>
  <c r="G29" i="43"/>
  <c r="G26" i="43"/>
  <c r="G19" i="43"/>
  <c r="G28" i="43"/>
  <c r="G25" i="43"/>
  <c r="G35" i="43"/>
  <c r="B10" i="31"/>
  <c r="G23" i="43"/>
  <c r="G24" i="43"/>
  <c r="G16" i="43"/>
  <c r="G31" i="43"/>
  <c r="G22" i="43"/>
  <c r="G21" i="43"/>
  <c r="G20" i="43"/>
  <c r="G15" i="43"/>
  <c r="I119" i="57"/>
  <c r="B9" i="31"/>
  <c r="D23" i="31"/>
  <c r="D20" i="31"/>
  <c r="D65" i="31" s="1"/>
  <c r="B58" i="31"/>
  <c r="B57" i="31"/>
  <c r="F127" i="57"/>
  <c r="G127" i="57"/>
  <c r="I127" i="57" s="1"/>
  <c r="G133" i="57"/>
  <c r="G135" i="57" s="1"/>
  <c r="I128" i="57"/>
  <c r="I95" i="57"/>
  <c r="D38" i="57"/>
  <c r="F44" i="57"/>
  <c r="G36" i="43" l="1"/>
  <c r="G39" i="43" s="1"/>
  <c r="G32" i="57"/>
  <c r="G41" i="57" s="1"/>
  <c r="I41" i="57" s="1"/>
  <c r="G10" i="43"/>
  <c r="G32" i="43" s="1"/>
  <c r="C23" i="31"/>
  <c r="C65" i="31" s="1"/>
  <c r="F46" i="57"/>
  <c r="G38" i="57" l="1"/>
  <c r="I38" i="57" s="1"/>
  <c r="I39" i="57"/>
  <c r="I34" i="57"/>
  <c r="G44" i="57"/>
  <c r="G46" i="57" s="1"/>
  <c r="I10" i="57"/>
  <c r="G41" i="43"/>
  <c r="D68" i="31"/>
  <c r="F50" i="45"/>
  <c r="C68" i="31" l="1"/>
  <c r="C73" i="31" s="1"/>
  <c r="G38" i="43"/>
  <c r="L23" i="31"/>
  <c r="B20" i="31"/>
  <c r="I14" i="31"/>
  <c r="B65" i="31" l="1"/>
  <c r="I68" i="31" l="1"/>
  <c r="B8" i="31"/>
  <c r="B48" i="31"/>
  <c r="B22" i="31"/>
  <c r="B16" i="31"/>
  <c r="B15" i="31"/>
  <c r="B56" i="31"/>
  <c r="B50" i="31"/>
  <c r="B49" i="31"/>
  <c r="B47" i="31"/>
  <c r="B46" i="31"/>
  <c r="B19" i="31"/>
  <c r="B51" i="31" l="1"/>
  <c r="B21" i="31"/>
  <c r="B18" i="31"/>
  <c r="B17" i="31"/>
  <c r="B13" i="31"/>
  <c r="N68" i="31"/>
  <c r="N73" i="31" s="1"/>
  <c r="M68" i="31" l="1"/>
  <c r="D36" i="43"/>
  <c r="D39" i="43" s="1"/>
  <c r="M73" i="31" l="1"/>
  <c r="L68" i="31"/>
  <c r="L73" i="31" l="1"/>
  <c r="D32" i="43" l="1"/>
  <c r="D41" i="43" s="1"/>
  <c r="K68" i="31"/>
  <c r="K73" i="31" l="1"/>
  <c r="I73" i="31" l="1"/>
  <c r="B14" i="31" l="1"/>
  <c r="G68" i="31" l="1"/>
  <c r="G73" i="31" l="1"/>
  <c r="B23" i="31" l="1"/>
  <c r="G32" i="45"/>
  <c r="Q65" i="31" l="1"/>
  <c r="G50" i="45"/>
  <c r="D32" i="44"/>
  <c r="D36" i="44"/>
  <c r="D39" i="44" s="1"/>
  <c r="D36" i="45"/>
  <c r="I93" i="45"/>
  <c r="G93" i="45"/>
  <c r="F93" i="45"/>
  <c r="D93" i="45"/>
  <c r="D41" i="44" l="1"/>
  <c r="D121" i="45"/>
  <c r="D128" i="45" s="1"/>
  <c r="F121" i="45"/>
  <c r="F36" i="45"/>
  <c r="F39" i="45" s="1"/>
  <c r="F32" i="45"/>
  <c r="G36" i="45"/>
  <c r="D39" i="45"/>
  <c r="F128" i="45" l="1"/>
  <c r="F130" i="45"/>
  <c r="D117" i="45"/>
  <c r="D130" i="45" s="1"/>
  <c r="D38" i="44"/>
  <c r="D44" i="44"/>
  <c r="D46" i="44" s="1"/>
  <c r="G117" i="45"/>
  <c r="G117" i="43" s="1"/>
  <c r="G130" i="43" s="1"/>
  <c r="G41" i="45"/>
  <c r="D32" i="45"/>
  <c r="D41" i="45" s="1"/>
  <c r="F41" i="45"/>
  <c r="I42" i="45" s="1"/>
  <c r="G39" i="45"/>
  <c r="I123" i="43" l="1"/>
  <c r="G127" i="43"/>
  <c r="I41" i="43"/>
  <c r="D38" i="45"/>
  <c r="I43" i="45"/>
  <c r="F127" i="45"/>
  <c r="I34" i="45"/>
  <c r="F133" i="45"/>
  <c r="F135" i="45" s="1"/>
  <c r="G130" i="45"/>
  <c r="F38" i="45"/>
  <c r="F44" i="45"/>
  <c r="F46" i="45" s="1"/>
  <c r="D127" i="45"/>
  <c r="I10" i="45"/>
  <c r="G38" i="45"/>
  <c r="I38" i="45" s="1"/>
  <c r="G44" i="45"/>
  <c r="G46" i="45" s="1"/>
  <c r="I39" i="45"/>
  <c r="I41" i="45" l="1"/>
  <c r="G127" i="45"/>
  <c r="I127" i="45" s="1"/>
  <c r="I123" i="45"/>
  <c r="I95" i="45"/>
  <c r="I128" i="45"/>
  <c r="I119" i="45"/>
  <c r="G133" i="45"/>
  <c r="G135" i="45" l="1"/>
  <c r="F32" i="44"/>
  <c r="F36" i="44" l="1"/>
  <c r="F41" i="44" l="1"/>
  <c r="F44" i="44" s="1"/>
  <c r="I93" i="43"/>
  <c r="I93" i="44"/>
  <c r="G93" i="44"/>
  <c r="F93" i="44"/>
  <c r="D93" i="44"/>
  <c r="G50" i="44"/>
  <c r="F50" i="44"/>
  <c r="G36" i="44"/>
  <c r="G39" i="44" s="1"/>
  <c r="F39" i="44"/>
  <c r="G93" i="43"/>
  <c r="F93" i="43"/>
  <c r="D93" i="43"/>
  <c r="G50" i="43"/>
  <c r="F50" i="43"/>
  <c r="F36" i="43"/>
  <c r="D38" i="43"/>
  <c r="F39" i="43" l="1"/>
  <c r="F41" i="43"/>
  <c r="I42" i="43" s="1"/>
  <c r="D117" i="44"/>
  <c r="D121" i="44"/>
  <c r="D128" i="44" s="1"/>
  <c r="F38" i="44"/>
  <c r="F133" i="44"/>
  <c r="F135" i="44" s="1"/>
  <c r="D130" i="43"/>
  <c r="I43" i="43" l="1"/>
  <c r="D128" i="43"/>
  <c r="F44" i="43"/>
  <c r="F46" i="43" s="1"/>
  <c r="I95" i="43"/>
  <c r="E68" i="31"/>
  <c r="F46" i="44"/>
  <c r="F133" i="43"/>
  <c r="F135" i="43" s="1"/>
  <c r="F38" i="43"/>
  <c r="D127" i="44" l="1"/>
  <c r="B68" i="31"/>
  <c r="D127" i="43"/>
  <c r="E73" i="31"/>
  <c r="D73" i="31"/>
  <c r="I10" i="43"/>
  <c r="B73" i="31" l="1"/>
  <c r="I39" i="43"/>
  <c r="I34" i="43"/>
  <c r="I38" i="43"/>
  <c r="G44" i="43"/>
  <c r="G41" i="44" l="1"/>
  <c r="I41" i="44" s="1"/>
  <c r="G44" i="44" l="1"/>
  <c r="G38" i="44"/>
  <c r="I38" i="44" s="1"/>
  <c r="G46" i="44"/>
  <c r="G127" i="44"/>
  <c r="I127" i="44" s="1"/>
  <c r="I128" i="43"/>
  <c r="G133" i="43"/>
  <c r="I119" i="43"/>
  <c r="I127" i="43"/>
  <c r="I10" i="44"/>
  <c r="I119" i="44"/>
  <c r="G133" i="44"/>
  <c r="G135" i="44" s="1"/>
  <c r="I128" i="44"/>
  <c r="I39" i="44"/>
  <c r="I34" i="44"/>
  <c r="I95" i="44"/>
  <c r="G135" i="43" l="1"/>
  <c r="I135" i="43" s="1"/>
  <c r="G46" i="43" l="1"/>
</calcChain>
</file>

<file path=xl/sharedStrings.xml><?xml version="1.0" encoding="utf-8"?>
<sst xmlns="http://schemas.openxmlformats.org/spreadsheetml/2006/main" count="1956" uniqueCount="222">
  <si>
    <t>CONCEPTOS</t>
  </si>
  <si>
    <t>Impuesto a la Renta Recaudado</t>
  </si>
  <si>
    <t>Declaraciones de Impuesto a la Renta</t>
  </si>
  <si>
    <t>Impuesto al Valor Agregado</t>
  </si>
  <si>
    <t>Impuesto a los Consumos Especiales</t>
  </si>
  <si>
    <t>Impuesto a los Vehículos Motorizados</t>
  </si>
  <si>
    <t>Impuesto a la Salida de Divisas</t>
  </si>
  <si>
    <t>Regalías, patentes y utilidades de conservación minera</t>
  </si>
  <si>
    <t>Otros Ingresos</t>
  </si>
  <si>
    <t>Elaboración:    Dirección Nacional de Planificación y Gestión Estratégica.-  SRI</t>
  </si>
  <si>
    <t>A la renta empresas petroleras y otros NEP</t>
  </si>
  <si>
    <t>Retenciones Mensuales</t>
  </si>
  <si>
    <t>Herencias, Legados y Donaciones</t>
  </si>
  <si>
    <t>Personas Jurídicas</t>
  </si>
  <si>
    <t>Personas Naturales</t>
  </si>
  <si>
    <t>Anticipos al IR</t>
  </si>
  <si>
    <t>Impuesto Activos en el Exterior</t>
  </si>
  <si>
    <t>Contribución para la atención integral del cancer</t>
  </si>
  <si>
    <t>Impuesto Redimible Botellas Plásticas no Retornable</t>
  </si>
  <si>
    <t>-miles de dólares-</t>
  </si>
  <si>
    <t>CLASIFICACIÓN</t>
  </si>
  <si>
    <t>INTERNOS</t>
  </si>
  <si>
    <t>IMPORTACIONES</t>
  </si>
  <si>
    <t xml:space="preserve">SUBTOTAL </t>
  </si>
  <si>
    <t>DIRECTOS</t>
  </si>
  <si>
    <t>INDIRECTOS</t>
  </si>
  <si>
    <t>TOTALES</t>
  </si>
  <si>
    <t>(-) Notas de Crédito</t>
  </si>
  <si>
    <t>(-) Compensaciones</t>
  </si>
  <si>
    <t xml:space="preserve">Devoluciones Otros </t>
  </si>
  <si>
    <t>Devoluciones IVA</t>
  </si>
  <si>
    <t>Devoluciones I.Renta</t>
  </si>
  <si>
    <t>TOTAL</t>
  </si>
  <si>
    <t>CONSOLIDADO NACIONAL</t>
  </si>
  <si>
    <t>ENERO</t>
  </si>
  <si>
    <t xml:space="preserve">Cifras provisionales sujetas a revisión. </t>
  </si>
  <si>
    <r>
      <t xml:space="preserve">(-) Devoluciones </t>
    </r>
    <r>
      <rPr>
        <vertAlign val="superscript"/>
        <sz val="10"/>
        <rFont val="Arial"/>
        <family val="2"/>
      </rPr>
      <t>(4)</t>
    </r>
  </si>
  <si>
    <t>Nota (5): Corresponde al valor efectivo, descontando los valores de devoluciones de impuestos</t>
  </si>
  <si>
    <t>IVA Importaciones</t>
  </si>
  <si>
    <t>ICE Importaciones</t>
  </si>
  <si>
    <t>IVA Operaciones Internas</t>
  </si>
  <si>
    <t>ICE Operaciones Internas</t>
  </si>
  <si>
    <r>
      <t>(A)  TOTAL RECAUDADO</t>
    </r>
    <r>
      <rPr>
        <b/>
        <sz val="12"/>
        <color theme="0"/>
        <rFont val="Arial"/>
        <family val="2"/>
      </rPr>
      <t xml:space="preserve"> </t>
    </r>
    <r>
      <rPr>
        <sz val="12"/>
        <color theme="0"/>
        <rFont val="Arial"/>
        <family val="2"/>
      </rPr>
      <t>(SIN CONSIDERAR VALORES OCASIONALES PARA EFECTOS DE COMPARACIÓN INTERANUAL)</t>
    </r>
  </si>
  <si>
    <r>
      <t xml:space="preserve">Retenciones Mensuales </t>
    </r>
    <r>
      <rPr>
        <vertAlign val="superscript"/>
        <sz val="11"/>
        <color theme="3" tint="-0.499984740745262"/>
        <rFont val="Arial"/>
        <family val="2"/>
      </rPr>
      <t>(2)</t>
    </r>
  </si>
  <si>
    <r>
      <t xml:space="preserve">Declaraciones de Impuesto a la Renta </t>
    </r>
    <r>
      <rPr>
        <vertAlign val="superscript"/>
        <sz val="11"/>
        <color theme="3" tint="-0.499984740745262"/>
        <rFont val="Arial"/>
        <family val="2"/>
      </rPr>
      <t>(3)</t>
    </r>
  </si>
  <si>
    <t>Nota (2):   Incluye retenciones contratos petroleros</t>
  </si>
  <si>
    <t>Nota (3):   Corresponde a lo recaudado  por Impuesto a la Renta de personas naturales y sociedades (menos anticipos y retenciones) más herencias, legados y donaciones.</t>
  </si>
  <si>
    <t>TOTAL VALORES OCASIONALES</t>
  </si>
  <si>
    <r>
      <t xml:space="preserve">(B)  VALORES OCASIONALES </t>
    </r>
    <r>
      <rPr>
        <b/>
        <sz val="12"/>
        <color theme="0"/>
        <rFont val="Arial"/>
        <family val="2"/>
      </rPr>
      <t xml:space="preserve"> </t>
    </r>
    <r>
      <rPr>
        <sz val="12"/>
        <color theme="0"/>
        <rFont val="Arial"/>
        <family val="2"/>
      </rPr>
      <t>(NO CONSIDERADOS PARA EFECTOS DE COMPARACIÓN INTERANUAL)</t>
    </r>
  </si>
  <si>
    <t>(d) Notas de Crédito</t>
  </si>
  <si>
    <t>(e) Compensaciones</t>
  </si>
  <si>
    <r>
      <t xml:space="preserve">(C=A+B)  TOTAL RECAUDADO </t>
    </r>
    <r>
      <rPr>
        <sz val="12"/>
        <color theme="0"/>
        <rFont val="Arial"/>
        <family val="2"/>
      </rPr>
      <t>(CONSIDERANDO VALORES OCASIONALES)</t>
    </r>
  </si>
  <si>
    <t>SERVICIO DE RENTAS INTERNAS</t>
  </si>
  <si>
    <r>
      <t>RECAUDACIÓN NACIONAL</t>
    </r>
    <r>
      <rPr>
        <b/>
        <vertAlign val="superscript"/>
        <sz val="14"/>
        <color theme="8" tint="-0.499984740745262"/>
        <rFont val="Arial"/>
        <family val="2"/>
      </rPr>
      <t>(1)</t>
    </r>
  </si>
  <si>
    <r>
      <t xml:space="preserve">RECAUDACIÓN DEL SERVICIO DE RENTAS INTERNAS </t>
    </r>
    <r>
      <rPr>
        <b/>
        <vertAlign val="superscript"/>
        <sz val="14"/>
        <color theme="8" tint="-0.499984740745262"/>
        <rFont val="Arial"/>
        <family val="2"/>
      </rPr>
      <t>(1)</t>
    </r>
  </si>
  <si>
    <t>(a) SUBTOTAL INTERNOS</t>
  </si>
  <si>
    <r>
      <t xml:space="preserve">RECAUDACIÓN NETA </t>
    </r>
    <r>
      <rPr>
        <b/>
        <vertAlign val="superscript"/>
        <sz val="11"/>
        <color theme="0"/>
        <rFont val="Arial"/>
        <family val="2"/>
      </rPr>
      <t>(5)</t>
    </r>
  </si>
  <si>
    <t>Intereses por Mora Tributaria</t>
  </si>
  <si>
    <t>Multas Tributarias Fiscales</t>
  </si>
  <si>
    <t>Nota (3): Corresponde al valor de recaudación, restando Notas de Crédito y Compensaciones</t>
  </si>
  <si>
    <t>Nota (4): Devoluciones acreditadas en efectivo</t>
  </si>
  <si>
    <t>(b) SUBTOTAL IMPORTACIONES</t>
  </si>
  <si>
    <t xml:space="preserve"> </t>
  </si>
  <si>
    <t>Microempresas</t>
  </si>
  <si>
    <t>Nota (6): Se incluye valores retenidos, conforme Dictamen No. 2-21-OP/21 emitido por la Corte Constitucional el 23 de junio de 2021, sobre valores equivalentes al Impuesto al Valor Agregado (IVA) pagado por Gobiernos Autónomos Descentralizados (GAD’s), universidades y escuelas politécnicas públicas. Reforma a los Art. 62 y 63 de la LORTI, mediante R.O. 486-S, 02-VII-2021.</t>
  </si>
  <si>
    <r>
      <t>IVA Operaciones Internas</t>
    </r>
    <r>
      <rPr>
        <vertAlign val="superscript"/>
        <sz val="10"/>
        <color theme="3" tint="-0.499984740745262"/>
        <rFont val="Arial"/>
        <family val="2"/>
      </rPr>
      <t>(6)</t>
    </r>
  </si>
  <si>
    <t>FEBRERO</t>
  </si>
  <si>
    <t>Regularización de Activos en el Exterior</t>
  </si>
  <si>
    <t>Fuente: Base de datos SRI - BCE - SENAE - GI. Reintegro Tributario</t>
  </si>
  <si>
    <t>MARZO</t>
  </si>
  <si>
    <t>ABRIL</t>
  </si>
  <si>
    <t>MAYO</t>
  </si>
  <si>
    <t>JUNIO</t>
  </si>
  <si>
    <t>-cifras en miles de dólares-</t>
  </si>
  <si>
    <r>
      <t>Otros Ingresos</t>
    </r>
    <r>
      <rPr>
        <b/>
        <vertAlign val="superscript"/>
        <sz val="11"/>
        <color theme="3" tint="-0.499984740745262"/>
        <rFont val="Arial"/>
        <family val="2"/>
      </rPr>
      <t>(4)</t>
    </r>
  </si>
  <si>
    <r>
      <t xml:space="preserve">(c=a+b) RECAUDACIÓN BRUTA </t>
    </r>
    <r>
      <rPr>
        <b/>
        <vertAlign val="superscript"/>
        <sz val="11"/>
        <color theme="0"/>
        <rFont val="Arial"/>
        <family val="2"/>
      </rPr>
      <t>(5)</t>
    </r>
  </si>
  <si>
    <r>
      <t>(f=c-d-e) RECAUDACIÓN EN EFECTIVO</t>
    </r>
    <r>
      <rPr>
        <b/>
        <vertAlign val="superscript"/>
        <sz val="11"/>
        <color theme="0"/>
        <rFont val="Arial"/>
        <family val="2"/>
      </rPr>
      <t xml:space="preserve"> (6)</t>
    </r>
  </si>
  <si>
    <r>
      <t xml:space="preserve">(g) Devoluciones </t>
    </r>
    <r>
      <rPr>
        <vertAlign val="superscript"/>
        <sz val="10"/>
        <rFont val="Arial"/>
        <family val="2"/>
      </rPr>
      <t>(7)</t>
    </r>
  </si>
  <si>
    <r>
      <t xml:space="preserve">(f=c-d-e) RECAUDACIÓN EN EFECTIVO </t>
    </r>
    <r>
      <rPr>
        <b/>
        <vertAlign val="superscript"/>
        <sz val="11"/>
        <color theme="0"/>
        <rFont val="Arial"/>
        <family val="2"/>
      </rPr>
      <t>(6)</t>
    </r>
  </si>
  <si>
    <r>
      <t>(g) Devoluciones</t>
    </r>
    <r>
      <rPr>
        <vertAlign val="superscript"/>
        <sz val="10"/>
        <color theme="3" tint="-0.499984740745262"/>
        <rFont val="Arial"/>
        <family val="2"/>
      </rPr>
      <t xml:space="preserve"> (7)</t>
    </r>
  </si>
  <si>
    <r>
      <t xml:space="preserve">(h=f-g)  RECAUCIÓN NETA </t>
    </r>
    <r>
      <rPr>
        <sz val="9"/>
        <color theme="0"/>
        <rFont val="Arial"/>
        <family val="2"/>
      </rPr>
      <t>(CONSIDERANDO VALORES OCASIONALES)</t>
    </r>
    <r>
      <rPr>
        <b/>
        <sz val="10"/>
        <color theme="0"/>
        <rFont val="Arial"/>
        <family val="2"/>
      </rPr>
      <t xml:space="preserve">  </t>
    </r>
    <r>
      <rPr>
        <b/>
        <vertAlign val="superscript"/>
        <sz val="10"/>
        <color theme="0"/>
        <rFont val="Arial"/>
        <family val="2"/>
      </rPr>
      <t>(8)</t>
    </r>
  </si>
  <si>
    <t>Nota (5):   Total Recaudación incluye Notas de Crédito, Compensaciones y TBC's.</t>
  </si>
  <si>
    <t>Nota (6):   Corresponde al valor de recaudación, restando Notas de Crédito y Compensaciones</t>
  </si>
  <si>
    <t>Nota (7):  Devoluciones acreditadas en efectivo</t>
  </si>
  <si>
    <r>
      <t xml:space="preserve">(h=f-g)  RECAUCIÓN NETA </t>
    </r>
    <r>
      <rPr>
        <sz val="9"/>
        <color theme="0"/>
        <rFont val="Arial"/>
        <family val="2"/>
      </rPr>
      <t>(SIN CONSIDERAR VALORES OCASIONALES PARA EFECTOS DE COMPARACIÓN INTERANUAL)</t>
    </r>
    <r>
      <rPr>
        <b/>
        <vertAlign val="superscript"/>
        <sz val="11"/>
        <color theme="0"/>
        <rFont val="Arial"/>
        <family val="2"/>
      </rPr>
      <t>(8)</t>
    </r>
  </si>
  <si>
    <t>JULIO</t>
  </si>
  <si>
    <t>AGOSTO</t>
  </si>
  <si>
    <t>SEPTIEMBRE</t>
  </si>
  <si>
    <t>OCTUBRE</t>
  </si>
  <si>
    <t>NOVIEMBRE</t>
  </si>
  <si>
    <t>DICIEMBRE</t>
  </si>
  <si>
    <t>Meta 2024</t>
  </si>
  <si>
    <t xml:space="preserve">Nota (1):   Incluye todas sus formas de pago (valor bruto):  Efectivo, Notas de crédito, Compensaciones  y valores retenidos y no pagados, con el fin de analizar el desempeño de cada impuesto en forma objetiva.  </t>
  </si>
  <si>
    <r>
      <t xml:space="preserve">TOTAL REMISIÓN </t>
    </r>
    <r>
      <rPr>
        <b/>
        <vertAlign val="superscript"/>
        <sz val="12"/>
        <color theme="0"/>
        <rFont val="Arial"/>
        <family val="2"/>
      </rPr>
      <t>(10)</t>
    </r>
  </si>
  <si>
    <t>Contribución Temporal de Seguridad</t>
  </si>
  <si>
    <t>Contribución Temporal Bancos y Cooperativas</t>
  </si>
  <si>
    <t>ICE Aguas Minerales y Purificadas</t>
  </si>
  <si>
    <t>ICE Alcohol y Productos Alcohólicos</t>
  </si>
  <si>
    <t>ICE Armas de Fuego</t>
  </si>
  <si>
    <t>ICE Aviones, tricares,etc. y otros NEP</t>
  </si>
  <si>
    <t>ICE Bebidas energizantes</t>
  </si>
  <si>
    <t>ICE Bebidas Gaseosas</t>
  </si>
  <si>
    <t>ICE Bebidas no alcoholicas</t>
  </si>
  <si>
    <t>ICE Cerveza</t>
  </si>
  <si>
    <t>ICE Cigarrillos</t>
  </si>
  <si>
    <t>ICE Cocinas, calefones</t>
  </si>
  <si>
    <t>ICE Cuotas Membresías Clubes</t>
  </si>
  <si>
    <t>ICE Focos Incandescentes</t>
  </si>
  <si>
    <t>ICE Fundas Plásticas</t>
  </si>
  <si>
    <t>ICE Perfumes, Aguas de Tocador</t>
  </si>
  <si>
    <t>ICE Servicios Casino - Juegos Azar</t>
  </si>
  <si>
    <t>ICE Servicios Televisión Prepagada</t>
  </si>
  <si>
    <t>ICE Telecomunicaciones</t>
  </si>
  <si>
    <t>ICE Telefonía</t>
  </si>
  <si>
    <t>ICE Vehículos</t>
  </si>
  <si>
    <t>ICE Videojuegos</t>
  </si>
  <si>
    <t>ICE No Especificado</t>
  </si>
  <si>
    <t>TOTAL CONTRIBUCIONES TEMPORALES</t>
  </si>
  <si>
    <t>CONTRIBUCIONES TEMPORALES</t>
  </si>
  <si>
    <t>SUBTOTAL CONTRIBUCIONES</t>
  </si>
  <si>
    <t>CONTRIBUCIONES</t>
  </si>
  <si>
    <r>
      <t xml:space="preserve">RECAUDACIÓN EN EFECTIVO </t>
    </r>
    <r>
      <rPr>
        <b/>
        <vertAlign val="superscript"/>
        <sz val="11"/>
        <color theme="0"/>
        <rFont val="Arial"/>
        <family val="2"/>
      </rPr>
      <t>(3)</t>
    </r>
  </si>
  <si>
    <t>Impuesto Redimible Botellas Plásticas no Retornables</t>
  </si>
  <si>
    <t>Nota (4):   Incluye Otros ingresos, Tierras Rurales, RISE, Impuesto Ambiental Contaminación  Vehicular, Contribuciones (residuales de las que ya no están vigentes).</t>
  </si>
  <si>
    <t>AJUSTE RETENCIONES IVA PETROLERAS</t>
  </si>
  <si>
    <t>SUBTOTAL AJUSTE IVA PETROLERAS</t>
  </si>
  <si>
    <t>IVA operaciones internas</t>
  </si>
  <si>
    <t>Ajuste retenciones IVA petroleras</t>
  </si>
  <si>
    <t>(c) SUBTOTAL CONTRIBUCIONES</t>
  </si>
  <si>
    <r>
      <t xml:space="preserve">(d=a+b+c) RECAUDACIÓN BRUTA </t>
    </r>
    <r>
      <rPr>
        <b/>
        <vertAlign val="superscript"/>
        <sz val="11"/>
        <color theme="0"/>
        <rFont val="Arial"/>
        <family val="2"/>
      </rPr>
      <t>(5)</t>
    </r>
  </si>
  <si>
    <t>(e) Notas de Crédito</t>
  </si>
  <si>
    <t>(f) Compensaciones</t>
  </si>
  <si>
    <r>
      <t xml:space="preserve">(g=d-e-f) RECAUDACIÓN EN EFECTIVO </t>
    </r>
    <r>
      <rPr>
        <b/>
        <vertAlign val="superscript"/>
        <sz val="11"/>
        <color theme="0"/>
        <rFont val="Arial"/>
        <family val="2"/>
      </rPr>
      <t>(6)</t>
    </r>
  </si>
  <si>
    <r>
      <t>(h) Devoluciones</t>
    </r>
    <r>
      <rPr>
        <vertAlign val="superscript"/>
        <sz val="10"/>
        <color theme="3" tint="-0.499984740745262"/>
        <rFont val="Arial"/>
        <family val="2"/>
      </rPr>
      <t xml:space="preserve"> (7)</t>
    </r>
  </si>
  <si>
    <r>
      <t xml:space="preserve">(i=g-h)  RECAUCIÓN NETA </t>
    </r>
    <r>
      <rPr>
        <sz val="9"/>
        <color theme="0"/>
        <rFont val="Arial"/>
        <family val="2"/>
      </rPr>
      <t>(CONSIDERANDO VALORES OCASIONALES)</t>
    </r>
    <r>
      <rPr>
        <b/>
        <sz val="10"/>
        <color theme="0"/>
        <rFont val="Arial"/>
        <family val="2"/>
      </rPr>
      <t xml:space="preserve">  </t>
    </r>
    <r>
      <rPr>
        <b/>
        <vertAlign val="superscript"/>
        <sz val="10"/>
        <color theme="0"/>
        <rFont val="Arial"/>
        <family val="2"/>
      </rPr>
      <t>(8)</t>
    </r>
  </si>
  <si>
    <r>
      <t>(d=a+b+c) RECAUDACIÓN BRUTA</t>
    </r>
    <r>
      <rPr>
        <b/>
        <vertAlign val="superscript"/>
        <sz val="11"/>
        <color theme="0"/>
        <rFont val="Arial"/>
        <family val="2"/>
      </rPr>
      <t xml:space="preserve"> (5)</t>
    </r>
  </si>
  <si>
    <t>Recaudación
 2024</t>
  </si>
  <si>
    <t>Recaudación 
2025</t>
  </si>
  <si>
    <t>Meta 
2025</t>
  </si>
  <si>
    <t>Participación de la Recaudación 2025</t>
  </si>
  <si>
    <t>Fecha de conciliación: 28/02/2025</t>
  </si>
  <si>
    <t>Nota (2): Total Recaudación incluye Notas de Crédito, Compensaciones</t>
  </si>
  <si>
    <r>
      <t>Otros Ingresos</t>
    </r>
    <r>
      <rPr>
        <b/>
        <vertAlign val="superscript"/>
        <sz val="10"/>
        <color theme="3" tint="-0.499984740745262"/>
        <rFont val="Arial"/>
        <family val="2"/>
      </rPr>
      <t xml:space="preserve"> (7)</t>
    </r>
  </si>
  <si>
    <r>
      <t xml:space="preserve">RECAUDACIÓN BRUTA CON OCASIONALES </t>
    </r>
    <r>
      <rPr>
        <b/>
        <vertAlign val="superscript"/>
        <sz val="11"/>
        <color theme="0"/>
        <rFont val="Arial"/>
        <family val="2"/>
      </rPr>
      <t>(2)</t>
    </r>
  </si>
  <si>
    <t>TOTAL REMISIÓN</t>
  </si>
  <si>
    <t>Nota (9): Se incluye valores retenidos, conforme Dictamen No. 2-21-OP/21 emitido por la Corte Constitucional el 23 de junio de 2021, sobre valores equivalentes al Impuesto al Valor Agregado (IVA) pagado por Gobiernos Autónomos Descentralizados (GAD’s), universidades y escuelas politécnicas públicas. Reforma a los Art. 62 y 63 de la LORTI, mediante R.O. 486-S, 02-VII-2021.</t>
  </si>
  <si>
    <t>Nota (8): Corresponde al valor efectivo, descontando los valores de devoluciones de impuestos</t>
  </si>
  <si>
    <r>
      <t>IVA Operaciones Internas</t>
    </r>
    <r>
      <rPr>
        <b/>
        <vertAlign val="superscript"/>
        <sz val="11"/>
        <color theme="3" tint="-0.499984740745262"/>
        <rFont val="Arial"/>
        <family val="2"/>
      </rPr>
      <t>(9)</t>
    </r>
  </si>
  <si>
    <t>Nota (11): Para  las Autorretenciones se consideró el campo 3981 "Autorretenciones Sociedades Grandes Contribuyentes" del formulario 103, hasta el mes de julio de 2024 (Resolución No. NAC-DGERCGC24-00000003), en adelante se utiliza el “Formulario: Anticipo de Impuesto a la Renta y Autorretención de Grandes Contribuyentes”</t>
  </si>
  <si>
    <t>Patente de conservacion para concesion minera</t>
  </si>
  <si>
    <t>Regalias anticipadas</t>
  </si>
  <si>
    <t>Regalias mineras</t>
  </si>
  <si>
    <t>Utilidades de las actividades mineras</t>
  </si>
  <si>
    <r>
      <t>Declaraciones de Impuesto a la Renta</t>
    </r>
    <r>
      <rPr>
        <vertAlign val="superscript"/>
        <sz val="11"/>
        <color theme="3" tint="-0.499984740745262"/>
        <rFont val="Arial"/>
        <family val="2"/>
      </rPr>
      <t xml:space="preserve"> (3)</t>
    </r>
  </si>
  <si>
    <r>
      <t>Autorretenciones</t>
    </r>
    <r>
      <rPr>
        <i/>
        <vertAlign val="superscript"/>
        <sz val="10"/>
        <color rgb="FF0070C0"/>
        <rFont val="Arial"/>
        <family val="2"/>
      </rPr>
      <t xml:space="preserve"> (11)</t>
    </r>
  </si>
  <si>
    <t>Fecha de conciliación: 31/08/2025</t>
  </si>
  <si>
    <t>Versión 1_Agosto 2025 (actualizada 05/09/2025)</t>
  </si>
  <si>
    <t>AGOSTO 2025</t>
  </si>
  <si>
    <t>Fecha de conciliación: 30/09/2025</t>
  </si>
  <si>
    <t>SEPTIEMBRE 2025</t>
  </si>
  <si>
    <t>Versión 1_Septiembre 2025 (actualizada 08/10/2025)</t>
  </si>
  <si>
    <t>Nota (12): Valor ocasional por ajuste de retenciones de IVA petroleras.</t>
  </si>
  <si>
    <r>
      <t xml:space="preserve">Ajuste retenciones IVA petroleras </t>
    </r>
    <r>
      <rPr>
        <vertAlign val="superscript"/>
        <sz val="11"/>
        <rFont val="Arial"/>
        <family val="2"/>
      </rPr>
      <t>(12)</t>
    </r>
  </si>
  <si>
    <r>
      <t>AJUSTE RETENCIONES IVA PETROLERAS</t>
    </r>
    <r>
      <rPr>
        <b/>
        <vertAlign val="superscript"/>
        <sz val="12"/>
        <color theme="0"/>
        <rFont val="Arial"/>
        <family val="2"/>
      </rPr>
      <t xml:space="preserve"> (12)</t>
    </r>
  </si>
  <si>
    <t>Fecha de conciliación: 31/10/2025</t>
  </si>
  <si>
    <t>OCTUBRE 2025</t>
  </si>
  <si>
    <t>Versión 1_Octubre 2025 (actualizada 12/11/2025)</t>
  </si>
  <si>
    <t>Nota (10): Remisión 2025 vigente a partir de la publicación de la Ley Orgánica de Integridad Pública, publicada mediante Registro Oficial No. 68 el 26 de junio de 2025. Remisión 2024 vigente a partir de la publicación de la Ley Orgánica de Eficiencia Económica y Generación de Empleo, R.O. 461 del 20 de diciembre de 2023 hasta el 31 de julio 2024.</t>
  </si>
  <si>
    <t>Fecha de conciliación: 30/11/2025</t>
  </si>
  <si>
    <t>NOVIEMBRE 2025</t>
  </si>
  <si>
    <r>
      <t>Autorretenciones</t>
    </r>
    <r>
      <rPr>
        <vertAlign val="superscript"/>
        <sz val="11"/>
        <rFont val="Arial"/>
        <family val="2"/>
      </rPr>
      <t xml:space="preserve"> (11)</t>
    </r>
  </si>
  <si>
    <r>
      <t>Utilidades no distribuidas</t>
    </r>
    <r>
      <rPr>
        <vertAlign val="superscript"/>
        <sz val="11"/>
        <color theme="3" tint="-0.499984740745262"/>
        <rFont val="Arial"/>
        <family val="2"/>
      </rPr>
      <t>(12)</t>
    </r>
  </si>
  <si>
    <t>Nota (12): Reglamento General a la Ley Orgánica de Transparencia Social, emitido mediante Decreto Ejecutivo Nro. 191 publicado en el Suplemento del Registro Oficial Nro. 153 del 28 de octubre de 2025.</t>
  </si>
  <si>
    <r>
      <t>Autorretenciones</t>
    </r>
    <r>
      <rPr>
        <vertAlign val="superscript"/>
        <sz val="10"/>
        <rFont val="Arial"/>
        <family val="2"/>
      </rPr>
      <t xml:space="preserve"> (11)</t>
    </r>
  </si>
  <si>
    <t>Nota (2):   Incluye retenciones contratos petroleros.</t>
  </si>
  <si>
    <t>DICIEMBRE 2025</t>
  </si>
  <si>
    <t>Versión 1_Diciembre 2025 (actualizada 12/01/2026)</t>
  </si>
  <si>
    <t>Fecha de conciliación: 31/12/2025</t>
  </si>
  <si>
    <t>Contribución para la atención integral del cáncer</t>
  </si>
  <si>
    <t>Versión 2_Noviembre 2025 (actualizada 12/01/2026)</t>
  </si>
  <si>
    <t>Fecha de conciliación: 31/01/2026</t>
  </si>
  <si>
    <t>Meta 
2026</t>
  </si>
  <si>
    <t>Recaudación
 2025</t>
  </si>
  <si>
    <t>Recaudación 
2026</t>
  </si>
  <si>
    <t>ENERO 2026</t>
  </si>
  <si>
    <t>Participación de la Recaudación 2026</t>
  </si>
  <si>
    <t>Nota (4):   Incluye Otros ingresos, e ingresos residuales de rubros que ya no están vigentes; entre otros: Tierras Rurales, RISE, Impuesto Ambiental Contaminación  Vehicular, Contribuciones (Contribución Post COVID Personas Naturales y Sociedades,Contribución Temporal de Seguridad, Contribución Temporal Bancos y Cooperativas, Contribución única temporal , etc.).</t>
  </si>
  <si>
    <t>Nota (7):   Incluye Otros ingresos, e ingresos residuales de rubros que ya no están vigentes; entre otros: Tierras Rurales, RISE, Impuesto Ambiental Contaminación  Vehicular, Contribuciones (Contribución Post COVID Personas Naturales y Sociedades,Contribución Temporal de Seguridad, Contribución Temporal Bancos y Cooperativas, Contribución única temporal , etc.).</t>
  </si>
  <si>
    <t>Autorretenciones</t>
  </si>
  <si>
    <t>Nota (8): Reglamento General a la Ley Orgánica de Transparencia Social, emitido mediante Decreto Ejecutivo Nro. 191 publicado en el Suplemento del Registro Oficial Nro. 153 del 28 de octubre de 2025.</t>
  </si>
  <si>
    <r>
      <t>Utilidades no distribuidas</t>
    </r>
    <r>
      <rPr>
        <vertAlign val="superscript"/>
        <sz val="11"/>
        <color theme="3" tint="-0.499984740745262"/>
        <rFont val="Arial"/>
        <family val="2"/>
      </rPr>
      <t>(8)</t>
    </r>
  </si>
  <si>
    <t>Nota (9): Reglamento General a la Ley Orgánica de Transparencia Social, emitido mediante Decreto Ejecutivo Nro. 191 publicado en el Suplemento del Registro Oficial Nro. 153 del 28 de octubre de 2025.</t>
  </si>
  <si>
    <r>
      <t>Utilidades no distribuidas</t>
    </r>
    <r>
      <rPr>
        <vertAlign val="superscript"/>
        <sz val="11"/>
        <color theme="3" tint="-0.499984740745262"/>
        <rFont val="Arial"/>
        <family val="2"/>
      </rPr>
      <t>(9)</t>
    </r>
  </si>
  <si>
    <t xml:space="preserve">Autorretenciones </t>
  </si>
  <si>
    <r>
      <t>TOTAL REMISIÓN</t>
    </r>
    <r>
      <rPr>
        <b/>
        <vertAlign val="superscript"/>
        <sz val="12"/>
        <color theme="0"/>
        <rFont val="Arial"/>
        <family val="2"/>
      </rPr>
      <t xml:space="preserve"> </t>
    </r>
  </si>
  <si>
    <t>FEBRERO 2026</t>
  </si>
  <si>
    <t>(b) SUBTOTAL OCASIONALES</t>
  </si>
  <si>
    <t>OCASIONALES</t>
  </si>
  <si>
    <t>OTROS OCASIONALES</t>
  </si>
  <si>
    <t>Nota (9): Desde febrero de 2026, Ecuador aplica una tasa por servicio aduanero de control del 30% sobre el valor en aduana a las mercancías importadas originarias de Colombia.</t>
  </si>
  <si>
    <r>
      <t>Tasa Servicio Aduanero</t>
    </r>
    <r>
      <rPr>
        <b/>
        <vertAlign val="superscript"/>
        <sz val="10"/>
        <rFont val="Arial"/>
        <family val="2"/>
      </rPr>
      <t xml:space="preserve"> (9)</t>
    </r>
  </si>
  <si>
    <t>Nota (10): Desde febrero de 2026, Ecuador aplica una tasa por servicio aduanero de control del 30% sobre el valor en aduana a las mercancías importadas originarias de Colombia.</t>
  </si>
  <si>
    <r>
      <t xml:space="preserve">Tasa Servicio Aduanero </t>
    </r>
    <r>
      <rPr>
        <vertAlign val="superscript"/>
        <sz val="11"/>
        <color theme="8"/>
        <rFont val="Arial"/>
        <family val="2"/>
      </rPr>
      <t>(10)</t>
    </r>
  </si>
  <si>
    <t>MARZO 2026</t>
  </si>
  <si>
    <t>Fecha de conciliación: 31/03/2026</t>
  </si>
  <si>
    <t>(c) SUBTOTAL OCASIONALES</t>
  </si>
  <si>
    <t>ABRIL 2026</t>
  </si>
  <si>
    <t>Fecha de conciliación: 30/04/2026</t>
  </si>
  <si>
    <t>Versión 2_Enero 2026 (actualizada 12/05/2026)</t>
  </si>
  <si>
    <t>MAYO 2026</t>
  </si>
  <si>
    <t>Fecha de conciliación: 31/05/2026</t>
  </si>
  <si>
    <t>JUNIO 2026</t>
  </si>
  <si>
    <t>Fecha de conciliación: 30/06/2026</t>
  </si>
  <si>
    <t>ENERO - JULIO 2026</t>
  </si>
  <si>
    <t>Fecha de conciliación: 31/07/2026</t>
  </si>
  <si>
    <t>Fecha de actualización: 14/08/2026</t>
  </si>
  <si>
    <t>Versión 1_Julio 2026 (actualizada 14/08/2026)</t>
  </si>
  <si>
    <t>Versión 2_Junio 2026 (actualizada 14/08/2026)</t>
  </si>
  <si>
    <t>Versión 3_Mayo 2026 (actualizada 14/08/2026)</t>
  </si>
  <si>
    <t>Versión 3_Abril 2026 (actualizada 14/08/2026)</t>
  </si>
  <si>
    <t>Versión 3_Marzo 2026 (actualizada 14/08/2026)</t>
  </si>
  <si>
    <t>Versión 4_Febrero 2026 (actualizada 14/08/2026)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</si>
</sst>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 * #,##0.00_ ;_ * \-#,##0.00_ ;_ * &quot;-&quot;??_ ;_ @_ "/>
    <numFmt numFmtId="164" formatCode="_-* #,##0.00_-;\-* #,##0.00_-;_-* &quot;-&quot;??_-;_-@_-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&quot;€&quot;_-;\-* #,##0.00\ &quot;€&quot;_-;_-* &quot;-&quot;??\ &quot;€&quot;_-;_-@_-"/>
    <numFmt numFmtId="168" formatCode="_-* #,##0.00\ _€_-;\-* #,##0.00\ _€_-;_-* &quot;-&quot;??\ _€_-;_-@_-"/>
    <numFmt numFmtId="169" formatCode="#,##0.0"/>
    <numFmt numFmtId="170" formatCode="_(* #,##0_);_(* \(#,##0\);_(* &quot;-&quot;??_);_(@_)"/>
    <numFmt numFmtId="171" formatCode="0.0%"/>
    <numFmt numFmtId="172" formatCode="_(* #,##0.0_);_(* \(#,##0.0\);_(* &quot;-&quot;??_);_(@_)"/>
    <numFmt numFmtId="173" formatCode="#,##0.000"/>
    <numFmt numFmtId="174" formatCode="#,###,"/>
    <numFmt numFmtId="175" formatCode="#,##0.00000"/>
    <numFmt numFmtId="176" formatCode="_-* #,##0_-;\-* #,##0_-;_-* &quot;-&quot;??_-;_-@_-"/>
    <numFmt numFmtId="177" formatCode="#,##0.000_ ;\-#,##0.000\ "/>
    <numFmt numFmtId="178" formatCode="#,##0.0000"/>
    <numFmt numFmtId="179" formatCode="#,##0.000000"/>
    <numFmt numFmtId="180" formatCode="_-* #,##0.000000_-;\-* #,##0.000000_-;_-* &quot;-&quot;??_-;_-@_-"/>
    <numFmt numFmtId="181" formatCode="_-* #,##0.0000_-;\-* #,##0.0000_-;_-* &quot;-&quot;??_-;_-@_-"/>
    <numFmt numFmtId="182" formatCode="_-* #,##0.00000_-;\-* #,##0.00000_-;_-* &quot;-&quot;??_-;_-@_-"/>
    <numFmt numFmtId="183" formatCode="#,##0.000000_ ;\-#,##0.000000\ "/>
    <numFmt numFmtId="184" formatCode="0.00000"/>
    <numFmt numFmtId="185" formatCode="#,##0.00_ ;[Red]\-#,##0.00\ "/>
  </numFmts>
  <fonts count="8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9"/>
      <name val="Arial"/>
      <family val="2"/>
    </font>
    <font>
      <sz val="10"/>
      <name val="Tahoma"/>
      <family val="2"/>
    </font>
    <font>
      <b/>
      <sz val="12"/>
      <color theme="0"/>
      <name val="Arial"/>
      <family val="2"/>
    </font>
    <font>
      <b/>
      <sz val="10"/>
      <name val="Arial"/>
      <family val="2"/>
    </font>
    <font>
      <b/>
      <sz val="11"/>
      <color theme="0"/>
      <name val="Arial"/>
      <family val="2"/>
    </font>
    <font>
      <vertAlign val="superscript"/>
      <sz val="10"/>
      <name val="Arial"/>
      <family val="2"/>
    </font>
    <font>
      <sz val="8"/>
      <name val="Calibri"/>
      <family val="2"/>
      <scheme val="minor"/>
    </font>
    <font>
      <b/>
      <sz val="14"/>
      <color indexed="1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3" tint="-0.249977111117893"/>
      <name val="Arial"/>
      <family val="2"/>
    </font>
    <font>
      <b/>
      <sz val="12"/>
      <color theme="3" tint="-0.249977111117893"/>
      <name val="Arial"/>
      <family val="2"/>
    </font>
    <font>
      <b/>
      <sz val="8"/>
      <color theme="0"/>
      <name val="Arial"/>
      <family val="2"/>
    </font>
    <font>
      <b/>
      <sz val="11"/>
      <color theme="5" tint="-0.249977111117893"/>
      <name val="Arial"/>
      <family val="2"/>
    </font>
    <font>
      <b/>
      <vertAlign val="superscript"/>
      <sz val="11"/>
      <color theme="0"/>
      <name val="Arial"/>
      <family val="2"/>
    </font>
    <font>
      <sz val="9"/>
      <name val="Calibri"/>
      <family val="2"/>
      <scheme val="minor"/>
    </font>
    <font>
      <b/>
      <sz val="14"/>
      <color theme="8" tint="-0.499984740745262"/>
      <name val="Arial"/>
      <family val="2"/>
    </font>
    <font>
      <b/>
      <vertAlign val="superscript"/>
      <sz val="14"/>
      <color theme="8" tint="-0.499984740745262"/>
      <name val="Arial"/>
      <family val="2"/>
    </font>
    <font>
      <b/>
      <sz val="12"/>
      <color theme="8" tint="-0.499984740745262"/>
      <name val="Arial"/>
      <family val="2"/>
    </font>
    <font>
      <b/>
      <sz val="11"/>
      <color theme="8" tint="-0.499984740745262"/>
      <name val="Arial"/>
      <family val="2"/>
    </font>
    <font>
      <b/>
      <sz val="16"/>
      <color theme="8" tint="-0.499984740745262"/>
      <name val="Arial"/>
      <family val="2"/>
    </font>
    <font>
      <sz val="11"/>
      <color theme="1"/>
      <name val="Arial"/>
      <family val="2"/>
    </font>
    <font>
      <b/>
      <vertAlign val="superscript"/>
      <sz val="10"/>
      <color theme="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b/>
      <sz val="11"/>
      <color theme="3" tint="-0.499984740745262"/>
      <name val="Arial"/>
      <family val="2"/>
    </font>
    <font>
      <sz val="11"/>
      <color theme="3" tint="-0.499984740745262"/>
      <name val="Arial"/>
      <family val="2"/>
    </font>
    <font>
      <i/>
      <sz val="10"/>
      <color theme="3" tint="-0.499984740745262"/>
      <name val="Arial"/>
      <family val="2"/>
    </font>
    <font>
      <vertAlign val="superscript"/>
      <sz val="11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sz val="9"/>
      <color theme="0"/>
      <name val="Arial"/>
      <family val="2"/>
    </font>
    <font>
      <sz val="11"/>
      <color theme="3" tint="-0.499984740745262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3" tint="-0.499984740745262"/>
      <name val="Arial"/>
      <family val="2"/>
    </font>
    <font>
      <vertAlign val="superscript"/>
      <sz val="10"/>
      <color theme="3" tint="-0.499984740745262"/>
      <name val="Arial"/>
      <family val="2"/>
    </font>
    <font>
      <b/>
      <vertAlign val="superscript"/>
      <sz val="11"/>
      <color theme="3" tint="-0.499984740745262"/>
      <name val="Arial"/>
      <family val="2"/>
    </font>
    <font>
      <sz val="11"/>
      <color rgb="FF4FC1EA"/>
      <name val="Arial"/>
      <family val="2"/>
    </font>
    <font>
      <sz val="11"/>
      <color rgb="FF4FC1EA"/>
      <name val="Calibri"/>
      <family val="2"/>
      <scheme val="minor"/>
    </font>
    <font>
      <sz val="10"/>
      <color rgb="FF4FC1EA"/>
      <name val="Arial"/>
      <family val="2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4"/>
      <color theme="2"/>
      <name val="Arial"/>
      <family val="2"/>
    </font>
    <font>
      <b/>
      <sz val="12"/>
      <color theme="2"/>
      <name val="Arial"/>
      <family val="2"/>
    </font>
    <font>
      <b/>
      <sz val="10"/>
      <color theme="2"/>
      <name val="Arial"/>
      <family val="2"/>
    </font>
    <font>
      <sz val="10"/>
      <color theme="2"/>
      <name val="Arial"/>
      <family val="2"/>
    </font>
    <font>
      <sz val="11"/>
      <color theme="2"/>
      <name val="Calibri"/>
      <family val="2"/>
      <scheme val="minor"/>
    </font>
    <font>
      <sz val="8"/>
      <color theme="2"/>
      <name val="Calibri"/>
      <family val="2"/>
      <scheme val="minor"/>
    </font>
    <font>
      <sz val="9"/>
      <color theme="2"/>
      <name val="Calibri"/>
      <family val="2"/>
      <scheme val="minor"/>
    </font>
    <font>
      <sz val="10"/>
      <color rgb="FFFF0000"/>
      <name val="Arial"/>
      <family val="2"/>
    </font>
    <font>
      <b/>
      <vertAlign val="superscript"/>
      <sz val="12"/>
      <color theme="0"/>
      <name val="Arial"/>
      <family val="2"/>
    </font>
    <font>
      <b/>
      <sz val="6"/>
      <color theme="0"/>
      <name val="Arial"/>
      <family val="2"/>
    </font>
    <font>
      <i/>
      <sz val="10"/>
      <color rgb="FF0070C0"/>
      <name val="Arial"/>
      <family val="2"/>
    </font>
    <font>
      <sz val="10"/>
      <color rgb="FF0070C0"/>
      <name val="Arial"/>
      <family val="2"/>
    </font>
    <font>
      <sz val="11"/>
      <color rgb="FF0070C0"/>
      <name val="Arial"/>
      <family val="2"/>
    </font>
    <font>
      <b/>
      <sz val="10"/>
      <color rgb="FF0070C0"/>
      <name val="Arial"/>
      <family val="2"/>
    </font>
    <font>
      <i/>
      <vertAlign val="superscript"/>
      <sz val="10"/>
      <color rgb="FF0070C0"/>
      <name val="Arial"/>
      <family val="2"/>
    </font>
    <font>
      <sz val="10"/>
      <color theme="8"/>
      <name val="Arial"/>
      <family val="2"/>
    </font>
    <font>
      <b/>
      <sz val="10"/>
      <color theme="8"/>
      <name val="Arial"/>
      <family val="2"/>
    </font>
    <font>
      <b/>
      <vertAlign val="superscript"/>
      <sz val="10"/>
      <color theme="3" tint="-0.499984740745262"/>
      <name val="Arial"/>
      <family val="2"/>
    </font>
    <font>
      <sz val="10"/>
      <color theme="1"/>
      <name val="Arial"/>
      <family val="2"/>
    </font>
    <font>
      <b/>
      <sz val="11"/>
      <color theme="8"/>
      <name val="Arial"/>
      <family val="2"/>
    </font>
    <font>
      <sz val="8"/>
      <color rgb="FFFF0000"/>
      <name val="Calibri"/>
      <family val="2"/>
      <scheme val="minor"/>
    </font>
    <font>
      <sz val="11"/>
      <color theme="8"/>
      <name val="Arial"/>
      <family val="2"/>
    </font>
    <font>
      <b/>
      <sz val="10"/>
      <color theme="5"/>
      <name val="Arial"/>
      <family val="2"/>
    </font>
    <font>
      <sz val="11"/>
      <color theme="5"/>
      <name val="Arial"/>
      <family val="2"/>
    </font>
    <font>
      <sz val="10"/>
      <color rgb="FF363636"/>
      <name val="Arial"/>
      <family val="2"/>
    </font>
    <font>
      <b/>
      <sz val="14"/>
      <color rgb="FFFF0000"/>
      <name val="Arial"/>
      <family val="2"/>
    </font>
    <font>
      <sz val="9"/>
      <color rgb="FF000000"/>
      <name val="Tahoma"/>
      <family val="2"/>
    </font>
    <font>
      <sz val="11"/>
      <color rgb="FFFF0000"/>
      <name val="Calibri"/>
      <family val="2"/>
      <scheme val="minor"/>
    </font>
    <font>
      <vertAlign val="superscript"/>
      <sz val="11"/>
      <name val="Arial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0"/>
      <name val="Arial"/>
      <family val="2"/>
    </font>
    <font>
      <b/>
      <sz val="11"/>
      <color rgb="FF4FC1EA"/>
      <name val="Arial"/>
      <family val="2"/>
    </font>
    <font>
      <vertAlign val="superscript"/>
      <sz val="11"/>
      <color theme="8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9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5185C4"/>
        <bgColor indexed="64"/>
      </patternFill>
    </fill>
    <fill>
      <patternFill patternType="solid">
        <fgColor rgb="FF0D3A80"/>
        <bgColor indexed="64"/>
      </patternFill>
    </fill>
    <fill>
      <patternFill patternType="solid">
        <fgColor rgb="FF0C4597"/>
        <bgColor indexed="64"/>
      </patternFill>
    </fill>
    <fill>
      <patternFill patternType="solid">
        <fgColor rgb="FF3BAFDA"/>
        <bgColor indexed="64"/>
      </patternFill>
    </fill>
    <fill>
      <patternFill patternType="solid">
        <fgColor rgb="FF4FC1EA"/>
        <bgColor indexed="64"/>
      </patternFill>
    </fill>
    <fill>
      <patternFill patternType="solid">
        <fgColor rgb="FF19A1D1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434A54"/>
        <bgColor indexed="64"/>
      </patternFill>
    </fill>
    <fill>
      <patternFill patternType="solid">
        <fgColor rgb="FF656D78"/>
        <bgColor indexed="64"/>
      </patternFill>
    </fill>
    <fill>
      <patternFill patternType="solid">
        <fgColor rgb="FF2F78BB"/>
        <bgColor indexed="64"/>
      </patternFill>
    </fill>
    <fill>
      <patternFill patternType="solid">
        <fgColor rgb="FF173A5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27619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theme="1" tint="0.34998626667073579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29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32">
    <xf numFmtId="0" fontId="0" fillId="0" borderId="0" xfId="0"/>
    <xf numFmtId="0" fontId="2" fillId="3" borderId="0" xfId="2" applyFill="1"/>
    <xf numFmtId="0" fontId="2" fillId="0" borderId="0" xfId="2"/>
    <xf numFmtId="0" fontId="11" fillId="0" borderId="0" xfId="2" applyFont="1" applyAlignment="1">
      <alignment horizontal="centerContinuous"/>
    </xf>
    <xf numFmtId="0" fontId="12" fillId="0" borderId="0" xfId="3" applyFont="1"/>
    <xf numFmtId="0" fontId="6" fillId="0" borderId="0" xfId="2" applyFont="1"/>
    <xf numFmtId="0" fontId="6" fillId="0" borderId="2" xfId="2" applyFont="1" applyBorder="1"/>
    <xf numFmtId="0" fontId="2" fillId="0" borderId="0" xfId="2" applyAlignment="1">
      <alignment vertical="center"/>
    </xf>
    <xf numFmtId="0" fontId="14" fillId="0" borderId="0" xfId="3" applyFont="1" applyAlignment="1">
      <alignment horizontal="left" vertical="center" indent="2"/>
    </xf>
    <xf numFmtId="170" fontId="15" fillId="0" borderId="1" xfId="7" applyNumberFormat="1" applyFont="1" applyFill="1" applyBorder="1" applyAlignment="1">
      <alignment horizontal="right" vertical="center"/>
    </xf>
    <xf numFmtId="0" fontId="16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3" fontId="6" fillId="0" borderId="0" xfId="2" applyNumberFormat="1" applyFont="1"/>
    <xf numFmtId="3" fontId="2" fillId="0" borderId="0" xfId="2" applyNumberFormat="1"/>
    <xf numFmtId="166" fontId="6" fillId="0" borderId="0" xfId="8" applyNumberFormat="1" applyFont="1" applyFill="1" applyBorder="1"/>
    <xf numFmtId="3" fontId="6" fillId="0" borderId="0" xfId="2" applyNumberFormat="1" applyFont="1" applyAlignment="1">
      <alignment vertical="center"/>
    </xf>
    <xf numFmtId="3" fontId="2" fillId="0" borderId="0" xfId="2" applyNumberFormat="1" applyAlignment="1">
      <alignment vertical="center"/>
    </xf>
    <xf numFmtId="3" fontId="18" fillId="0" borderId="0" xfId="7" applyNumberFormat="1" applyFont="1" applyFill="1" applyBorder="1" applyAlignment="1">
      <alignment horizontal="right" vertical="center"/>
    </xf>
    <xf numFmtId="0" fontId="21" fillId="0" borderId="0" xfId="3" applyFont="1" applyAlignment="1">
      <alignment vertical="center"/>
    </xf>
    <xf numFmtId="3" fontId="7" fillId="0" borderId="0" xfId="7" applyNumberFormat="1" applyFont="1" applyFill="1" applyBorder="1" applyAlignment="1">
      <alignment horizontal="right" vertical="center"/>
    </xf>
    <xf numFmtId="3" fontId="13" fillId="0" borderId="0" xfId="7" applyNumberFormat="1" applyFont="1" applyFill="1" applyBorder="1" applyAlignment="1">
      <alignment horizontal="right" vertical="center"/>
    </xf>
    <xf numFmtId="0" fontId="18" fillId="0" borderId="0" xfId="3" applyFont="1"/>
    <xf numFmtId="3" fontId="21" fillId="0" borderId="0" xfId="7" applyNumberFormat="1" applyFont="1" applyFill="1" applyBorder="1" applyAlignment="1">
      <alignment horizontal="right" vertical="center"/>
    </xf>
    <xf numFmtId="165" fontId="2" fillId="0" borderId="0" xfId="1" applyFont="1" applyBorder="1"/>
    <xf numFmtId="165" fontId="2" fillId="0" borderId="0" xfId="1" applyFont="1"/>
    <xf numFmtId="0" fontId="2" fillId="2" borderId="0" xfId="2" applyFill="1"/>
    <xf numFmtId="165" fontId="23" fillId="0" borderId="0" xfId="1" applyFont="1" applyAlignment="1"/>
    <xf numFmtId="0" fontId="6" fillId="3" borderId="0" xfId="2" applyFont="1" applyFill="1"/>
    <xf numFmtId="0" fontId="6" fillId="2" borderId="0" xfId="2" applyFont="1" applyFill="1"/>
    <xf numFmtId="3" fontId="11" fillId="0" borderId="0" xfId="6" applyNumberFormat="1" applyFont="1" applyFill="1" applyBorder="1"/>
    <xf numFmtId="166" fontId="6" fillId="0" borderId="0" xfId="6" applyFont="1" applyFill="1" applyBorder="1"/>
    <xf numFmtId="0" fontId="10" fillId="3" borderId="0" xfId="2" applyFont="1" applyFill="1" applyAlignment="1">
      <alignment horizontal="center"/>
    </xf>
    <xf numFmtId="0" fontId="10" fillId="2" borderId="0" xfId="2" applyFont="1" applyFill="1" applyAlignment="1">
      <alignment horizontal="center"/>
    </xf>
    <xf numFmtId="170" fontId="15" fillId="0" borderId="0" xfId="7" applyNumberFormat="1" applyFont="1" applyFill="1" applyBorder="1" applyAlignment="1">
      <alignment horizontal="right" vertical="center"/>
    </xf>
    <xf numFmtId="0" fontId="18" fillId="0" borderId="0" xfId="3" applyFont="1" applyAlignment="1">
      <alignment vertical="center"/>
    </xf>
    <xf numFmtId="0" fontId="19" fillId="0" borderId="0" xfId="3" applyFont="1"/>
    <xf numFmtId="3" fontId="12" fillId="0" borderId="5" xfId="7" applyNumberFormat="1" applyFont="1" applyFill="1" applyBorder="1" applyAlignment="1">
      <alignment horizontal="right"/>
    </xf>
    <xf numFmtId="0" fontId="14" fillId="0" borderId="4" xfId="3" applyFont="1" applyBorder="1" applyAlignment="1">
      <alignment horizontal="left" vertical="center" indent="1"/>
    </xf>
    <xf numFmtId="3" fontId="12" fillId="0" borderId="4" xfId="7" applyNumberFormat="1" applyFont="1" applyFill="1" applyBorder="1" applyAlignment="1">
      <alignment horizontal="right"/>
    </xf>
    <xf numFmtId="0" fontId="14" fillId="0" borderId="5" xfId="3" applyFont="1" applyBorder="1" applyAlignment="1">
      <alignment horizontal="left" vertical="center" indent="1"/>
    </xf>
    <xf numFmtId="3" fontId="2" fillId="0" borderId="5" xfId="6" applyNumberFormat="1" applyFont="1" applyBorder="1"/>
    <xf numFmtId="0" fontId="13" fillId="0" borderId="0" xfId="3" applyFont="1"/>
    <xf numFmtId="0" fontId="17" fillId="5" borderId="0" xfId="0" applyFont="1" applyFill="1" applyAlignment="1">
      <alignment horizontal="center" vertical="center" wrapText="1"/>
    </xf>
    <xf numFmtId="3" fontId="7" fillId="8" borderId="4" xfId="7" applyNumberFormat="1" applyFont="1" applyFill="1" applyBorder="1" applyAlignment="1">
      <alignment horizontal="right" vertical="center"/>
    </xf>
    <xf numFmtId="0" fontId="7" fillId="8" borderId="5" xfId="3" applyFont="1" applyFill="1" applyBorder="1" applyAlignment="1">
      <alignment vertical="center"/>
    </xf>
    <xf numFmtId="3" fontId="7" fillId="8" borderId="5" xfId="7" applyNumberFormat="1" applyFont="1" applyFill="1" applyBorder="1" applyAlignment="1">
      <alignment horizontal="right" vertical="center"/>
    </xf>
    <xf numFmtId="3" fontId="7" fillId="8" borderId="6" xfId="7" applyNumberFormat="1" applyFont="1" applyFill="1" applyBorder="1" applyAlignment="1">
      <alignment horizontal="right" vertical="center"/>
    </xf>
    <xf numFmtId="0" fontId="7" fillId="6" borderId="6" xfId="3" applyFont="1" applyFill="1" applyBorder="1" applyAlignment="1">
      <alignment vertical="center"/>
    </xf>
    <xf numFmtId="3" fontId="7" fillId="6" borderId="6" xfId="7" applyNumberFormat="1" applyFont="1" applyFill="1" applyBorder="1" applyAlignment="1">
      <alignment horizontal="right" vertical="center"/>
    </xf>
    <xf numFmtId="3" fontId="7" fillId="4" borderId="3" xfId="7" applyNumberFormat="1" applyFont="1" applyFill="1" applyBorder="1" applyAlignment="1">
      <alignment horizontal="right" vertical="center"/>
    </xf>
    <xf numFmtId="9" fontId="5" fillId="4" borderId="3" xfId="7" applyFont="1" applyFill="1" applyBorder="1" applyAlignment="1">
      <alignment horizontal="center" vertical="center"/>
    </xf>
    <xf numFmtId="37" fontId="2" fillId="0" borderId="8" xfId="6" applyNumberFormat="1" applyFont="1" applyBorder="1"/>
    <xf numFmtId="0" fontId="2" fillId="3" borderId="5" xfId="2" applyFill="1" applyBorder="1" applyAlignment="1">
      <alignment horizontal="left" indent="2"/>
    </xf>
    <xf numFmtId="0" fontId="7" fillId="7" borderId="4" xfId="3" applyFont="1" applyFill="1" applyBorder="1" applyAlignment="1">
      <alignment vertical="center"/>
    </xf>
    <xf numFmtId="0" fontId="7" fillId="7" borderId="6" xfId="3" applyFont="1" applyFill="1" applyBorder="1" applyAlignment="1">
      <alignment vertical="center"/>
    </xf>
    <xf numFmtId="0" fontId="2" fillId="0" borderId="5" xfId="2" applyBorder="1" applyAlignment="1">
      <alignment horizontal="left" indent="2"/>
    </xf>
    <xf numFmtId="0" fontId="3" fillId="5" borderId="3" xfId="2" applyFont="1" applyFill="1" applyBorder="1" applyAlignment="1">
      <alignment horizontal="center" vertical="center" wrapText="1"/>
    </xf>
    <xf numFmtId="0" fontId="2" fillId="3" borderId="5" xfId="2" applyFill="1" applyBorder="1" applyAlignment="1">
      <alignment horizontal="left" indent="6"/>
    </xf>
    <xf numFmtId="3" fontId="7" fillId="7" borderId="4" xfId="9" applyNumberFormat="1" applyFont="1" applyFill="1" applyBorder="1" applyAlignment="1">
      <alignment vertical="center"/>
    </xf>
    <xf numFmtId="3" fontId="7" fillId="8" borderId="5" xfId="9" applyNumberFormat="1" applyFont="1" applyFill="1" applyBorder="1" applyAlignment="1">
      <alignment vertical="center"/>
    </xf>
    <xf numFmtId="3" fontId="7" fillId="7" borderId="6" xfId="9" applyNumberFormat="1" applyFont="1" applyFill="1" applyBorder="1" applyAlignment="1">
      <alignment vertical="center"/>
    </xf>
    <xf numFmtId="0" fontId="29" fillId="0" borderId="0" xfId="0" applyFont="1"/>
    <xf numFmtId="0" fontId="26" fillId="0" borderId="0" xfId="2" quotePrefix="1" applyFont="1" applyAlignment="1">
      <alignment horizontal="center"/>
    </xf>
    <xf numFmtId="0" fontId="33" fillId="0" borderId="4" xfId="3" applyFont="1" applyBorder="1" applyAlignment="1">
      <alignment vertical="center"/>
    </xf>
    <xf numFmtId="3" fontId="34" fillId="0" borderId="4" xfId="7" applyNumberFormat="1" applyFont="1" applyFill="1" applyBorder="1" applyAlignment="1">
      <alignment horizontal="right" vertical="center"/>
    </xf>
    <xf numFmtId="0" fontId="34" fillId="0" borderId="0" xfId="0" applyFont="1"/>
    <xf numFmtId="3" fontId="33" fillId="10" borderId="4" xfId="7" applyNumberFormat="1" applyFont="1" applyFill="1" applyBorder="1" applyAlignment="1">
      <alignment horizontal="right" vertical="center"/>
    </xf>
    <xf numFmtId="0" fontId="34" fillId="0" borderId="5" xfId="3" applyFont="1" applyBorder="1" applyAlignment="1">
      <alignment horizontal="left" indent="2"/>
    </xf>
    <xf numFmtId="3" fontId="34" fillId="0" borderId="5" xfId="7" applyNumberFormat="1" applyFont="1" applyFill="1" applyBorder="1" applyAlignment="1">
      <alignment horizontal="right"/>
    </xf>
    <xf numFmtId="3" fontId="33" fillId="10" borderId="5" xfId="7" applyNumberFormat="1" applyFont="1" applyFill="1" applyBorder="1" applyAlignment="1">
      <alignment horizontal="right"/>
    </xf>
    <xf numFmtId="0" fontId="35" fillId="0" borderId="5" xfId="0" applyFont="1" applyBorder="1" applyAlignment="1">
      <alignment horizontal="left" indent="4"/>
    </xf>
    <xf numFmtId="0" fontId="33" fillId="0" borderId="5" xfId="3" applyFont="1" applyBorder="1" applyAlignment="1">
      <alignment horizontal="left" vertical="center"/>
    </xf>
    <xf numFmtId="0" fontId="33" fillId="0" borderId="5" xfId="3" applyFont="1" applyBorder="1" applyAlignment="1">
      <alignment vertical="center"/>
    </xf>
    <xf numFmtId="0" fontId="17" fillId="11" borderId="0" xfId="0" applyFont="1" applyFill="1" applyAlignment="1">
      <alignment horizontal="center" vertical="center" wrapText="1"/>
    </xf>
    <xf numFmtId="0" fontId="7" fillId="12" borderId="6" xfId="3" applyFont="1" applyFill="1" applyBorder="1" applyAlignment="1">
      <alignment vertical="center"/>
    </xf>
    <xf numFmtId="3" fontId="7" fillId="12" borderId="6" xfId="7" applyNumberFormat="1" applyFont="1" applyFill="1" applyBorder="1" applyAlignment="1">
      <alignment horizontal="right" vertical="center"/>
    </xf>
    <xf numFmtId="0" fontId="33" fillId="0" borderId="4" xfId="3" applyFont="1" applyBorder="1" applyAlignment="1">
      <alignment horizontal="left" vertical="center" indent="1"/>
    </xf>
    <xf numFmtId="0" fontId="37" fillId="0" borderId="0" xfId="2" applyFont="1" applyAlignment="1">
      <alignment vertical="center"/>
    </xf>
    <xf numFmtId="3" fontId="34" fillId="0" borderId="4" xfId="7" applyNumberFormat="1" applyFont="1" applyFill="1" applyBorder="1" applyAlignment="1">
      <alignment horizontal="right"/>
    </xf>
    <xf numFmtId="0" fontId="33" fillId="0" borderId="5" xfId="3" applyFont="1" applyBorder="1" applyAlignment="1">
      <alignment horizontal="left" vertical="center" indent="1"/>
    </xf>
    <xf numFmtId="166" fontId="17" fillId="12" borderId="6" xfId="5" applyFont="1" applyFill="1" applyBorder="1" applyAlignment="1">
      <alignment vertical="center"/>
    </xf>
    <xf numFmtId="3" fontId="5" fillId="11" borderId="3" xfId="9" applyNumberFormat="1" applyFont="1" applyFill="1" applyBorder="1" applyAlignment="1">
      <alignment vertical="center"/>
    </xf>
    <xf numFmtId="0" fontId="17" fillId="14" borderId="0" xfId="0" applyFont="1" applyFill="1" applyAlignment="1">
      <alignment horizontal="center" vertical="center" wrapText="1"/>
    </xf>
    <xf numFmtId="0" fontId="7" fillId="15" borderId="6" xfId="3" applyFont="1" applyFill="1" applyBorder="1" applyAlignment="1">
      <alignment vertical="center"/>
    </xf>
    <xf numFmtId="3" fontId="7" fillId="15" borderId="6" xfId="7" applyNumberFormat="1" applyFont="1" applyFill="1" applyBorder="1" applyAlignment="1">
      <alignment horizontal="right" vertical="center"/>
    </xf>
    <xf numFmtId="3" fontId="7" fillId="16" borderId="3" xfId="7" applyNumberFormat="1" applyFont="1" applyFill="1" applyBorder="1" applyAlignment="1">
      <alignment horizontal="right" vertical="center"/>
    </xf>
    <xf numFmtId="9" fontId="5" fillId="16" borderId="3" xfId="7" applyFont="1" applyFill="1" applyBorder="1" applyAlignment="1">
      <alignment horizontal="center" vertical="center"/>
    </xf>
    <xf numFmtId="3" fontId="7" fillId="13" borderId="4" xfId="7" applyNumberFormat="1" applyFont="1" applyFill="1" applyBorder="1" applyAlignment="1">
      <alignment horizontal="right" vertical="center"/>
    </xf>
    <xf numFmtId="3" fontId="37" fillId="0" borderId="5" xfId="6" applyNumberFormat="1" applyFont="1" applyBorder="1"/>
    <xf numFmtId="3" fontId="7" fillId="13" borderId="5" xfId="7" applyNumberFormat="1" applyFont="1" applyFill="1" applyBorder="1" applyAlignment="1">
      <alignment horizontal="right" vertical="center"/>
    </xf>
    <xf numFmtId="37" fontId="37" fillId="0" borderId="8" xfId="6" applyNumberFormat="1" applyFont="1" applyBorder="1"/>
    <xf numFmtId="0" fontId="39" fillId="0" borderId="0" xfId="0" applyFont="1"/>
    <xf numFmtId="37" fontId="37" fillId="0" borderId="5" xfId="6" applyNumberFormat="1" applyFont="1" applyBorder="1"/>
    <xf numFmtId="3" fontId="7" fillId="13" borderId="6" xfId="7" applyNumberFormat="1" applyFont="1" applyFill="1" applyBorder="1" applyAlignment="1">
      <alignment horizontal="right" vertical="center"/>
    </xf>
    <xf numFmtId="3" fontId="40" fillId="0" borderId="0" xfId="7" applyNumberFormat="1" applyFont="1" applyFill="1" applyBorder="1" applyAlignment="1">
      <alignment horizontal="right" vertical="center"/>
    </xf>
    <xf numFmtId="166" fontId="37" fillId="0" borderId="5" xfId="6" applyFont="1" applyFill="1" applyBorder="1" applyAlignment="1" applyProtection="1">
      <alignment horizontal="left" indent="1"/>
    </xf>
    <xf numFmtId="166" fontId="7" fillId="6" borderId="6" xfId="5" applyFont="1" applyFill="1" applyBorder="1" applyAlignment="1">
      <alignment vertical="center"/>
    </xf>
    <xf numFmtId="166" fontId="7" fillId="15" borderId="6" xfId="5" applyFont="1" applyFill="1" applyBorder="1" applyAlignment="1">
      <alignment vertical="center"/>
    </xf>
    <xf numFmtId="0" fontId="33" fillId="0" borderId="12" xfId="3" applyFont="1" applyBorder="1" applyAlignment="1">
      <alignment vertical="center"/>
    </xf>
    <xf numFmtId="0" fontId="34" fillId="0" borderId="7" xfId="3" applyFont="1" applyBorder="1" applyAlignment="1">
      <alignment horizontal="left" indent="2"/>
    </xf>
    <xf numFmtId="0" fontId="35" fillId="0" borderId="7" xfId="0" applyFont="1" applyBorder="1" applyAlignment="1">
      <alignment horizontal="left" indent="4"/>
    </xf>
    <xf numFmtId="0" fontId="33" fillId="0" borderId="7" xfId="3" applyFont="1" applyBorder="1" applyAlignment="1">
      <alignment horizontal="left" vertical="center"/>
    </xf>
    <xf numFmtId="0" fontId="33" fillId="0" borderId="7" xfId="3" applyFont="1" applyBorder="1" applyAlignment="1">
      <alignment vertical="center"/>
    </xf>
    <xf numFmtId="3" fontId="29" fillId="0" borderId="0" xfId="0" applyNumberFormat="1" applyFont="1"/>
    <xf numFmtId="0" fontId="41" fillId="0" borderId="4" xfId="3" applyFont="1" applyBorder="1" applyAlignment="1">
      <alignment vertical="center"/>
    </xf>
    <xf numFmtId="0" fontId="37" fillId="0" borderId="5" xfId="2" quotePrefix="1" applyFont="1" applyBorder="1" applyAlignment="1">
      <alignment horizontal="left" indent="2"/>
    </xf>
    <xf numFmtId="0" fontId="37" fillId="0" borderId="5" xfId="2" applyFont="1" applyBorder="1" applyAlignment="1">
      <alignment horizontal="left" indent="2"/>
    </xf>
    <xf numFmtId="0" fontId="35" fillId="0" borderId="5" xfId="2" applyFont="1" applyBorder="1" applyAlignment="1">
      <alignment horizontal="left" indent="4"/>
    </xf>
    <xf numFmtId="0" fontId="41" fillId="0" borderId="5" xfId="3" applyFont="1" applyBorder="1" applyAlignment="1">
      <alignment vertical="center"/>
    </xf>
    <xf numFmtId="173" fontId="29" fillId="0" borderId="0" xfId="0" applyNumberFormat="1" applyFont="1"/>
    <xf numFmtId="3" fontId="0" fillId="0" borderId="0" xfId="0" applyNumberFormat="1"/>
    <xf numFmtId="174" fontId="29" fillId="0" borderId="0" xfId="0" applyNumberFormat="1" applyFont="1"/>
    <xf numFmtId="37" fontId="2" fillId="0" borderId="5" xfId="6" applyNumberFormat="1" applyFont="1" applyFill="1" applyBorder="1"/>
    <xf numFmtId="3" fontId="34" fillId="0" borderId="6" xfId="7" applyNumberFormat="1" applyFont="1" applyFill="1" applyBorder="1" applyAlignment="1">
      <alignment horizontal="right"/>
    </xf>
    <xf numFmtId="0" fontId="33" fillId="0" borderId="0" xfId="3" applyFont="1" applyAlignment="1">
      <alignment vertical="center"/>
    </xf>
    <xf numFmtId="3" fontId="44" fillId="0" borderId="0" xfId="0" applyNumberFormat="1" applyFont="1"/>
    <xf numFmtId="0" fontId="44" fillId="0" borderId="0" xfId="0" applyFont="1"/>
    <xf numFmtId="0" fontId="45" fillId="0" borderId="0" xfId="0" applyFont="1"/>
    <xf numFmtId="3" fontId="46" fillId="0" borderId="0" xfId="2" applyNumberFormat="1" applyFont="1" applyAlignment="1">
      <alignment vertical="center"/>
    </xf>
    <xf numFmtId="3" fontId="12" fillId="0" borderId="4" xfId="7" applyNumberFormat="1" applyFont="1" applyFill="1" applyBorder="1" applyAlignment="1">
      <alignment horizontal="right" vertical="center"/>
    </xf>
    <xf numFmtId="3" fontId="2" fillId="2" borderId="0" xfId="2" applyNumberFormat="1" applyFill="1"/>
    <xf numFmtId="4" fontId="2" fillId="2" borderId="0" xfId="2" applyNumberFormat="1" applyFill="1"/>
    <xf numFmtId="4" fontId="2" fillId="0" borderId="0" xfId="2" applyNumberFormat="1"/>
    <xf numFmtId="4" fontId="0" fillId="0" borderId="0" xfId="0" applyNumberFormat="1"/>
    <xf numFmtId="4" fontId="2" fillId="0" borderId="0" xfId="2" applyNumberFormat="1" applyAlignment="1">
      <alignment vertical="center"/>
    </xf>
    <xf numFmtId="0" fontId="2" fillId="2" borderId="0" xfId="2" applyFill="1" applyAlignment="1">
      <alignment vertical="center"/>
    </xf>
    <xf numFmtId="3" fontId="7" fillId="2" borderId="0" xfId="7" applyNumberFormat="1" applyFont="1" applyFill="1" applyBorder="1" applyAlignment="1">
      <alignment horizontal="right" vertical="center"/>
    </xf>
    <xf numFmtId="0" fontId="0" fillId="2" borderId="0" xfId="0" applyFill="1"/>
    <xf numFmtId="4" fontId="0" fillId="2" borderId="0" xfId="0" applyNumberFormat="1" applyFill="1"/>
    <xf numFmtId="3" fontId="13" fillId="0" borderId="4" xfId="7" applyNumberFormat="1" applyFont="1" applyFill="1" applyBorder="1" applyAlignment="1">
      <alignment horizontal="right" vertical="center"/>
    </xf>
    <xf numFmtId="4" fontId="6" fillId="2" borderId="0" xfId="2" applyNumberFormat="1" applyFont="1" applyFill="1"/>
    <xf numFmtId="0" fontId="47" fillId="0" borderId="0" xfId="0" applyFont="1"/>
    <xf numFmtId="3" fontId="3" fillId="5" borderId="3" xfId="2" applyNumberFormat="1" applyFont="1" applyFill="1" applyBorder="1" applyAlignment="1">
      <alignment horizontal="center" vertical="center" wrapText="1"/>
    </xf>
    <xf numFmtId="3" fontId="41" fillId="10" borderId="4" xfId="3" applyNumberFormat="1" applyFont="1" applyFill="1" applyBorder="1" applyAlignment="1">
      <alignment vertical="center"/>
    </xf>
    <xf numFmtId="3" fontId="41" fillId="10" borderId="5" xfId="6" applyNumberFormat="1" applyFont="1" applyFill="1" applyBorder="1"/>
    <xf numFmtId="3" fontId="37" fillId="2" borderId="5" xfId="3" applyNumberFormat="1" applyFont="1" applyFill="1" applyBorder="1" applyAlignment="1">
      <alignment vertical="center"/>
    </xf>
    <xf numFmtId="3" fontId="6" fillId="0" borderId="0" xfId="5" applyNumberFormat="1" applyFont="1" applyFill="1" applyBorder="1" applyAlignment="1">
      <alignment vertical="center"/>
    </xf>
    <xf numFmtId="3" fontId="2" fillId="3" borderId="0" xfId="2" applyNumberFormat="1" applyFill="1"/>
    <xf numFmtId="3" fontId="23" fillId="0" borderId="0" xfId="1" applyNumberFormat="1" applyFont="1" applyAlignment="1"/>
    <xf numFmtId="3" fontId="37" fillId="0" borderId="5" xfId="6" applyNumberFormat="1" applyFont="1" applyFill="1" applyBorder="1"/>
    <xf numFmtId="3" fontId="34" fillId="0" borderId="0" xfId="7" applyNumberFormat="1" applyFont="1" applyFill="1" applyBorder="1" applyAlignment="1">
      <alignment horizontal="right" vertical="center"/>
    </xf>
    <xf numFmtId="3" fontId="37" fillId="10" borderId="5" xfId="6" applyNumberFormat="1" applyFont="1" applyFill="1" applyBorder="1"/>
    <xf numFmtId="3" fontId="2" fillId="10" borderId="5" xfId="6" applyNumberFormat="1" applyFont="1" applyFill="1" applyBorder="1"/>
    <xf numFmtId="3" fontId="6" fillId="0" borderId="4" xfId="3" applyNumberFormat="1" applyFont="1" applyBorder="1" applyAlignment="1">
      <alignment vertical="center"/>
    </xf>
    <xf numFmtId="3" fontId="6" fillId="0" borderId="5" xfId="6" applyNumberFormat="1" applyFont="1" applyFill="1" applyBorder="1"/>
    <xf numFmtId="3" fontId="13" fillId="0" borderId="5" xfId="7" applyNumberFormat="1" applyFont="1" applyFill="1" applyBorder="1" applyAlignment="1">
      <alignment horizontal="right"/>
    </xf>
    <xf numFmtId="166" fontId="41" fillId="0" borderId="5" xfId="6" applyFont="1" applyFill="1" applyBorder="1" applyAlignment="1" applyProtection="1">
      <alignment horizontal="left" indent="1"/>
    </xf>
    <xf numFmtId="175" fontId="29" fillId="0" borderId="0" xfId="0" applyNumberFormat="1" applyFont="1"/>
    <xf numFmtId="0" fontId="41" fillId="0" borderId="6" xfId="3" applyFont="1" applyBorder="1" applyAlignment="1">
      <alignment vertical="center"/>
    </xf>
    <xf numFmtId="3" fontId="6" fillId="0" borderId="6" xfId="6" applyNumberFormat="1" applyFont="1" applyFill="1" applyBorder="1"/>
    <xf numFmtId="3" fontId="12" fillId="0" borderId="5" xfId="7" applyNumberFormat="1" applyFont="1" applyFill="1" applyBorder="1" applyAlignment="1">
      <alignment horizontal="right" vertical="center"/>
    </xf>
    <xf numFmtId="3" fontId="34" fillId="10" borderId="5" xfId="7" applyNumberFormat="1" applyFont="1" applyFill="1" applyBorder="1" applyAlignment="1">
      <alignment horizontal="right"/>
    </xf>
    <xf numFmtId="3" fontId="51" fillId="0" borderId="0" xfId="6" applyNumberFormat="1" applyFont="1" applyFill="1" applyBorder="1"/>
    <xf numFmtId="3" fontId="52" fillId="0" borderId="0" xfId="5" applyNumberFormat="1" applyFont="1" applyFill="1" applyBorder="1" applyAlignment="1">
      <alignment vertical="center"/>
    </xf>
    <xf numFmtId="4" fontId="50" fillId="0" borderId="0" xfId="2" applyNumberFormat="1" applyFont="1" applyAlignment="1">
      <alignment horizontal="center"/>
    </xf>
    <xf numFmtId="4" fontId="50" fillId="0" borderId="0" xfId="2" applyNumberFormat="1" applyFont="1" applyAlignment="1">
      <alignment horizontal="left"/>
    </xf>
    <xf numFmtId="0" fontId="54" fillId="0" borderId="0" xfId="0" applyFont="1"/>
    <xf numFmtId="0" fontId="53" fillId="0" borderId="0" xfId="2" applyFont="1"/>
    <xf numFmtId="3" fontId="53" fillId="0" borderId="0" xfId="2" applyNumberFormat="1" applyFont="1"/>
    <xf numFmtId="165" fontId="56" fillId="0" borderId="0" xfId="1" applyFont="1" applyFill="1" applyAlignment="1"/>
    <xf numFmtId="172" fontId="53" fillId="0" borderId="0" xfId="2" applyNumberFormat="1" applyFont="1"/>
    <xf numFmtId="0" fontId="48" fillId="0" borderId="0" xfId="2" applyFont="1"/>
    <xf numFmtId="0" fontId="49" fillId="0" borderId="0" xfId="0" applyFont="1"/>
    <xf numFmtId="9" fontId="2" fillId="2" borderId="0" xfId="24" applyFont="1" applyFill="1"/>
    <xf numFmtId="0" fontId="9" fillId="2" borderId="0" xfId="1" applyNumberFormat="1" applyFont="1" applyFill="1" applyAlignment="1">
      <alignment horizontal="left" wrapText="1"/>
    </xf>
    <xf numFmtId="164" fontId="2" fillId="2" borderId="0" xfId="23" applyFont="1" applyFill="1"/>
    <xf numFmtId="169" fontId="53" fillId="0" borderId="0" xfId="2" applyNumberFormat="1" applyFont="1"/>
    <xf numFmtId="169" fontId="2" fillId="3" borderId="0" xfId="2" applyNumberFormat="1" applyFill="1"/>
    <xf numFmtId="0" fontId="9" fillId="0" borderId="0" xfId="1" applyNumberFormat="1" applyFont="1" applyAlignment="1">
      <alignment horizontal="left" vertical="center" wrapText="1"/>
    </xf>
    <xf numFmtId="0" fontId="17" fillId="2" borderId="0" xfId="0" applyFont="1" applyFill="1" applyAlignment="1">
      <alignment horizontal="center" vertical="center" wrapText="1"/>
    </xf>
    <xf numFmtId="3" fontId="5" fillId="2" borderId="0" xfId="9" applyNumberFormat="1" applyFont="1" applyFill="1" applyBorder="1" applyAlignment="1">
      <alignment vertical="center"/>
    </xf>
    <xf numFmtId="3" fontId="34" fillId="2" borderId="0" xfId="7" applyNumberFormat="1" applyFont="1" applyFill="1" applyBorder="1" applyAlignment="1">
      <alignment horizontal="right"/>
    </xf>
    <xf numFmtId="0" fontId="7" fillId="2" borderId="0" xfId="2" applyFont="1" applyFill="1" applyAlignment="1">
      <alignment horizontal="center" vertical="center" textRotation="90"/>
    </xf>
    <xf numFmtId="0" fontId="17" fillId="2" borderId="0" xfId="2" applyFont="1" applyFill="1" applyAlignment="1">
      <alignment vertical="center" textRotation="90" wrapText="1"/>
    </xf>
    <xf numFmtId="0" fontId="7" fillId="2" borderId="0" xfId="3" applyFont="1" applyFill="1" applyAlignment="1">
      <alignment vertical="center"/>
    </xf>
    <xf numFmtId="0" fontId="34" fillId="2" borderId="0" xfId="0" applyFont="1" applyFill="1"/>
    <xf numFmtId="0" fontId="7" fillId="12" borderId="5" xfId="3" applyFont="1" applyFill="1" applyBorder="1" applyAlignment="1">
      <alignment vertical="center"/>
    </xf>
    <xf numFmtId="0" fontId="18" fillId="2" borderId="0" xfId="3" applyFont="1" applyFill="1" applyAlignment="1">
      <alignment vertical="center"/>
    </xf>
    <xf numFmtId="164" fontId="2" fillId="0" borderId="0" xfId="23" applyFont="1"/>
    <xf numFmtId="3" fontId="12" fillId="2" borderId="0" xfId="7" applyNumberFormat="1" applyFont="1" applyFill="1" applyBorder="1" applyAlignment="1">
      <alignment horizontal="right"/>
    </xf>
    <xf numFmtId="3" fontId="7" fillId="12" borderId="5" xfId="3" applyNumberFormat="1" applyFont="1" applyFill="1" applyBorder="1" applyAlignment="1">
      <alignment vertical="center"/>
    </xf>
    <xf numFmtId="164" fontId="10" fillId="2" borderId="0" xfId="23" applyFont="1" applyFill="1" applyAlignment="1">
      <alignment horizontal="center"/>
    </xf>
    <xf numFmtId="164" fontId="57" fillId="2" borderId="0" xfId="23" applyFont="1" applyFill="1"/>
    <xf numFmtId="164" fontId="6" fillId="2" borderId="0" xfId="23" applyFont="1" applyFill="1"/>
    <xf numFmtId="164" fontId="0" fillId="0" borderId="0" xfId="23" applyFont="1"/>
    <xf numFmtId="164" fontId="2" fillId="2" borderId="0" xfId="23" applyFont="1" applyFill="1" applyAlignment="1"/>
    <xf numFmtId="164" fontId="2" fillId="3" borderId="0" xfId="23" applyFont="1" applyFill="1" applyAlignment="1"/>
    <xf numFmtId="164" fontId="2" fillId="3" borderId="0" xfId="23" applyFont="1" applyFill="1"/>
    <xf numFmtId="0" fontId="61" fillId="2" borderId="0" xfId="2" applyFont="1" applyFill="1"/>
    <xf numFmtId="0" fontId="60" fillId="0" borderId="7" xfId="0" applyFont="1" applyBorder="1" applyAlignment="1">
      <alignment horizontal="left" indent="4"/>
    </xf>
    <xf numFmtId="3" fontId="62" fillId="0" borderId="5" xfId="7" applyNumberFormat="1" applyFont="1" applyFill="1" applyBorder="1" applyAlignment="1">
      <alignment horizontal="right"/>
    </xf>
    <xf numFmtId="0" fontId="63" fillId="0" borderId="0" xfId="2" applyFont="1"/>
    <xf numFmtId="0" fontId="61" fillId="0" borderId="0" xfId="2" applyFont="1"/>
    <xf numFmtId="0" fontId="62" fillId="0" borderId="0" xfId="0" applyFont="1"/>
    <xf numFmtId="3" fontId="62" fillId="0" borderId="0" xfId="0" applyNumberFormat="1" applyFont="1"/>
    <xf numFmtId="4" fontId="61" fillId="2" borderId="0" xfId="2" applyNumberFormat="1" applyFont="1" applyFill="1"/>
    <xf numFmtId="164" fontId="29" fillId="0" borderId="0" xfId="0" applyNumberFormat="1" applyFont="1"/>
    <xf numFmtId="164" fontId="2" fillId="2" borderId="0" xfId="2" applyNumberFormat="1" applyFill="1"/>
    <xf numFmtId="164" fontId="6" fillId="0" borderId="0" xfId="23" applyFont="1"/>
    <xf numFmtId="164" fontId="0" fillId="2" borderId="0" xfId="23" applyFont="1" applyFill="1" applyBorder="1"/>
    <xf numFmtId="164" fontId="2" fillId="0" borderId="0" xfId="23" applyFont="1" applyAlignment="1"/>
    <xf numFmtId="3" fontId="6" fillId="2" borderId="0" xfId="2" applyNumberFormat="1" applyFont="1" applyFill="1"/>
    <xf numFmtId="164" fontId="2" fillId="3" borderId="0" xfId="2" applyNumberFormat="1" applyFill="1"/>
    <xf numFmtId="3" fontId="2" fillId="0" borderId="5" xfId="6" applyNumberFormat="1" applyFont="1" applyFill="1" applyBorder="1"/>
    <xf numFmtId="3" fontId="6" fillId="0" borderId="5" xfId="3" applyNumberFormat="1" applyFont="1" applyBorder="1" applyAlignment="1">
      <alignment vertical="center"/>
    </xf>
    <xf numFmtId="3" fontId="33" fillId="0" borderId="5" xfId="7" applyNumberFormat="1" applyFont="1" applyFill="1" applyBorder="1" applyAlignment="1">
      <alignment horizontal="right"/>
    </xf>
    <xf numFmtId="0" fontId="33" fillId="0" borderId="0" xfId="0" applyFont="1"/>
    <xf numFmtId="4" fontId="16" fillId="0" borderId="0" xfId="2" applyNumberFormat="1" applyFont="1"/>
    <xf numFmtId="3" fontId="34" fillId="2" borderId="4" xfId="7" applyNumberFormat="1" applyFont="1" applyFill="1" applyBorder="1" applyAlignment="1">
      <alignment horizontal="right"/>
    </xf>
    <xf numFmtId="3" fontId="34" fillId="2" borderId="5" xfId="7" applyNumberFormat="1" applyFont="1" applyFill="1" applyBorder="1" applyAlignment="1">
      <alignment horizontal="right"/>
    </xf>
    <xf numFmtId="3" fontId="12" fillId="2" borderId="5" xfId="7" applyNumberFormat="1" applyFont="1" applyFill="1" applyBorder="1" applyAlignment="1">
      <alignment horizontal="right"/>
    </xf>
    <xf numFmtId="3" fontId="2" fillId="2" borderId="0" xfId="2" applyNumberFormat="1" applyFill="1" applyAlignment="1">
      <alignment horizontal="right"/>
    </xf>
    <xf numFmtId="3" fontId="66" fillId="0" borderId="5" xfId="6" applyNumberFormat="1" applyFont="1" applyFill="1" applyBorder="1"/>
    <xf numFmtId="178" fontId="0" fillId="0" borderId="0" xfId="0" applyNumberFormat="1"/>
    <xf numFmtId="3" fontId="68" fillId="0" borderId="5" xfId="6" applyNumberFormat="1" applyFont="1" applyFill="1" applyBorder="1"/>
    <xf numFmtId="37" fontId="68" fillId="0" borderId="5" xfId="6" applyNumberFormat="1" applyFont="1" applyFill="1" applyBorder="1"/>
    <xf numFmtId="3" fontId="63" fillId="0" borderId="0" xfId="2" applyNumberFormat="1" applyFont="1"/>
    <xf numFmtId="0" fontId="9" fillId="2" borderId="0" xfId="1" applyNumberFormat="1" applyFont="1" applyFill="1" applyBorder="1" applyAlignment="1">
      <alignment vertical="center"/>
    </xf>
    <xf numFmtId="3" fontId="33" fillId="0" borderId="4" xfId="7" applyNumberFormat="1" applyFont="1" applyFill="1" applyBorder="1" applyAlignment="1">
      <alignment horizontal="right" vertical="center"/>
    </xf>
    <xf numFmtId="3" fontId="73" fillId="0" borderId="5" xfId="7" applyNumberFormat="1" applyFont="1" applyFill="1" applyBorder="1" applyAlignment="1">
      <alignment horizontal="right"/>
    </xf>
    <xf numFmtId="3" fontId="72" fillId="0" borderId="0" xfId="6" applyNumberFormat="1" applyFont="1" applyFill="1" applyBorder="1"/>
    <xf numFmtId="176" fontId="6" fillId="0" borderId="0" xfId="23" applyNumberFormat="1" applyFont="1"/>
    <xf numFmtId="176" fontId="6" fillId="0" borderId="0" xfId="23" applyNumberFormat="1" applyFont="1" applyFill="1"/>
    <xf numFmtId="166" fontId="37" fillId="0" borderId="5" xfId="6" applyFont="1" applyFill="1" applyBorder="1" applyAlignment="1" applyProtection="1">
      <alignment horizontal="left" indent="2"/>
    </xf>
    <xf numFmtId="166" fontId="37" fillId="0" borderId="5" xfId="5" applyFont="1" applyFill="1" applyBorder="1" applyAlignment="1" applyProtection="1">
      <alignment horizontal="left" indent="2"/>
    </xf>
    <xf numFmtId="3" fontId="2" fillId="2" borderId="5" xfId="6" applyNumberFormat="1" applyFont="1" applyFill="1" applyBorder="1"/>
    <xf numFmtId="3" fontId="7" fillId="12" borderId="6" xfId="3" applyNumberFormat="1" applyFont="1" applyFill="1" applyBorder="1" applyAlignment="1">
      <alignment vertical="center"/>
    </xf>
    <xf numFmtId="164" fontId="9" fillId="2" borderId="0" xfId="23" applyFont="1" applyFill="1" applyBorder="1" applyAlignment="1">
      <alignment vertical="center"/>
    </xf>
    <xf numFmtId="43" fontId="2" fillId="0" borderId="0" xfId="2" applyNumberFormat="1"/>
    <xf numFmtId="10" fontId="2" fillId="0" borderId="0" xfId="24" applyNumberFormat="1" applyFont="1"/>
    <xf numFmtId="0" fontId="12" fillId="2" borderId="0" xfId="2" applyFont="1" applyFill="1" applyAlignment="1">
      <alignment vertical="center"/>
    </xf>
    <xf numFmtId="0" fontId="71" fillId="0" borderId="4" xfId="3" applyFont="1" applyBorder="1" applyAlignment="1">
      <alignment horizontal="left" vertical="center" indent="1"/>
    </xf>
    <xf numFmtId="0" fontId="73" fillId="0" borderId="5" xfId="3" applyFont="1" applyBorder="1" applyAlignment="1">
      <alignment horizontal="left" vertical="center" indent="1"/>
    </xf>
    <xf numFmtId="3" fontId="71" fillId="0" borderId="4" xfId="7" applyNumberFormat="1" applyFont="1" applyFill="1" applyBorder="1" applyAlignment="1">
      <alignment horizontal="right"/>
    </xf>
    <xf numFmtId="3" fontId="5" fillId="17" borderId="16" xfId="9" applyNumberFormat="1" applyFont="1" applyFill="1" applyBorder="1" applyAlignment="1">
      <alignment vertical="center"/>
    </xf>
    <xf numFmtId="3" fontId="7" fillId="17" borderId="16" xfId="7" applyNumberFormat="1" applyFont="1" applyFill="1" applyBorder="1" applyAlignment="1">
      <alignment horizontal="right" vertical="center"/>
    </xf>
    <xf numFmtId="3" fontId="7" fillId="17" borderId="6" xfId="7" applyNumberFormat="1" applyFont="1" applyFill="1" applyBorder="1" applyAlignment="1">
      <alignment horizontal="right" vertical="center"/>
    </xf>
    <xf numFmtId="166" fontId="7" fillId="17" borderId="14" xfId="5" applyFont="1" applyFill="1" applyBorder="1" applyAlignment="1">
      <alignment vertical="center"/>
    </xf>
    <xf numFmtId="0" fontId="13" fillId="2" borderId="0" xfId="3" applyFont="1" applyFill="1"/>
    <xf numFmtId="3" fontId="5" fillId="18" borderId="3" xfId="9" applyNumberFormat="1" applyFont="1" applyFill="1" applyBorder="1" applyAlignment="1">
      <alignment vertical="center"/>
    </xf>
    <xf numFmtId="0" fontId="59" fillId="2" borderId="0" xfId="2" applyFont="1" applyFill="1" applyAlignment="1">
      <alignment horizontal="center" vertical="center" textRotation="90" wrapText="1"/>
    </xf>
    <xf numFmtId="0" fontId="5" fillId="2" borderId="0" xfId="3" applyFont="1" applyFill="1" applyAlignment="1">
      <alignment horizontal="center" vertical="center" wrapText="1"/>
    </xf>
    <xf numFmtId="0" fontId="20" fillId="2" borderId="0" xfId="2" applyFont="1" applyFill="1" applyAlignment="1">
      <alignment horizontal="center" vertical="center" textRotation="90" wrapText="1"/>
    </xf>
    <xf numFmtId="166" fontId="7" fillId="2" borderId="0" xfId="5" applyFont="1" applyFill="1" applyBorder="1" applyAlignment="1">
      <alignment vertical="center"/>
    </xf>
    <xf numFmtId="0" fontId="6" fillId="2" borderId="0" xfId="2" applyFont="1" applyFill="1" applyAlignment="1">
      <alignment vertical="center"/>
    </xf>
    <xf numFmtId="9" fontId="5" fillId="2" borderId="0" xfId="7" applyFont="1" applyFill="1" applyBorder="1" applyAlignment="1">
      <alignment horizontal="center" vertical="center"/>
    </xf>
    <xf numFmtId="3" fontId="12" fillId="0" borderId="5" xfId="6" applyNumberFormat="1" applyFont="1" applyBorder="1"/>
    <xf numFmtId="3" fontId="41" fillId="10" borderId="6" xfId="6" applyNumberFormat="1" applyFont="1" applyFill="1" applyBorder="1"/>
    <xf numFmtId="166" fontId="7" fillId="19" borderId="14" xfId="5" applyFont="1" applyFill="1" applyBorder="1" applyAlignment="1">
      <alignment vertical="center"/>
    </xf>
    <xf numFmtId="3" fontId="5" fillId="19" borderId="17" xfId="9" applyNumberFormat="1" applyFont="1" applyFill="1" applyBorder="1" applyAlignment="1">
      <alignment vertical="center"/>
    </xf>
    <xf numFmtId="3" fontId="5" fillId="19" borderId="16" xfId="9" applyNumberFormat="1" applyFont="1" applyFill="1" applyBorder="1" applyAlignment="1">
      <alignment vertical="center"/>
    </xf>
    <xf numFmtId="3" fontId="7" fillId="19" borderId="16" xfId="7" applyNumberFormat="1" applyFont="1" applyFill="1" applyBorder="1" applyAlignment="1">
      <alignment horizontal="right" vertical="center"/>
    </xf>
    <xf numFmtId="3" fontId="7" fillId="19" borderId="6" xfId="7" applyNumberFormat="1" applyFont="1" applyFill="1" applyBorder="1" applyAlignment="1">
      <alignment horizontal="right" vertical="center"/>
    </xf>
    <xf numFmtId="0" fontId="12" fillId="0" borderId="4" xfId="3" applyFont="1" applyBorder="1" applyAlignment="1">
      <alignment horizontal="left" vertical="center" indent="1"/>
    </xf>
    <xf numFmtId="9" fontId="5" fillId="16" borderId="3" xfId="24" applyFont="1" applyFill="1" applyBorder="1" applyAlignment="1">
      <alignment horizontal="center" vertical="center"/>
    </xf>
    <xf numFmtId="3" fontId="71" fillId="0" borderId="0" xfId="7" applyNumberFormat="1" applyFont="1" applyFill="1" applyBorder="1" applyAlignment="1">
      <alignment horizontal="right"/>
    </xf>
    <xf numFmtId="179" fontId="2" fillId="0" borderId="0" xfId="2" applyNumberFormat="1"/>
    <xf numFmtId="164" fontId="29" fillId="0" borderId="0" xfId="23" applyFont="1"/>
    <xf numFmtId="164" fontId="15" fillId="0" borderId="0" xfId="23" applyFont="1"/>
    <xf numFmtId="176" fontId="2" fillId="0" borderId="0" xfId="23" applyNumberFormat="1" applyFont="1"/>
    <xf numFmtId="176" fontId="16" fillId="0" borderId="0" xfId="23" applyNumberFormat="1" applyFont="1"/>
    <xf numFmtId="176" fontId="0" fillId="0" borderId="0" xfId="23" applyNumberFormat="1" applyFont="1"/>
    <xf numFmtId="176" fontId="2" fillId="0" borderId="0" xfId="23" applyNumberFormat="1" applyFont="1" applyAlignment="1">
      <alignment vertical="center"/>
    </xf>
    <xf numFmtId="176" fontId="2" fillId="2" borderId="0" xfId="23" applyNumberFormat="1" applyFont="1" applyFill="1"/>
    <xf numFmtId="176" fontId="61" fillId="2" borderId="0" xfId="23" applyNumberFormat="1" applyFont="1" applyFill="1"/>
    <xf numFmtId="176" fontId="6" fillId="2" borderId="0" xfId="23" applyNumberFormat="1" applyFont="1" applyFill="1"/>
    <xf numFmtId="176" fontId="7" fillId="2" borderId="0" xfId="23" applyNumberFormat="1" applyFont="1" applyFill="1" applyBorder="1" applyAlignment="1">
      <alignment horizontal="right" vertical="center"/>
    </xf>
    <xf numFmtId="176" fontId="0" fillId="2" borderId="0" xfId="23" applyNumberFormat="1" applyFont="1" applyFill="1"/>
    <xf numFmtId="0" fontId="27" fillId="3" borderId="0" xfId="2" quotePrefix="1" applyFont="1" applyFill="1" applyAlignment="1">
      <alignment horizontal="center"/>
    </xf>
    <xf numFmtId="4" fontId="75" fillId="0" borderId="0" xfId="2" applyNumberFormat="1" applyFont="1" applyAlignment="1">
      <alignment horizontal="center"/>
    </xf>
    <xf numFmtId="164" fontId="0" fillId="0" borderId="0" xfId="23" applyFont="1" applyBorder="1"/>
    <xf numFmtId="164" fontId="74" fillId="20" borderId="0" xfId="23" applyFont="1" applyFill="1" applyBorder="1" applyAlignment="1">
      <alignment horizontal="right" vertical="center"/>
    </xf>
    <xf numFmtId="173" fontId="6" fillId="0" borderId="0" xfId="2" applyNumberFormat="1" applyFont="1"/>
    <xf numFmtId="176" fontId="27" fillId="3" borderId="0" xfId="23" quotePrefix="1" applyNumberFormat="1" applyFont="1" applyFill="1" applyAlignment="1">
      <alignment horizontal="center"/>
    </xf>
    <xf numFmtId="176" fontId="50" fillId="0" borderId="0" xfId="23" applyNumberFormat="1" applyFont="1" applyAlignment="1">
      <alignment horizontal="center"/>
    </xf>
    <xf numFmtId="37" fontId="37" fillId="0" borderId="8" xfId="6" applyNumberFormat="1" applyFont="1" applyFill="1" applyBorder="1"/>
    <xf numFmtId="0" fontId="12" fillId="0" borderId="0" xfId="0" applyFont="1"/>
    <xf numFmtId="3" fontId="12" fillId="10" borderId="5" xfId="7" applyNumberFormat="1" applyFont="1" applyFill="1" applyBorder="1" applyAlignment="1">
      <alignment horizontal="right"/>
    </xf>
    <xf numFmtId="43" fontId="2" fillId="0" borderId="0" xfId="2" applyNumberFormat="1" applyAlignment="1">
      <alignment vertical="center"/>
    </xf>
    <xf numFmtId="0" fontId="12" fillId="0" borderId="7" xfId="3" applyFont="1" applyBorder="1" applyAlignment="1">
      <alignment horizontal="left" indent="2"/>
    </xf>
    <xf numFmtId="3" fontId="37" fillId="2" borderId="5" xfId="6" applyNumberFormat="1" applyFont="1" applyFill="1" applyBorder="1"/>
    <xf numFmtId="3" fontId="41" fillId="2" borderId="5" xfId="6" applyNumberFormat="1" applyFont="1" applyFill="1" applyBorder="1"/>
    <xf numFmtId="3" fontId="6" fillId="2" borderId="5" xfId="6" applyNumberFormat="1" applyFont="1" applyFill="1" applyBorder="1"/>
    <xf numFmtId="37" fontId="2" fillId="2" borderId="5" xfId="6" applyNumberFormat="1" applyFont="1" applyFill="1" applyBorder="1"/>
    <xf numFmtId="3" fontId="76" fillId="20" borderId="0" xfId="0" applyNumberFormat="1" applyFont="1" applyFill="1" applyAlignment="1">
      <alignment horizontal="right" vertical="center"/>
    </xf>
    <xf numFmtId="0" fontId="11" fillId="0" borderId="0" xfId="2" applyFont="1" applyAlignment="1">
      <alignment horizontal="center"/>
    </xf>
    <xf numFmtId="175" fontId="15" fillId="0" borderId="0" xfId="0" applyNumberFormat="1" applyFont="1"/>
    <xf numFmtId="3" fontId="33" fillId="2" borderId="4" xfId="7" applyNumberFormat="1" applyFont="1" applyFill="1" applyBorder="1" applyAlignment="1">
      <alignment horizontal="right" vertical="center"/>
    </xf>
    <xf numFmtId="4" fontId="6" fillId="0" borderId="0" xfId="2" applyNumberFormat="1" applyFont="1"/>
    <xf numFmtId="0" fontId="15" fillId="0" borderId="0" xfId="0" applyFont="1"/>
    <xf numFmtId="0" fontId="62" fillId="2" borderId="0" xfId="0" applyFont="1" applyFill="1"/>
    <xf numFmtId="4" fontId="15" fillId="0" borderId="0" xfId="0" applyNumberFormat="1" applyFont="1"/>
    <xf numFmtId="3" fontId="2" fillId="0" borderId="5" xfId="3" applyNumberFormat="1" applyFont="1" applyBorder="1" applyAlignment="1">
      <alignment vertical="center"/>
    </xf>
    <xf numFmtId="0" fontId="9" fillId="0" borderId="0" xfId="1" applyNumberFormat="1" applyFont="1" applyFill="1" applyAlignment="1">
      <alignment horizontal="left" vertical="center" wrapText="1"/>
    </xf>
    <xf numFmtId="0" fontId="9" fillId="0" borderId="0" xfId="1" applyNumberFormat="1" applyFont="1" applyFill="1" applyAlignment="1">
      <alignment horizontal="left" wrapText="1"/>
    </xf>
    <xf numFmtId="182" fontId="2" fillId="0" borderId="0" xfId="23" applyNumberFormat="1" applyFont="1"/>
    <xf numFmtId="3" fontId="0" fillId="2" borderId="0" xfId="0" applyNumberFormat="1" applyFill="1"/>
    <xf numFmtId="173" fontId="2" fillId="0" borderId="0" xfId="2" applyNumberFormat="1"/>
    <xf numFmtId="3" fontId="71" fillId="2" borderId="4" xfId="7" applyNumberFormat="1" applyFont="1" applyFill="1" applyBorder="1" applyAlignment="1">
      <alignment horizontal="right"/>
    </xf>
    <xf numFmtId="3" fontId="73" fillId="2" borderId="5" xfId="7" applyNumberFormat="1" applyFont="1" applyFill="1" applyBorder="1" applyAlignment="1">
      <alignment horizontal="right"/>
    </xf>
    <xf numFmtId="179" fontId="15" fillId="0" borderId="0" xfId="0" applyNumberFormat="1" applyFont="1"/>
    <xf numFmtId="3" fontId="12" fillId="2" borderId="4" xfId="7" applyNumberFormat="1" applyFont="1" applyFill="1" applyBorder="1" applyAlignment="1">
      <alignment horizontal="right"/>
    </xf>
    <xf numFmtId="164" fontId="77" fillId="0" borderId="0" xfId="23" applyFont="1"/>
    <xf numFmtId="164" fontId="6" fillId="0" borderId="0" xfId="23" applyFont="1" applyFill="1"/>
    <xf numFmtId="3" fontId="68" fillId="0" borderId="5" xfId="3" applyNumberFormat="1" applyFont="1" applyBorder="1" applyAlignment="1">
      <alignment vertical="center"/>
    </xf>
    <xf numFmtId="180" fontId="15" fillId="0" borderId="0" xfId="23" applyNumberFormat="1" applyFont="1"/>
    <xf numFmtId="183" fontId="57" fillId="2" borderId="0" xfId="23" applyNumberFormat="1" applyFont="1" applyFill="1"/>
    <xf numFmtId="43" fontId="9" fillId="2" borderId="0" xfId="1" applyNumberFormat="1" applyFont="1" applyFill="1" applyAlignment="1">
      <alignment wrapText="1"/>
    </xf>
    <xf numFmtId="175" fontId="0" fillId="0" borderId="0" xfId="0" applyNumberFormat="1"/>
    <xf numFmtId="180" fontId="0" fillId="0" borderId="0" xfId="23" applyNumberFormat="1" applyFont="1" applyFill="1"/>
    <xf numFmtId="3" fontId="9" fillId="2" borderId="0" xfId="1" applyNumberFormat="1" applyFont="1" applyFill="1" applyAlignment="1">
      <alignment vertical="center" wrapText="1"/>
    </xf>
    <xf numFmtId="181" fontId="70" fillId="2" borderId="0" xfId="23" applyNumberFormat="1" applyFont="1" applyFill="1" applyBorder="1" applyAlignment="1">
      <alignment vertical="center" wrapText="1"/>
    </xf>
    <xf numFmtId="181" fontId="9" fillId="2" borderId="0" xfId="23" applyNumberFormat="1" applyFont="1" applyFill="1" applyAlignment="1">
      <alignment vertical="center" wrapText="1"/>
    </xf>
    <xf numFmtId="184" fontId="29" fillId="0" borderId="0" xfId="23" applyNumberFormat="1" applyFont="1"/>
    <xf numFmtId="184" fontId="2" fillId="0" borderId="0" xfId="23" applyNumberFormat="1" applyFont="1"/>
    <xf numFmtId="3" fontId="29" fillId="0" borderId="5" xfId="7" applyNumberFormat="1" applyFont="1" applyFill="1" applyBorder="1" applyAlignment="1">
      <alignment horizontal="right"/>
    </xf>
    <xf numFmtId="179" fontId="57" fillId="0" borderId="0" xfId="2" applyNumberFormat="1" applyFont="1"/>
    <xf numFmtId="164" fontId="6" fillId="2" borderId="0" xfId="2" applyNumberFormat="1" applyFont="1" applyFill="1"/>
    <xf numFmtId="3" fontId="71" fillId="0" borderId="5" xfId="7" applyNumberFormat="1" applyFont="1" applyFill="1" applyBorder="1" applyAlignment="1">
      <alignment horizontal="right"/>
    </xf>
    <xf numFmtId="0" fontId="65" fillId="0" borderId="0" xfId="2" applyFont="1"/>
    <xf numFmtId="3" fontId="62" fillId="0" borderId="0" xfId="7" applyNumberFormat="1" applyFont="1" applyFill="1" applyBorder="1" applyAlignment="1">
      <alignment horizontal="right"/>
    </xf>
    <xf numFmtId="3" fontId="34" fillId="2" borderId="6" xfId="7" applyNumberFormat="1" applyFont="1" applyFill="1" applyBorder="1" applyAlignment="1">
      <alignment horizontal="right"/>
    </xf>
    <xf numFmtId="180" fontId="2" fillId="2" borderId="0" xfId="23" applyNumberFormat="1" applyFont="1" applyFill="1"/>
    <xf numFmtId="3" fontId="6" fillId="2" borderId="0" xfId="2" applyNumberFormat="1" applyFont="1" applyFill="1" applyAlignment="1">
      <alignment vertical="center"/>
    </xf>
    <xf numFmtId="4" fontId="2" fillId="2" borderId="0" xfId="2" applyNumberFormat="1" applyFill="1" applyAlignment="1">
      <alignment vertical="center"/>
    </xf>
    <xf numFmtId="175" fontId="15" fillId="2" borderId="0" xfId="0" applyNumberFormat="1" applyFont="1" applyFill="1"/>
    <xf numFmtId="179" fontId="57" fillId="2" borderId="0" xfId="2" applyNumberFormat="1" applyFont="1" applyFill="1"/>
    <xf numFmtId="3" fontId="2" fillId="2" borderId="5" xfId="3" applyNumberFormat="1" applyFont="1" applyFill="1" applyBorder="1" applyAlignment="1">
      <alignment vertical="center"/>
    </xf>
    <xf numFmtId="181" fontId="2" fillId="2" borderId="0" xfId="23" applyNumberFormat="1" applyFont="1" applyFill="1"/>
    <xf numFmtId="43" fontId="57" fillId="0" borderId="0" xfId="2" applyNumberFormat="1" applyFont="1"/>
    <xf numFmtId="164" fontId="79" fillId="2" borderId="0" xfId="23" applyFont="1" applyFill="1" applyBorder="1" applyAlignment="1">
      <alignment vertical="center" wrapText="1"/>
    </xf>
    <xf numFmtId="164" fontId="80" fillId="2" borderId="0" xfId="23" applyFont="1" applyFill="1" applyAlignment="1">
      <alignment vertical="center" wrapText="1"/>
    </xf>
    <xf numFmtId="3" fontId="2" fillId="21" borderId="5" xfId="6" applyNumberFormat="1" applyFont="1" applyFill="1" applyBorder="1"/>
    <xf numFmtId="3" fontId="2" fillId="21" borderId="0" xfId="2" applyNumberFormat="1" applyFill="1" applyAlignment="1">
      <alignment horizontal="right"/>
    </xf>
    <xf numFmtId="3" fontId="2" fillId="22" borderId="5" xfId="6" applyNumberFormat="1" applyFont="1" applyFill="1" applyBorder="1"/>
    <xf numFmtId="3" fontId="2" fillId="22" borderId="5" xfId="3" applyNumberFormat="1" applyFont="1" applyFill="1" applyBorder="1" applyAlignment="1">
      <alignment vertical="center"/>
    </xf>
    <xf numFmtId="3" fontId="68" fillId="22" borderId="5" xfId="3" applyNumberFormat="1" applyFont="1" applyFill="1" applyBorder="1" applyAlignment="1">
      <alignment vertical="center"/>
    </xf>
    <xf numFmtId="3" fontId="12" fillId="0" borderId="0" xfId="0" applyNumberFormat="1" applyFont="1"/>
    <xf numFmtId="0" fontId="2" fillId="0" borderId="5" xfId="2" quotePrefix="1" applyBorder="1" applyAlignment="1">
      <alignment horizontal="left" indent="2"/>
    </xf>
    <xf numFmtId="3" fontId="2" fillId="0" borderId="0" xfId="2" applyNumberFormat="1" applyAlignment="1">
      <alignment horizontal="right"/>
    </xf>
    <xf numFmtId="164" fontId="2" fillId="0" borderId="0" xfId="23" applyFont="1" applyFill="1"/>
    <xf numFmtId="164" fontId="9" fillId="2" borderId="0" xfId="23" applyFont="1" applyFill="1" applyAlignment="1">
      <alignment wrapText="1"/>
    </xf>
    <xf numFmtId="175" fontId="2" fillId="2" borderId="0" xfId="2" applyNumberFormat="1" applyFill="1"/>
    <xf numFmtId="3" fontId="34" fillId="0" borderId="8" xfId="7" applyNumberFormat="1" applyFont="1" applyFill="1" applyBorder="1" applyAlignment="1">
      <alignment horizontal="right"/>
    </xf>
    <xf numFmtId="3" fontId="34" fillId="0" borderId="0" xfId="7" applyNumberFormat="1" applyFont="1" applyFill="1" applyBorder="1" applyAlignment="1">
      <alignment horizontal="right"/>
    </xf>
    <xf numFmtId="0" fontId="0" fillId="23" borderId="18" xfId="0" applyFill="1" applyBorder="1"/>
    <xf numFmtId="0" fontId="5" fillId="18" borderId="18" xfId="3" applyFont="1" applyFill="1" applyBorder="1" applyAlignment="1">
      <alignment vertical="center" wrapText="1"/>
    </xf>
    <xf numFmtId="3" fontId="34" fillId="23" borderId="18" xfId="7" applyNumberFormat="1" applyFont="1" applyFill="1" applyBorder="1" applyAlignment="1">
      <alignment horizontal="right"/>
    </xf>
    <xf numFmtId="3" fontId="5" fillId="18" borderId="18" xfId="9" applyNumberFormat="1" applyFont="1" applyFill="1" applyBorder="1" applyAlignment="1">
      <alignment vertical="center"/>
    </xf>
    <xf numFmtId="3" fontId="34" fillId="0" borderId="18" xfId="7" applyNumberFormat="1" applyFont="1" applyFill="1" applyBorder="1" applyAlignment="1">
      <alignment horizontal="right"/>
    </xf>
    <xf numFmtId="0" fontId="82" fillId="0" borderId="0" xfId="0" applyFont="1"/>
    <xf numFmtId="3" fontId="71" fillId="0" borderId="18" xfId="7" applyNumberFormat="1" applyFont="1" applyFill="1" applyBorder="1" applyAlignment="1">
      <alignment horizontal="right"/>
    </xf>
    <xf numFmtId="0" fontId="71" fillId="0" borderId="18" xfId="3" applyFont="1" applyBorder="1" applyAlignment="1">
      <alignment horizontal="left" vertical="center"/>
    </xf>
    <xf numFmtId="3" fontId="13" fillId="2" borderId="4" xfId="7" applyNumberFormat="1" applyFont="1" applyFill="1" applyBorder="1" applyAlignment="1">
      <alignment horizontal="right" vertical="center"/>
    </xf>
    <xf numFmtId="3" fontId="44" fillId="2" borderId="0" xfId="0" applyNumberFormat="1" applyFont="1" applyFill="1"/>
    <xf numFmtId="3" fontId="13" fillId="2" borderId="5" xfId="7" applyNumberFormat="1" applyFont="1" applyFill="1" applyBorder="1" applyAlignment="1">
      <alignment horizontal="right"/>
    </xf>
    <xf numFmtId="0" fontId="44" fillId="2" borderId="0" xfId="0" applyFont="1" applyFill="1"/>
    <xf numFmtId="3" fontId="12" fillId="2" borderId="0" xfId="0" applyNumberFormat="1" applyFont="1" applyFill="1"/>
    <xf numFmtId="9" fontId="5" fillId="16" borderId="9" xfId="7" applyFont="1" applyFill="1" applyBorder="1" applyAlignment="1">
      <alignment horizontal="center" vertical="center"/>
    </xf>
    <xf numFmtId="43" fontId="2" fillId="2" borderId="0" xfId="2" applyNumberFormat="1" applyFill="1"/>
    <xf numFmtId="0" fontId="12" fillId="0" borderId="18" xfId="3" applyFont="1" applyBorder="1" applyAlignment="1">
      <alignment horizontal="left" vertical="center"/>
    </xf>
    <xf numFmtId="0" fontId="2" fillId="0" borderId="3" xfId="3" applyFont="1" applyBorder="1" applyAlignment="1">
      <alignment horizontal="left" vertical="center"/>
    </xf>
    <xf numFmtId="3" fontId="6" fillId="0" borderId="3" xfId="5" applyNumberFormat="1" applyFont="1" applyFill="1" applyBorder="1" applyAlignment="1">
      <alignment vertical="center"/>
    </xf>
    <xf numFmtId="0" fontId="6" fillId="0" borderId="3" xfId="2" applyFont="1" applyBorder="1" applyAlignment="1">
      <alignment vertical="center"/>
    </xf>
    <xf numFmtId="3" fontId="37" fillId="10" borderId="3" xfId="6" applyNumberFormat="1" applyFont="1" applyFill="1" applyBorder="1"/>
    <xf numFmtId="3" fontId="12" fillId="0" borderId="18" xfId="7" applyNumberFormat="1" applyFont="1" applyFill="1" applyBorder="1" applyAlignment="1">
      <alignment horizontal="right"/>
    </xf>
    <xf numFmtId="177" fontId="84" fillId="0" borderId="0" xfId="23" applyNumberFormat="1" applyFont="1"/>
    <xf numFmtId="4" fontId="84" fillId="0" borderId="0" xfId="2" applyNumberFormat="1" applyFont="1"/>
    <xf numFmtId="173" fontId="85" fillId="0" borderId="0" xfId="0" applyNumberFormat="1" applyFont="1"/>
    <xf numFmtId="0" fontId="7" fillId="0" borderId="0" xfId="3" applyFont="1"/>
    <xf numFmtId="3" fontId="84" fillId="2" borderId="0" xfId="2" applyNumberFormat="1" applyFont="1" applyFill="1" applyAlignment="1">
      <alignment horizontal="right"/>
    </xf>
    <xf numFmtId="164" fontId="84" fillId="2" borderId="0" xfId="23" applyFont="1" applyFill="1"/>
    <xf numFmtId="183" fontId="84" fillId="2" borderId="0" xfId="23" applyNumberFormat="1" applyFont="1" applyFill="1"/>
    <xf numFmtId="3" fontId="13" fillId="10" borderId="5" xfId="7" applyNumberFormat="1" applyFont="1" applyFill="1" applyBorder="1" applyAlignment="1">
      <alignment horizontal="right"/>
    </xf>
    <xf numFmtId="3" fontId="34" fillId="10" borderId="4" xfId="7" applyNumberFormat="1" applyFont="1" applyFill="1" applyBorder="1" applyAlignment="1">
      <alignment horizontal="right" vertical="center"/>
    </xf>
    <xf numFmtId="0" fontId="12" fillId="0" borderId="19" xfId="3" applyFont="1" applyBorder="1" applyAlignment="1">
      <alignment horizontal="left" vertical="center"/>
    </xf>
    <xf numFmtId="0" fontId="71" fillId="0" borderId="5" xfId="3" applyFont="1" applyBorder="1" applyAlignment="1">
      <alignment horizontal="left" vertical="center"/>
    </xf>
    <xf numFmtId="3" fontId="34" fillId="10" borderId="5" xfId="7" applyNumberFormat="1" applyFont="1" applyFill="1" applyBorder="1" applyAlignment="1">
      <alignment horizontal="right" vertical="center"/>
    </xf>
    <xf numFmtId="3" fontId="34" fillId="0" borderId="5" xfId="7" applyNumberFormat="1" applyFont="1" applyFill="1" applyBorder="1" applyAlignment="1">
      <alignment horizontal="right" vertical="center"/>
    </xf>
    <xf numFmtId="164" fontId="86" fillId="20" borderId="0" xfId="23" applyFont="1" applyFill="1" applyAlignment="1">
      <alignment horizontal="left" vertical="center"/>
    </xf>
    <xf numFmtId="185" fontId="2" fillId="2" borderId="0" xfId="23" applyNumberFormat="1" applyFont="1" applyFill="1"/>
    <xf numFmtId="2" fontId="85" fillId="0" borderId="0" xfId="23" applyNumberFormat="1" applyFont="1"/>
    <xf numFmtId="185" fontId="12" fillId="0" borderId="0" xfId="23" applyNumberFormat="1" applyFont="1"/>
    <xf numFmtId="4" fontId="85" fillId="0" borderId="0" xfId="0" applyNumberFormat="1" applyFont="1"/>
    <xf numFmtId="0" fontId="6" fillId="2" borderId="0" xfId="2" applyFont="1" applyFill="1" applyAlignment="1">
      <alignment horizontal="center" vertical="center"/>
    </xf>
    <xf numFmtId="4" fontId="6" fillId="2" borderId="0" xfId="2" applyNumberFormat="1" applyFont="1" applyFill="1" applyAlignment="1">
      <alignment horizontal="center" vertical="center" wrapText="1"/>
    </xf>
    <xf numFmtId="0" fontId="2" fillId="2" borderId="0" xfId="2" applyFill="1" applyAlignment="1">
      <alignment horizontal="center" vertical="center"/>
    </xf>
    <xf numFmtId="3" fontId="33" fillId="2" borderId="0" xfId="7" applyNumberFormat="1" applyFont="1" applyFill="1" applyBorder="1" applyAlignment="1">
      <alignment horizontal="right" vertical="center"/>
    </xf>
    <xf numFmtId="164" fontId="61" fillId="2" borderId="0" xfId="23" applyFont="1" applyFill="1"/>
    <xf numFmtId="164" fontId="2" fillId="2" borderId="0" xfId="23" applyFont="1" applyFill="1" applyAlignment="1">
      <alignment vertical="center"/>
    </xf>
    <xf numFmtId="43" fontId="2" fillId="2" borderId="0" xfId="2" applyNumberFormat="1" applyFill="1" applyAlignment="1">
      <alignment vertical="center"/>
    </xf>
    <xf numFmtId="3" fontId="23" fillId="0" borderId="0" xfId="1" applyNumberFormat="1" applyFont="1" applyFill="1" applyAlignment="1"/>
    <xf numFmtId="165" fontId="23" fillId="0" borderId="0" xfId="1" applyFont="1" applyFill="1" applyAlignment="1"/>
    <xf numFmtId="164" fontId="2" fillId="2" borderId="0" xfId="23" applyFont="1" applyFill="1" applyAlignment="1">
      <alignment horizontal="left"/>
    </xf>
    <xf numFmtId="0" fontId="13" fillId="2" borderId="0" xfId="2" applyFont="1" applyFill="1"/>
    <xf numFmtId="164" fontId="40" fillId="2" borderId="0" xfId="23" applyFont="1" applyFill="1"/>
    <xf numFmtId="0" fontId="0" fillId="2" borderId="0" xfId="0" applyFill="1" applyAlignment="1">
      <alignment horizontal="center"/>
    </xf>
    <xf numFmtId="0" fontId="59" fillId="2" borderId="0" xfId="3" applyFont="1" applyFill="1" applyAlignment="1">
      <alignment horizontal="center" vertical="center" textRotation="90" wrapText="1"/>
    </xf>
    <xf numFmtId="0" fontId="71" fillId="2" borderId="0" xfId="3" applyFont="1" applyFill="1" applyAlignment="1">
      <alignment horizontal="left" vertical="center"/>
    </xf>
    <xf numFmtId="3" fontId="71" fillId="2" borderId="0" xfId="7" applyNumberFormat="1" applyFont="1" applyFill="1" applyBorder="1" applyAlignment="1">
      <alignment horizontal="right"/>
    </xf>
    <xf numFmtId="0" fontId="12" fillId="2" borderId="0" xfId="0" applyFont="1" applyFill="1"/>
    <xf numFmtId="0" fontId="69" fillId="0" borderId="5" xfId="3" applyFont="1" applyBorder="1" applyAlignment="1">
      <alignment horizontal="left" vertical="center" indent="1"/>
    </xf>
    <xf numFmtId="185" fontId="2" fillId="0" borderId="0" xfId="2" applyNumberFormat="1"/>
    <xf numFmtId="185" fontId="2" fillId="0" borderId="0" xfId="23" applyNumberFormat="1" applyFont="1"/>
    <xf numFmtId="185" fontId="16" fillId="0" borderId="0" xfId="2" applyNumberFormat="1" applyFont="1"/>
    <xf numFmtId="185" fontId="0" fillId="0" borderId="0" xfId="0" applyNumberFormat="1"/>
    <xf numFmtId="185" fontId="2" fillId="0" borderId="0" xfId="2" applyNumberFormat="1" applyAlignment="1">
      <alignment vertical="center"/>
    </xf>
    <xf numFmtId="185" fontId="2" fillId="2" borderId="0" xfId="2" applyNumberFormat="1" applyFill="1"/>
    <xf numFmtId="185" fontId="61" fillId="2" borderId="0" xfId="2" applyNumberFormat="1" applyFont="1" applyFill="1"/>
    <xf numFmtId="185" fontId="6" fillId="2" borderId="0" xfId="2" applyNumberFormat="1" applyFont="1" applyFill="1"/>
    <xf numFmtId="185" fontId="7" fillId="2" borderId="0" xfId="7" applyNumberFormat="1" applyFont="1" applyFill="1" applyBorder="1" applyAlignment="1">
      <alignment horizontal="right" vertical="center"/>
    </xf>
    <xf numFmtId="185" fontId="6" fillId="0" borderId="0" xfId="2" applyNumberFormat="1" applyFont="1"/>
    <xf numFmtId="185" fontId="2" fillId="0" borderId="0" xfId="23" applyNumberFormat="1" applyFont="1" applyAlignment="1"/>
    <xf numFmtId="0" fontId="55" fillId="0" borderId="0" xfId="1" applyNumberFormat="1" applyFont="1" applyFill="1" applyAlignment="1">
      <alignment horizontal="left" wrapText="1"/>
    </xf>
    <xf numFmtId="0" fontId="18" fillId="2" borderId="0" xfId="3" applyFont="1" applyFill="1"/>
    <xf numFmtId="173" fontId="85" fillId="2" borderId="0" xfId="0" applyNumberFormat="1" applyFont="1" applyFill="1"/>
    <xf numFmtId="185" fontId="6" fillId="2" borderId="0" xfId="23" applyNumberFormat="1" applyFont="1" applyFill="1" applyBorder="1"/>
    <xf numFmtId="9" fontId="5" fillId="16" borderId="12" xfId="7" applyFont="1" applyFill="1" applyBorder="1" applyAlignment="1">
      <alignment horizontal="center" vertical="center"/>
    </xf>
    <xf numFmtId="185" fontId="0" fillId="2" borderId="0" xfId="0" applyNumberFormat="1" applyFill="1"/>
    <xf numFmtId="0" fontId="6" fillId="2" borderId="0" xfId="0" applyFont="1" applyFill="1" applyAlignment="1">
      <alignment horizontal="center" vertical="center" wrapText="1"/>
    </xf>
    <xf numFmtId="3" fontId="13" fillId="2" borderId="0" xfId="7" applyNumberFormat="1" applyFont="1" applyFill="1" applyBorder="1" applyAlignment="1">
      <alignment horizontal="right"/>
    </xf>
    <xf numFmtId="185" fontId="2" fillId="2" borderId="0" xfId="23" applyNumberFormat="1" applyFont="1" applyFill="1" applyBorder="1" applyAlignment="1">
      <alignment vertical="center"/>
    </xf>
    <xf numFmtId="185" fontId="2" fillId="2" borderId="0" xfId="23" applyNumberFormat="1" applyFont="1" applyFill="1" applyBorder="1"/>
    <xf numFmtId="185" fontId="2" fillId="2" borderId="0" xfId="2" applyNumberFormat="1" applyFill="1" applyAlignment="1">
      <alignment vertical="center"/>
    </xf>
    <xf numFmtId="3" fontId="12" fillId="10" borderId="4" xfId="7" applyNumberFormat="1" applyFont="1" applyFill="1" applyBorder="1" applyAlignment="1">
      <alignment horizontal="right"/>
    </xf>
    <xf numFmtId="3" fontId="34" fillId="0" borderId="5" xfId="6" applyNumberFormat="1" applyFont="1" applyBorder="1"/>
    <xf numFmtId="0" fontId="34" fillId="0" borderId="0" xfId="2" applyFont="1" applyAlignment="1">
      <alignment vertical="center"/>
    </xf>
    <xf numFmtId="3" fontId="34" fillId="2" borderId="5" xfId="6" applyNumberFormat="1" applyFont="1" applyFill="1" applyBorder="1"/>
    <xf numFmtId="37" fontId="34" fillId="0" borderId="8" xfId="6" applyNumberFormat="1" applyFont="1" applyBorder="1"/>
    <xf numFmtId="37" fontId="12" fillId="2" borderId="5" xfId="6" applyNumberFormat="1" applyFont="1" applyFill="1" applyBorder="1"/>
    <xf numFmtId="181" fontId="80" fillId="2" borderId="0" xfId="23" applyNumberFormat="1" applyFont="1" applyFill="1" applyAlignment="1">
      <alignment vertical="center" wrapText="1"/>
    </xf>
    <xf numFmtId="164" fontId="79" fillId="2" borderId="0" xfId="23" applyFont="1" applyFill="1" applyAlignment="1">
      <alignment vertical="center" wrapText="1"/>
    </xf>
    <xf numFmtId="164" fontId="85" fillId="0" borderId="0" xfId="23" applyFont="1"/>
    <xf numFmtId="164" fontId="9" fillId="0" borderId="0" xfId="23" applyFont="1" applyFill="1" applyAlignment="1">
      <alignment horizontal="left" vertical="center" wrapText="1"/>
    </xf>
    <xf numFmtId="9" fontId="9" fillId="2" borderId="0" xfId="24" applyFont="1" applyFill="1" applyBorder="1" applyAlignment="1">
      <alignment vertical="center"/>
    </xf>
    <xf numFmtId="173" fontId="15" fillId="0" borderId="0" xfId="0" applyNumberFormat="1" applyFont="1"/>
    <xf numFmtId="3" fontId="2" fillId="2" borderId="0" xfId="2" applyNumberFormat="1" applyFill="1" applyAlignment="1">
      <alignment horizontal="right" vertical="center"/>
    </xf>
    <xf numFmtId="0" fontId="9" fillId="2" borderId="0" xfId="1" applyNumberFormat="1" applyFont="1" applyFill="1" applyAlignment="1">
      <alignment horizontal="left" vertical="center" wrapText="1"/>
    </xf>
    <xf numFmtId="0" fontId="9" fillId="0" borderId="0" xfId="1" applyNumberFormat="1" applyFont="1" applyFill="1" applyAlignment="1">
      <alignment horizontal="left" vertical="center" wrapText="1"/>
    </xf>
    <xf numFmtId="0" fontId="9" fillId="2" borderId="0" xfId="1" applyNumberFormat="1" applyFont="1" applyFill="1" applyAlignment="1">
      <alignment horizontal="left" wrapText="1"/>
    </xf>
    <xf numFmtId="0" fontId="9" fillId="2" borderId="0" xfId="1" applyNumberFormat="1" applyFont="1" applyFill="1" applyAlignment="1">
      <alignment horizontal="left" vertical="center"/>
    </xf>
    <xf numFmtId="0" fontId="24" fillId="3" borderId="0" xfId="2" applyFont="1" applyFill="1" applyAlignment="1">
      <alignment horizontal="center"/>
    </xf>
    <xf numFmtId="0" fontId="24" fillId="0" borderId="0" xfId="2" quotePrefix="1" applyFont="1" applyAlignment="1">
      <alignment horizontal="center"/>
    </xf>
    <xf numFmtId="0" fontId="26" fillId="3" borderId="0" xfId="2" applyFont="1" applyFill="1" applyAlignment="1">
      <alignment horizontal="center"/>
    </xf>
    <xf numFmtId="0" fontId="27" fillId="3" borderId="0" xfId="2" quotePrefix="1" applyFont="1" applyFill="1" applyAlignment="1">
      <alignment horizontal="center"/>
    </xf>
    <xf numFmtId="0" fontId="9" fillId="2" borderId="13" xfId="1" applyNumberFormat="1" applyFont="1" applyFill="1" applyBorder="1" applyAlignment="1">
      <alignment horizontal="left" vertical="center" wrapText="1"/>
    </xf>
    <xf numFmtId="0" fontId="9" fillId="0" borderId="0" xfId="1" applyNumberFormat="1" applyFont="1" applyAlignment="1">
      <alignment horizontal="left" vertical="center" wrapText="1"/>
    </xf>
    <xf numFmtId="0" fontId="55" fillId="0" borderId="0" xfId="1" applyNumberFormat="1" applyFont="1" applyFill="1" applyAlignment="1">
      <alignment horizontal="left" wrapText="1"/>
    </xf>
    <xf numFmtId="0" fontId="9" fillId="0" borderId="0" xfId="1" applyNumberFormat="1" applyFont="1" applyAlignment="1">
      <alignment horizontal="left" wrapText="1"/>
    </xf>
    <xf numFmtId="0" fontId="2" fillId="3" borderId="7" xfId="2" applyFill="1" applyBorder="1" applyAlignment="1">
      <alignment horizontal="left" indent="2"/>
    </xf>
    <xf numFmtId="0" fontId="2" fillId="3" borderId="8" xfId="2" applyFill="1" applyBorder="1" applyAlignment="1">
      <alignment horizontal="left" indent="2"/>
    </xf>
    <xf numFmtId="0" fontId="7" fillId="8" borderId="7" xfId="3" applyFont="1" applyFill="1" applyBorder="1" applyAlignment="1">
      <alignment horizontal="left" vertical="center"/>
    </xf>
    <xf numFmtId="0" fontId="7" fillId="8" borderId="8" xfId="3" applyFont="1" applyFill="1" applyBorder="1" applyAlignment="1">
      <alignment horizontal="left" vertical="center"/>
    </xf>
    <xf numFmtId="0" fontId="7" fillId="8" borderId="7" xfId="3" applyFont="1" applyFill="1" applyBorder="1" applyAlignment="1">
      <alignment horizontal="left" vertical="center" wrapText="1"/>
    </xf>
    <xf numFmtId="0" fontId="7" fillId="8" borderId="8" xfId="3" applyFont="1" applyFill="1" applyBorder="1" applyAlignment="1">
      <alignment horizontal="left" vertical="center" wrapText="1"/>
    </xf>
    <xf numFmtId="0" fontId="59" fillId="18" borderId="18" xfId="3" applyFont="1" applyFill="1" applyBorder="1" applyAlignment="1">
      <alignment horizontal="center" vertical="center" textRotation="90" wrapText="1"/>
    </xf>
    <xf numFmtId="0" fontId="20" fillId="15" borderId="0" xfId="2" applyFont="1" applyFill="1" applyAlignment="1">
      <alignment horizontal="center" vertical="center" textRotation="90" wrapText="1"/>
    </xf>
    <xf numFmtId="9" fontId="7" fillId="15" borderId="0" xfId="24" applyFont="1" applyFill="1" applyBorder="1" applyAlignment="1">
      <alignment horizontal="center" vertical="center"/>
    </xf>
    <xf numFmtId="0" fontId="5" fillId="11" borderId="3" xfId="3" applyFont="1" applyFill="1" applyBorder="1" applyAlignment="1">
      <alignment horizontal="center" vertical="center" wrapText="1"/>
    </xf>
    <xf numFmtId="0" fontId="31" fillId="11" borderId="9" xfId="3" applyFont="1" applyFill="1" applyBorder="1" applyAlignment="1">
      <alignment horizontal="center" vertical="center"/>
    </xf>
    <xf numFmtId="0" fontId="31" fillId="11" borderId="10" xfId="3" applyFont="1" applyFill="1" applyBorder="1" applyAlignment="1">
      <alignment horizontal="center" vertical="center"/>
    </xf>
    <xf numFmtId="0" fontId="31" fillId="11" borderId="11" xfId="3" applyFont="1" applyFill="1" applyBorder="1" applyAlignment="1">
      <alignment horizontal="center" vertical="center"/>
    </xf>
    <xf numFmtId="0" fontId="5" fillId="18" borderId="3" xfId="3" applyFont="1" applyFill="1" applyBorder="1" applyAlignment="1">
      <alignment horizontal="center" vertical="center" wrapText="1"/>
    </xf>
    <xf numFmtId="0" fontId="5" fillId="18" borderId="9" xfId="3" applyFont="1" applyFill="1" applyBorder="1" applyAlignment="1">
      <alignment horizontal="center" vertical="center" wrapText="1"/>
    </xf>
    <xf numFmtId="0" fontId="17" fillId="4" borderId="3" xfId="2" applyFont="1" applyFill="1" applyBorder="1" applyAlignment="1">
      <alignment horizontal="center" vertical="center" wrapText="1"/>
    </xf>
    <xf numFmtId="3" fontId="7" fillId="9" borderId="0" xfId="7" applyNumberFormat="1" applyFont="1" applyFill="1" applyBorder="1" applyAlignment="1">
      <alignment horizontal="center" vertical="center" textRotation="90"/>
    </xf>
    <xf numFmtId="0" fontId="7" fillId="5" borderId="0" xfId="2" applyFont="1" applyFill="1" applyAlignment="1">
      <alignment horizontal="center" vertical="center" textRotation="90"/>
    </xf>
    <xf numFmtId="0" fontId="17" fillId="6" borderId="4" xfId="2" applyFont="1" applyFill="1" applyBorder="1" applyAlignment="1">
      <alignment horizontal="center" vertical="center" textRotation="90" wrapText="1"/>
    </xf>
    <xf numFmtId="0" fontId="17" fillId="6" borderId="5" xfId="2" applyFont="1" applyFill="1" applyBorder="1" applyAlignment="1">
      <alignment horizontal="center" vertical="center" textRotation="90" wrapText="1"/>
    </xf>
    <xf numFmtId="0" fontId="17" fillId="6" borderId="6" xfId="2" applyFont="1" applyFill="1" applyBorder="1" applyAlignment="1">
      <alignment horizontal="center" vertical="center" textRotation="90" wrapText="1"/>
    </xf>
    <xf numFmtId="9" fontId="5" fillId="6" borderId="4" xfId="7" applyFont="1" applyFill="1" applyBorder="1" applyAlignment="1">
      <alignment horizontal="center" vertical="center"/>
    </xf>
    <xf numFmtId="9" fontId="5" fillId="6" borderId="5" xfId="7" applyFont="1" applyFill="1" applyBorder="1" applyAlignment="1">
      <alignment horizontal="center" vertical="center"/>
    </xf>
    <xf numFmtId="9" fontId="5" fillId="6" borderId="6" xfId="7" applyFont="1" applyFill="1" applyBorder="1" applyAlignment="1">
      <alignment horizontal="center" vertical="center"/>
    </xf>
    <xf numFmtId="0" fontId="20" fillId="6" borderId="4" xfId="2" applyFont="1" applyFill="1" applyBorder="1" applyAlignment="1">
      <alignment horizontal="center" vertical="center" textRotation="90" wrapText="1"/>
    </xf>
    <xf numFmtId="0" fontId="20" fillId="6" borderId="5" xfId="2" applyFont="1" applyFill="1" applyBorder="1" applyAlignment="1">
      <alignment horizontal="center" vertical="center" textRotation="90" wrapText="1"/>
    </xf>
    <xf numFmtId="0" fontId="20" fillId="6" borderId="6" xfId="2" applyFont="1" applyFill="1" applyBorder="1" applyAlignment="1">
      <alignment horizontal="center" vertical="center" textRotation="90" wrapText="1"/>
    </xf>
    <xf numFmtId="0" fontId="28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 wrapText="1"/>
    </xf>
    <xf numFmtId="0" fontId="26" fillId="0" borderId="0" xfId="2" quotePrefix="1" applyFont="1" applyAlignment="1">
      <alignment horizontal="center" vertical="center"/>
    </xf>
    <xf numFmtId="0" fontId="31" fillId="9" borderId="9" xfId="3" applyFont="1" applyFill="1" applyBorder="1" applyAlignment="1">
      <alignment horizontal="center" vertical="center"/>
    </xf>
    <xf numFmtId="0" fontId="31" fillId="9" borderId="10" xfId="3" applyFont="1" applyFill="1" applyBorder="1" applyAlignment="1">
      <alignment horizontal="center" vertical="center"/>
    </xf>
    <xf numFmtId="0" fontId="31" fillId="9" borderId="11" xfId="3" applyFont="1" applyFill="1" applyBorder="1" applyAlignment="1">
      <alignment horizontal="center" vertical="center"/>
    </xf>
    <xf numFmtId="0" fontId="7" fillId="11" borderId="0" xfId="2" applyFont="1" applyFill="1" applyAlignment="1">
      <alignment horizontal="center" vertical="center" textRotation="90"/>
    </xf>
    <xf numFmtId="0" fontId="9" fillId="0" borderId="0" xfId="1" applyNumberFormat="1" applyFont="1" applyFill="1" applyAlignment="1">
      <alignment horizontal="left" wrapText="1"/>
    </xf>
    <xf numFmtId="0" fontId="31" fillId="13" borderId="9" xfId="3" applyFont="1" applyFill="1" applyBorder="1" applyAlignment="1">
      <alignment horizontal="center" vertical="center"/>
    </xf>
    <xf numFmtId="0" fontId="31" fillId="13" borderId="10" xfId="3" applyFont="1" applyFill="1" applyBorder="1" applyAlignment="1">
      <alignment horizontal="center" vertical="center"/>
    </xf>
    <xf numFmtId="0" fontId="31" fillId="13" borderId="11" xfId="3" applyFont="1" applyFill="1" applyBorder="1" applyAlignment="1">
      <alignment horizontal="center" vertical="center"/>
    </xf>
    <xf numFmtId="0" fontId="7" fillId="14" borderId="0" xfId="2" applyFont="1" applyFill="1" applyAlignment="1">
      <alignment horizontal="center" vertical="center" textRotation="90"/>
    </xf>
    <xf numFmtId="0" fontId="17" fillId="15" borderId="4" xfId="2" applyFont="1" applyFill="1" applyBorder="1" applyAlignment="1">
      <alignment horizontal="center" vertical="center" textRotation="90" wrapText="1"/>
    </xf>
    <xf numFmtId="0" fontId="17" fillId="15" borderId="5" xfId="2" applyFont="1" applyFill="1" applyBorder="1" applyAlignment="1">
      <alignment horizontal="center" vertical="center" textRotation="90" wrapText="1"/>
    </xf>
    <xf numFmtId="0" fontId="17" fillId="15" borderId="6" xfId="2" applyFont="1" applyFill="1" applyBorder="1" applyAlignment="1">
      <alignment horizontal="center" vertical="center" textRotation="90" wrapText="1"/>
    </xf>
    <xf numFmtId="9" fontId="5" fillId="15" borderId="12" xfId="7" applyFont="1" applyFill="1" applyBorder="1" applyAlignment="1">
      <alignment horizontal="center" vertical="center"/>
    </xf>
    <xf numFmtId="9" fontId="5" fillId="15" borderId="5" xfId="7" applyFont="1" applyFill="1" applyBorder="1" applyAlignment="1">
      <alignment horizontal="center" vertical="center"/>
    </xf>
    <xf numFmtId="9" fontId="5" fillId="15" borderId="6" xfId="7" applyFont="1" applyFill="1" applyBorder="1" applyAlignment="1">
      <alignment horizontal="center" vertical="center"/>
    </xf>
    <xf numFmtId="0" fontId="20" fillId="15" borderId="4" xfId="2" applyFont="1" applyFill="1" applyBorder="1" applyAlignment="1">
      <alignment horizontal="center" vertical="center" textRotation="90" wrapText="1"/>
    </xf>
    <xf numFmtId="0" fontId="20" fillId="15" borderId="5" xfId="2" applyFont="1" applyFill="1" applyBorder="1" applyAlignment="1">
      <alignment horizontal="center" vertical="center" textRotation="90" wrapText="1"/>
    </xf>
    <xf numFmtId="0" fontId="20" fillId="15" borderId="6" xfId="2" applyFont="1" applyFill="1" applyBorder="1" applyAlignment="1">
      <alignment horizontal="center" vertical="center" textRotation="90" wrapText="1"/>
    </xf>
    <xf numFmtId="9" fontId="5" fillId="15" borderId="4" xfId="7" applyFont="1" applyFill="1" applyBorder="1" applyAlignment="1">
      <alignment horizontal="center" vertical="center"/>
    </xf>
    <xf numFmtId="0" fontId="17" fillId="16" borderId="3" xfId="2" applyFont="1" applyFill="1" applyBorder="1" applyAlignment="1">
      <alignment horizontal="center" vertical="center" wrapText="1"/>
    </xf>
    <xf numFmtId="0" fontId="17" fillId="12" borderId="8" xfId="2" applyFont="1" applyFill="1" applyBorder="1" applyAlignment="1">
      <alignment horizontal="center" vertical="center" textRotation="90" wrapText="1"/>
    </xf>
    <xf numFmtId="0" fontId="59" fillId="12" borderId="8" xfId="2" applyFont="1" applyFill="1" applyBorder="1" applyAlignment="1">
      <alignment horizontal="center" vertical="center" textRotation="90" wrapText="1"/>
    </xf>
    <xf numFmtId="3" fontId="7" fillId="13" borderId="0" xfId="7" applyNumberFormat="1" applyFont="1" applyFill="1" applyBorder="1" applyAlignment="1">
      <alignment horizontal="center" vertical="center" textRotation="90"/>
    </xf>
    <xf numFmtId="0" fontId="7" fillId="13" borderId="7" xfId="3" applyFont="1" applyFill="1" applyBorder="1" applyAlignment="1">
      <alignment horizontal="left" vertical="center"/>
    </xf>
    <xf numFmtId="0" fontId="7" fillId="13" borderId="8" xfId="3" applyFont="1" applyFill="1" applyBorder="1" applyAlignment="1">
      <alignment horizontal="left" vertical="center"/>
    </xf>
    <xf numFmtId="0" fontId="37" fillId="3" borderId="7" xfId="2" applyFont="1" applyFill="1" applyBorder="1" applyAlignment="1">
      <alignment horizontal="left" indent="2"/>
    </xf>
    <xf numFmtId="0" fontId="37" fillId="3" borderId="8" xfId="2" applyFont="1" applyFill="1" applyBorder="1" applyAlignment="1">
      <alignment horizontal="left" indent="2"/>
    </xf>
    <xf numFmtId="0" fontId="7" fillId="13" borderId="7" xfId="3" applyFont="1" applyFill="1" applyBorder="1" applyAlignment="1">
      <alignment horizontal="left" vertical="center" wrapText="1"/>
    </xf>
    <xf numFmtId="0" fontId="7" fillId="13" borderId="8" xfId="3" applyFont="1" applyFill="1" applyBorder="1" applyAlignment="1">
      <alignment horizontal="left" vertical="center" wrapText="1"/>
    </xf>
    <xf numFmtId="9" fontId="5" fillId="15" borderId="7" xfId="7" applyFont="1" applyFill="1" applyBorder="1" applyAlignment="1">
      <alignment horizontal="center" vertical="center"/>
    </xf>
    <xf numFmtId="9" fontId="5" fillId="15" borderId="14" xfId="7" applyFont="1" applyFill="1" applyBorder="1" applyAlignment="1">
      <alignment horizontal="center" vertical="center"/>
    </xf>
    <xf numFmtId="0" fontId="31" fillId="13" borderId="14" xfId="3" applyFont="1" applyFill="1" applyBorder="1" applyAlignment="1">
      <alignment horizontal="center" vertical="center"/>
    </xf>
    <xf numFmtId="0" fontId="31" fillId="13" borderId="15" xfId="3" applyFont="1" applyFill="1" applyBorder="1" applyAlignment="1">
      <alignment horizontal="center" vertical="center"/>
    </xf>
    <xf numFmtId="0" fontId="31" fillId="13" borderId="16" xfId="3" applyFont="1" applyFill="1" applyBorder="1" applyAlignment="1">
      <alignment horizontal="center" vertical="center"/>
    </xf>
    <xf numFmtId="9" fontId="5" fillId="15" borderId="0" xfId="7" applyFont="1" applyFill="1" applyBorder="1" applyAlignment="1">
      <alignment horizontal="center" vertical="center"/>
    </xf>
    <xf numFmtId="9" fontId="5" fillId="15" borderId="15" xfId="7" applyFont="1" applyFill="1" applyBorder="1" applyAlignment="1">
      <alignment horizontal="center" vertical="center"/>
    </xf>
    <xf numFmtId="0" fontId="0" fillId="23" borderId="19" xfId="0" applyFill="1" applyBorder="1" applyAlignment="1">
      <alignment horizontal="center"/>
    </xf>
    <xf numFmtId="0" fontId="0" fillId="23" borderId="21" xfId="0" applyFill="1" applyBorder="1" applyAlignment="1">
      <alignment horizontal="center"/>
    </xf>
    <xf numFmtId="0" fontId="0" fillId="23" borderId="20" xfId="0" applyFill="1" applyBorder="1" applyAlignment="1">
      <alignment horizontal="center"/>
    </xf>
    <xf numFmtId="0" fontId="5" fillId="19" borderId="3" xfId="3" applyFont="1" applyFill="1" applyBorder="1" applyAlignment="1">
      <alignment horizontal="center" vertical="center" wrapText="1"/>
    </xf>
    <xf numFmtId="0" fontId="5" fillId="19" borderId="9" xfId="3" applyFont="1" applyFill="1" applyBorder="1" applyAlignment="1">
      <alignment horizontal="center" vertical="center" wrapText="1"/>
    </xf>
    <xf numFmtId="0" fontId="5" fillId="17" borderId="3" xfId="3" applyFont="1" applyFill="1" applyBorder="1" applyAlignment="1">
      <alignment horizontal="center" vertical="center" wrapText="1"/>
    </xf>
    <xf numFmtId="0" fontId="5" fillId="17" borderId="9" xfId="3" applyFont="1" applyFill="1" applyBorder="1" applyAlignment="1">
      <alignment horizontal="center" vertical="center" wrapText="1"/>
    </xf>
    <xf numFmtId="0" fontId="59" fillId="17" borderId="8" xfId="2" applyFont="1" applyFill="1" applyBorder="1" applyAlignment="1">
      <alignment horizontal="center" vertical="center" textRotation="90" wrapText="1"/>
    </xf>
    <xf numFmtId="0" fontId="59" fillId="19" borderId="8" xfId="2" applyFont="1" applyFill="1" applyBorder="1" applyAlignment="1">
      <alignment horizontal="center" vertical="center" textRotation="90" wrapText="1"/>
    </xf>
    <xf numFmtId="0" fontId="20" fillId="15" borderId="0" xfId="2" applyFont="1" applyFill="1" applyAlignment="1">
      <alignment horizontal="center" textRotation="90" wrapText="1"/>
    </xf>
    <xf numFmtId="0" fontId="17" fillId="12" borderId="4" xfId="2" applyFont="1" applyFill="1" applyBorder="1" applyAlignment="1">
      <alignment horizontal="center" vertical="center" textRotation="90" wrapText="1"/>
    </xf>
    <xf numFmtId="0" fontId="17" fillId="12" borderId="5" xfId="2" applyFont="1" applyFill="1" applyBorder="1" applyAlignment="1">
      <alignment horizontal="center" vertical="center" textRotation="90" wrapText="1"/>
    </xf>
    <xf numFmtId="0" fontId="17" fillId="12" borderId="6" xfId="2" applyFont="1" applyFill="1" applyBorder="1" applyAlignment="1">
      <alignment horizontal="center" vertical="center" textRotation="90" wrapText="1"/>
    </xf>
    <xf numFmtId="0" fontId="20" fillId="12" borderId="4" xfId="2" applyFont="1" applyFill="1" applyBorder="1" applyAlignment="1">
      <alignment horizontal="center" vertical="center" textRotation="90" wrapText="1"/>
    </xf>
    <xf numFmtId="0" fontId="20" fillId="12" borderId="5" xfId="2" applyFont="1" applyFill="1" applyBorder="1" applyAlignment="1">
      <alignment horizontal="center" vertical="center" textRotation="90" wrapText="1"/>
    </xf>
    <xf numFmtId="0" fontId="20" fillId="12" borderId="6" xfId="2" applyFont="1" applyFill="1" applyBorder="1" applyAlignment="1">
      <alignment horizontal="center" vertical="center" textRotation="90" wrapText="1"/>
    </xf>
    <xf numFmtId="0" fontId="27" fillId="0" borderId="0" xfId="2" quotePrefix="1" applyFont="1" applyAlignment="1">
      <alignment horizontal="center" vertical="center"/>
    </xf>
  </cellXfs>
  <cellStyles count="29">
    <cellStyle name="Excel Built-in Normal" xfId="16" xr:uid="{00000000-0005-0000-0000-000000000000}"/>
    <cellStyle name="Excel Built-in Normal 2" xfId="22" xr:uid="{00000000-0005-0000-0000-000001000000}"/>
    <cellStyle name="Millares" xfId="23" builtinId="3"/>
    <cellStyle name="Millares 2" xfId="10" xr:uid="{00000000-0005-0000-0000-000003000000}"/>
    <cellStyle name="Millares 2 2" xfId="20" xr:uid="{00000000-0005-0000-0000-000004000000}"/>
    <cellStyle name="Millares 2 2 2" xfId="28" xr:uid="{3AE2CE27-04FA-43AF-9E48-35F183E81E83}"/>
    <cellStyle name="Millares 2 3" xfId="6" xr:uid="{00000000-0005-0000-0000-000005000000}"/>
    <cellStyle name="Millares 2 3 2" xfId="26" xr:uid="{B1D2A8BE-DA95-4AD3-B4F4-9D72FD1FF31F}"/>
    <cellStyle name="Millares 2 52" xfId="9" xr:uid="{00000000-0005-0000-0000-000006000000}"/>
    <cellStyle name="Millares 2 53" xfId="12" xr:uid="{00000000-0005-0000-0000-000007000000}"/>
    <cellStyle name="Millares 3" xfId="8" xr:uid="{00000000-0005-0000-0000-000008000000}"/>
    <cellStyle name="Millares 3 2" xfId="27" xr:uid="{250E2278-615E-4AB4-A8E6-469439BF0982}"/>
    <cellStyle name="Millares 8" xfId="4" xr:uid="{00000000-0005-0000-0000-000009000000}"/>
    <cellStyle name="Millares 8 2" xfId="25" xr:uid="{3A6A2CA3-5EEC-498F-9AAF-9D216D1B7C78}"/>
    <cellStyle name="Millares_2005_01 2" xfId="5" xr:uid="{00000000-0005-0000-0000-00000A000000}"/>
    <cellStyle name="Moneda" xfId="1" builtinId="4"/>
    <cellStyle name="Moneda 2" xfId="11" xr:uid="{00000000-0005-0000-0000-00000C000000}"/>
    <cellStyle name="Normal" xfId="0" builtinId="0"/>
    <cellStyle name="Normal 2" xfId="17" xr:uid="{00000000-0005-0000-0000-00000E000000}"/>
    <cellStyle name="Normal 2 2" xfId="2" xr:uid="{00000000-0005-0000-0000-00000F000000}"/>
    <cellStyle name="Normal 2 2 2 2" xfId="13" xr:uid="{00000000-0005-0000-0000-000010000000}"/>
    <cellStyle name="Normal 3" xfId="19" xr:uid="{00000000-0005-0000-0000-000011000000}"/>
    <cellStyle name="Normal 4" xfId="21" xr:uid="{00000000-0005-0000-0000-000012000000}"/>
    <cellStyle name="Normal 5" xfId="14" xr:uid="{00000000-0005-0000-0000-000013000000}"/>
    <cellStyle name="Normal 5 2" xfId="15" xr:uid="{00000000-0005-0000-0000-000014000000}"/>
    <cellStyle name="Normal_Libro1" xfId="3" xr:uid="{00000000-0005-0000-0000-000015000000}"/>
    <cellStyle name="Porcentaje" xfId="24" builtinId="5"/>
    <cellStyle name="Porcentaje 2" xfId="18" xr:uid="{00000000-0005-0000-0000-000017000000}"/>
    <cellStyle name="Porcentual 2" xfId="7" xr:uid="{00000000-0005-0000-0000-000018000000}"/>
  </cellStyles>
  <dxfs count="2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CC"/>
      <color rgb="FFFBFBFB"/>
      <color rgb="FFF2A06E"/>
      <color rgb="FFF7F7F7"/>
      <color rgb="FF4FC1EA"/>
      <color rgb="FF3BAFDA"/>
      <color rgb="FFF5F7FA"/>
      <color rgb="FF0D3A80"/>
      <color rgb="FFEFF7FB"/>
      <color rgb="FFDAED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33868</xdr:rowOff>
    </xdr:from>
    <xdr:to>
      <xdr:col>0</xdr:col>
      <xdr:colOff>1301751</xdr:colOff>
      <xdr:row>3</xdr:row>
      <xdr:rowOff>4836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08E9EB-097E-4148-B333-8AAF5A4F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3868"/>
          <a:ext cx="1301750" cy="701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52"/>
  <sheetViews>
    <sheetView showGridLines="0" topLeftCell="A93" zoomScaleNormal="100" zoomScaleSheetLayoutView="85" workbookViewId="0">
      <selection activeCell="K135" sqref="K135"/>
    </sheetView>
  </sheetViews>
  <sheetFormatPr baseColWidth="10" defaultColWidth="11.42578125" defaultRowHeight="12.75" outlineLevelRow="1" x14ac:dyDescent="0.2"/>
  <cols>
    <col min="1" max="2" width="5.7109375" style="2" customWidth="1"/>
    <col min="3" max="3" width="63.7109375" style="2" customWidth="1"/>
    <col min="4" max="4" width="18.42578125" style="2" customWidth="1"/>
    <col min="5" max="5" width="1.28515625" style="2" customWidth="1"/>
    <col min="6" max="6" width="20.28515625" style="2" customWidth="1"/>
    <col min="7" max="7" width="20.42578125" style="2" customWidth="1"/>
    <col min="8" max="8" width="1.5703125" style="2" customWidth="1"/>
    <col min="9" max="9" width="14" style="2" customWidth="1"/>
    <col min="10" max="10" width="14.7109375" style="2" customWidth="1"/>
    <col min="11" max="11" width="12" style="122" bestFit="1" customWidth="1"/>
    <col min="12" max="12" width="13.42578125" style="2" customWidth="1"/>
    <col min="13" max="14" width="15.42578125" style="2" customWidth="1"/>
    <col min="15" max="16384" width="11.42578125" style="2"/>
  </cols>
  <sheetData>
    <row r="1" spans="1:14" ht="27.75" customHeight="1" x14ac:dyDescent="0.2">
      <c r="A1" s="476" t="s">
        <v>52</v>
      </c>
      <c r="B1" s="476"/>
      <c r="C1" s="476"/>
      <c r="D1" s="476"/>
      <c r="E1" s="476"/>
      <c r="F1" s="476"/>
      <c r="G1" s="476"/>
      <c r="H1" s="476"/>
      <c r="I1" s="476"/>
    </row>
    <row r="2" spans="1:14" ht="18" x14ac:dyDescent="0.2">
      <c r="A2" s="477" t="s">
        <v>53</v>
      </c>
      <c r="B2" s="477"/>
      <c r="C2" s="477"/>
      <c r="D2" s="477"/>
      <c r="E2" s="477"/>
      <c r="F2" s="477"/>
      <c r="G2" s="477"/>
      <c r="H2" s="477"/>
      <c r="I2" s="477"/>
    </row>
    <row r="3" spans="1:14" ht="20.25" customHeight="1" x14ac:dyDescent="0.2">
      <c r="A3" s="478" t="s">
        <v>184</v>
      </c>
      <c r="B3" s="478"/>
      <c r="C3" s="478"/>
      <c r="D3" s="478"/>
      <c r="E3" s="478"/>
      <c r="F3" s="478"/>
      <c r="G3" s="478"/>
      <c r="H3" s="478"/>
      <c r="I3" s="478"/>
    </row>
    <row r="4" spans="1:14" ht="17.25" customHeight="1" x14ac:dyDescent="0.25">
      <c r="A4" s="444" t="s">
        <v>73</v>
      </c>
      <c r="B4" s="444"/>
      <c r="C4" s="444"/>
      <c r="D4" s="444"/>
      <c r="E4" s="444"/>
      <c r="F4" s="444"/>
      <c r="G4" s="444"/>
      <c r="H4" s="444"/>
      <c r="I4" s="444"/>
    </row>
    <row r="5" spans="1:14" ht="15.75" x14ac:dyDescent="0.25">
      <c r="A5" s="62"/>
      <c r="B5" s="62"/>
      <c r="C5" s="62"/>
      <c r="D5" s="62"/>
      <c r="E5" s="62"/>
      <c r="F5" s="62"/>
      <c r="G5" s="62"/>
      <c r="H5" s="62"/>
      <c r="I5" s="62"/>
      <c r="L5" s="161"/>
    </row>
    <row r="6" spans="1:14" customFormat="1" ht="31.5" customHeight="1" x14ac:dyDescent="0.25">
      <c r="A6" s="479" t="s">
        <v>42</v>
      </c>
      <c r="B6" s="480"/>
      <c r="C6" s="480"/>
      <c r="D6" s="480"/>
      <c r="E6" s="480"/>
      <c r="F6" s="480"/>
      <c r="G6" s="480"/>
      <c r="H6" s="480"/>
      <c r="I6" s="481"/>
      <c r="K6" s="123"/>
      <c r="L6" s="162"/>
    </row>
    <row r="7" spans="1:14" ht="15.75" x14ac:dyDescent="0.25">
      <c r="C7" s="3"/>
      <c r="D7" s="4"/>
      <c r="G7" s="4"/>
      <c r="L7" s="161"/>
    </row>
    <row r="8" spans="1:14" s="5" customFormat="1" ht="60" customHeight="1" x14ac:dyDescent="0.25">
      <c r="C8" s="41"/>
      <c r="D8" s="42" t="s">
        <v>181</v>
      </c>
      <c r="E8" s="6"/>
      <c r="F8" s="42" t="s">
        <v>182</v>
      </c>
      <c r="G8" s="42" t="s">
        <v>183</v>
      </c>
      <c r="H8" s="6"/>
      <c r="I8" s="42" t="s">
        <v>185</v>
      </c>
      <c r="K8" s="122"/>
    </row>
    <row r="9" spans="1:14" s="7" customFormat="1" ht="4.5" customHeight="1" x14ac:dyDescent="0.2">
      <c r="C9" s="8"/>
      <c r="D9" s="33"/>
      <c r="E9" s="10"/>
      <c r="F9" s="9"/>
      <c r="G9" s="9"/>
      <c r="H9" s="10"/>
      <c r="J9" s="5"/>
      <c r="K9" s="124"/>
    </row>
    <row r="10" spans="1:14" s="5" customFormat="1" ht="15.95" customHeight="1" x14ac:dyDescent="0.2">
      <c r="A10" s="466" t="s">
        <v>20</v>
      </c>
      <c r="B10" s="467" t="s">
        <v>21</v>
      </c>
      <c r="C10" s="98" t="s">
        <v>1</v>
      </c>
      <c r="D10" s="129">
        <f>D95</f>
        <v>651096.97898000036</v>
      </c>
      <c r="E10" s="337"/>
      <c r="F10" s="129">
        <f>F95-F58</f>
        <v>615896.69230999565</v>
      </c>
      <c r="G10" s="129">
        <f>G95-G58</f>
        <v>755783.98765999952</v>
      </c>
      <c r="H10" s="11"/>
      <c r="I10" s="470">
        <f>+G32/G41</f>
        <v>0.88539227781902519</v>
      </c>
      <c r="K10" s="122"/>
      <c r="L10" s="122"/>
      <c r="M10" s="122"/>
      <c r="N10" s="122"/>
    </row>
    <row r="11" spans="1:14" ht="15.95" customHeight="1" outlineLevel="1" x14ac:dyDescent="0.2">
      <c r="A11" s="466"/>
      <c r="B11" s="468"/>
      <c r="C11" s="99" t="s">
        <v>43</v>
      </c>
      <c r="D11" s="36">
        <f>D96</f>
        <v>424088.02473000047</v>
      </c>
      <c r="E11" s="337"/>
      <c r="F11" s="36">
        <f>F96-F59</f>
        <v>398642.17757000099</v>
      </c>
      <c r="G11" s="36">
        <f>G96-G59</f>
        <v>507762.8360099995</v>
      </c>
      <c r="I11" s="471"/>
      <c r="J11" s="5"/>
      <c r="K11" s="121"/>
      <c r="L11" s="121"/>
      <c r="M11" s="121"/>
      <c r="N11" s="121"/>
    </row>
    <row r="12" spans="1:14" s="192" customFormat="1" ht="15.95" customHeight="1" outlineLevel="1" x14ac:dyDescent="0.2">
      <c r="A12" s="466"/>
      <c r="B12" s="468"/>
      <c r="C12" s="99" t="s">
        <v>188</v>
      </c>
      <c r="D12" s="36">
        <f>D97</f>
        <v>204369.14305999989</v>
      </c>
      <c r="E12" s="337"/>
      <c r="F12" s="36">
        <f>F97-F60</f>
        <v>196092.66317000001</v>
      </c>
      <c r="G12" s="36">
        <f>G97</f>
        <v>223982.22439999989</v>
      </c>
      <c r="I12" s="471"/>
      <c r="J12" s="191"/>
      <c r="K12" s="195"/>
      <c r="L12" s="195"/>
      <c r="M12" s="195"/>
      <c r="N12" s="195"/>
    </row>
    <row r="13" spans="1:14" s="192" customFormat="1" ht="15.95" customHeight="1" outlineLevel="1" x14ac:dyDescent="0.2">
      <c r="A13" s="466"/>
      <c r="B13" s="468"/>
      <c r="C13" s="99" t="s">
        <v>192</v>
      </c>
      <c r="D13" s="36">
        <f>D98</f>
        <v>0</v>
      </c>
      <c r="E13" s="36">
        <f t="shared" ref="E13:G13" si="0">E98</f>
        <v>0</v>
      </c>
      <c r="F13" s="36">
        <f t="shared" si="0"/>
        <v>0</v>
      </c>
      <c r="G13" s="36">
        <f t="shared" si="0"/>
        <v>1684.0000299999999</v>
      </c>
      <c r="I13" s="471"/>
      <c r="J13" s="191"/>
      <c r="K13" s="195"/>
      <c r="L13" s="195"/>
      <c r="M13" s="195"/>
      <c r="N13" s="195"/>
    </row>
    <row r="14" spans="1:14" ht="15.95" customHeight="1" outlineLevel="1" x14ac:dyDescent="0.2">
      <c r="A14" s="466"/>
      <c r="B14" s="468"/>
      <c r="C14" s="99" t="s">
        <v>15</v>
      </c>
      <c r="D14" s="36">
        <f t="shared" ref="D14" si="1">D99</f>
        <v>72.691869999999994</v>
      </c>
      <c r="E14" s="337"/>
      <c r="F14" s="36">
        <f t="shared" ref="F14:G28" si="2">F99-F60</f>
        <v>25.581029999999998</v>
      </c>
      <c r="G14" s="36">
        <f t="shared" si="2"/>
        <v>8.0421399999999998</v>
      </c>
      <c r="I14" s="471"/>
      <c r="K14" s="121"/>
      <c r="L14" s="121"/>
      <c r="M14" s="121"/>
      <c r="N14" s="121"/>
    </row>
    <row r="15" spans="1:14" ht="15.95" customHeight="1" outlineLevel="1" x14ac:dyDescent="0.25">
      <c r="A15" s="466"/>
      <c r="B15" s="468"/>
      <c r="C15" s="99" t="s">
        <v>44</v>
      </c>
      <c r="D15" s="145">
        <f t="shared" ref="D15:D21" si="3">D100</f>
        <v>22567.119320000016</v>
      </c>
      <c r="E15" s="276"/>
      <c r="F15" s="145">
        <f t="shared" si="2"/>
        <v>21136.27053999999</v>
      </c>
      <c r="G15" s="145">
        <f t="shared" si="2"/>
        <v>22346.885080000004</v>
      </c>
      <c r="H15" s="68"/>
      <c r="I15" s="471"/>
      <c r="K15" s="121"/>
      <c r="L15" s="121"/>
      <c r="M15" s="121"/>
      <c r="N15" s="121"/>
    </row>
    <row r="16" spans="1:14" ht="15.95" customHeight="1" outlineLevel="1" x14ac:dyDescent="0.2">
      <c r="A16" s="466"/>
      <c r="B16" s="468"/>
      <c r="C16" s="100" t="s">
        <v>14</v>
      </c>
      <c r="D16" s="36">
        <f t="shared" si="3"/>
        <v>6036.7211199999956</v>
      </c>
      <c r="E16" s="115"/>
      <c r="F16" s="36">
        <f t="shared" si="2"/>
        <v>5297.6632800000016</v>
      </c>
      <c r="G16" s="36">
        <f t="shared" si="2"/>
        <v>5429.621240000004</v>
      </c>
      <c r="I16" s="471"/>
      <c r="K16" s="121"/>
      <c r="L16" s="121"/>
      <c r="M16" s="121"/>
      <c r="N16" s="121"/>
    </row>
    <row r="17" spans="1:14" ht="15.95" customHeight="1" outlineLevel="1" x14ac:dyDescent="0.2">
      <c r="A17" s="466"/>
      <c r="B17" s="468"/>
      <c r="C17" s="100" t="s">
        <v>13</v>
      </c>
      <c r="D17" s="36">
        <f t="shared" si="3"/>
        <v>12580.372740000021</v>
      </c>
      <c r="E17" s="115"/>
      <c r="F17" s="36">
        <f t="shared" si="2"/>
        <v>11790.90923999999</v>
      </c>
      <c r="G17" s="36">
        <f t="shared" si="2"/>
        <v>15028.978800000001</v>
      </c>
      <c r="I17" s="471"/>
      <c r="K17" s="121"/>
      <c r="L17" s="121"/>
      <c r="M17" s="121"/>
      <c r="N17" s="121"/>
    </row>
    <row r="18" spans="1:14" ht="15.95" customHeight="1" outlineLevel="1" x14ac:dyDescent="0.2">
      <c r="A18" s="466"/>
      <c r="B18" s="468"/>
      <c r="C18" s="100" t="s">
        <v>12</v>
      </c>
      <c r="D18" s="36">
        <f t="shared" si="3"/>
        <v>3870.1745299999998</v>
      </c>
      <c r="E18" s="115"/>
      <c r="F18" s="36">
        <f t="shared" si="2"/>
        <v>3989.8480800000011</v>
      </c>
      <c r="G18" s="36">
        <f t="shared" si="2"/>
        <v>1839.5777700000001</v>
      </c>
      <c r="I18" s="471"/>
      <c r="K18" s="121"/>
      <c r="L18" s="121"/>
      <c r="M18" s="121"/>
      <c r="N18" s="121"/>
    </row>
    <row r="19" spans="1:14" ht="15.95" customHeight="1" outlineLevel="1" x14ac:dyDescent="0.2">
      <c r="A19" s="466"/>
      <c r="B19" s="468"/>
      <c r="C19" s="100" t="s">
        <v>63</v>
      </c>
      <c r="D19" s="36">
        <f t="shared" si="3"/>
        <v>79.85093000000002</v>
      </c>
      <c r="E19" s="115"/>
      <c r="F19" s="36">
        <f t="shared" si="2"/>
        <v>57.849940000000103</v>
      </c>
      <c r="G19" s="36">
        <f t="shared" si="2"/>
        <v>48.707270000000001</v>
      </c>
      <c r="I19" s="471"/>
      <c r="K19" s="121"/>
      <c r="L19" s="121"/>
      <c r="M19" s="121"/>
      <c r="N19" s="121"/>
    </row>
    <row r="20" spans="1:14" ht="15.95" hidden="1" customHeight="1" outlineLevel="1" x14ac:dyDescent="0.2">
      <c r="A20" s="466"/>
      <c r="B20" s="468"/>
      <c r="C20" s="100" t="s">
        <v>67</v>
      </c>
      <c r="D20" s="36">
        <f t="shared" si="3"/>
        <v>0</v>
      </c>
      <c r="E20" s="115"/>
      <c r="F20" s="36">
        <f t="shared" si="2"/>
        <v>0</v>
      </c>
      <c r="G20" s="36">
        <f t="shared" si="2"/>
        <v>0</v>
      </c>
      <c r="I20" s="471"/>
      <c r="K20" s="121"/>
      <c r="L20" s="121"/>
      <c r="M20" s="121"/>
      <c r="N20" s="121"/>
    </row>
    <row r="21" spans="1:14" ht="15.95" customHeight="1" x14ac:dyDescent="0.2">
      <c r="A21" s="466"/>
      <c r="B21" s="468"/>
      <c r="C21" s="71" t="s">
        <v>40</v>
      </c>
      <c r="D21" s="36">
        <f t="shared" si="3"/>
        <v>924601.04409000033</v>
      </c>
      <c r="E21" s="115"/>
      <c r="F21" s="36">
        <f t="shared" si="2"/>
        <v>895270.58064997429</v>
      </c>
      <c r="G21" s="36">
        <f t="shared" si="2"/>
        <v>1009189.9628400051</v>
      </c>
      <c r="H21" s="11"/>
      <c r="I21" s="471"/>
      <c r="J21" s="12"/>
      <c r="K21" s="121"/>
      <c r="L21" s="121"/>
      <c r="M21" s="121"/>
      <c r="N21" s="121"/>
    </row>
    <row r="22" spans="1:14" ht="15.95" customHeight="1" x14ac:dyDescent="0.2">
      <c r="A22" s="466"/>
      <c r="B22" s="468"/>
      <c r="C22" s="101" t="s">
        <v>41</v>
      </c>
      <c r="D22" s="36">
        <f t="shared" ref="D22:D31" si="4">D107</f>
        <v>76330.896220000213</v>
      </c>
      <c r="E22" s="115"/>
      <c r="F22" s="36">
        <f t="shared" si="2"/>
        <v>70777.309650000112</v>
      </c>
      <c r="G22" s="36">
        <f t="shared" si="2"/>
        <v>74233.646120000005</v>
      </c>
      <c r="H22" s="11"/>
      <c r="I22" s="471"/>
      <c r="J22" s="5"/>
      <c r="K22" s="121"/>
      <c r="L22" s="121"/>
      <c r="M22" s="121"/>
      <c r="N22" s="121"/>
    </row>
    <row r="23" spans="1:14" s="5" customFormat="1" ht="15.95" customHeight="1" x14ac:dyDescent="0.2">
      <c r="A23" s="466"/>
      <c r="B23" s="468"/>
      <c r="C23" s="102" t="s">
        <v>18</v>
      </c>
      <c r="D23" s="36">
        <f t="shared" si="4"/>
        <v>3582.7151600000002</v>
      </c>
      <c r="E23" s="115"/>
      <c r="F23" s="36">
        <f t="shared" si="2"/>
        <v>3870.2356299999992</v>
      </c>
      <c r="G23" s="36">
        <f t="shared" si="2"/>
        <v>3872.88015</v>
      </c>
      <c r="H23" s="7"/>
      <c r="I23" s="471"/>
      <c r="K23" s="121"/>
      <c r="L23" s="121"/>
      <c r="M23" s="121"/>
      <c r="N23" s="121"/>
    </row>
    <row r="24" spans="1:14" ht="15.95" customHeight="1" x14ac:dyDescent="0.2">
      <c r="A24" s="466"/>
      <c r="B24" s="468"/>
      <c r="C24" s="102" t="s">
        <v>5</v>
      </c>
      <c r="D24" s="36">
        <f t="shared" si="4"/>
        <v>20199.98442000003</v>
      </c>
      <c r="E24" s="115"/>
      <c r="F24" s="36">
        <f t="shared" si="2"/>
        <v>19913.833930001259</v>
      </c>
      <c r="G24" s="36">
        <f t="shared" si="2"/>
        <v>22542.466300000211</v>
      </c>
      <c r="H24" s="11"/>
      <c r="I24" s="471"/>
      <c r="J24" s="5"/>
      <c r="K24" s="121"/>
      <c r="L24" s="121"/>
      <c r="M24" s="121"/>
      <c r="N24" s="121"/>
    </row>
    <row r="25" spans="1:14" ht="15.95" customHeight="1" x14ac:dyDescent="0.2">
      <c r="A25" s="466"/>
      <c r="B25" s="468"/>
      <c r="C25" s="102" t="s">
        <v>6</v>
      </c>
      <c r="D25" s="36">
        <f t="shared" si="4"/>
        <v>143672.07349000001</v>
      </c>
      <c r="E25" s="115"/>
      <c r="F25" s="36">
        <f t="shared" si="2"/>
        <v>146844.3406</v>
      </c>
      <c r="G25" s="36">
        <f t="shared" si="2"/>
        <v>136589.31460000001</v>
      </c>
      <c r="H25" s="11"/>
      <c r="I25" s="471"/>
      <c r="J25" s="5"/>
      <c r="K25" s="121"/>
      <c r="L25" s="121"/>
      <c r="M25" s="121"/>
      <c r="N25" s="121"/>
    </row>
    <row r="26" spans="1:14" ht="15.95" customHeight="1" x14ac:dyDescent="0.2">
      <c r="A26" s="466"/>
      <c r="B26" s="468"/>
      <c r="C26" s="102" t="s">
        <v>16</v>
      </c>
      <c r="D26" s="36">
        <f t="shared" si="4"/>
        <v>1385.43912</v>
      </c>
      <c r="E26" s="115"/>
      <c r="F26" s="36">
        <f t="shared" si="2"/>
        <v>1562.9902800000009</v>
      </c>
      <c r="G26" s="36">
        <f t="shared" si="2"/>
        <v>3036.88796</v>
      </c>
      <c r="H26" s="11"/>
      <c r="I26" s="471"/>
      <c r="J26" s="14"/>
      <c r="K26" s="121"/>
      <c r="L26" s="121"/>
      <c r="M26" s="121"/>
      <c r="N26" s="121"/>
    </row>
    <row r="27" spans="1:14" ht="15.95" customHeight="1" x14ac:dyDescent="0.2">
      <c r="A27" s="466"/>
      <c r="B27" s="468"/>
      <c r="C27" s="102" t="s">
        <v>7</v>
      </c>
      <c r="D27" s="36">
        <f t="shared" si="4"/>
        <v>757.80296999999996</v>
      </c>
      <c r="E27" s="115"/>
      <c r="F27" s="36">
        <f t="shared" si="2"/>
        <v>709.76906999999994</v>
      </c>
      <c r="G27" s="36">
        <f t="shared" si="2"/>
        <v>2165.96848</v>
      </c>
      <c r="H27" s="11"/>
      <c r="I27" s="471"/>
      <c r="J27" s="5"/>
      <c r="K27" s="121"/>
      <c r="L27" s="121"/>
      <c r="M27" s="121"/>
      <c r="N27" s="121"/>
    </row>
    <row r="28" spans="1:14" ht="15.95" customHeight="1" x14ac:dyDescent="0.2">
      <c r="A28" s="466"/>
      <c r="B28" s="468"/>
      <c r="C28" s="102" t="s">
        <v>17</v>
      </c>
      <c r="D28" s="36">
        <f t="shared" si="4"/>
        <v>15899.56893000001</v>
      </c>
      <c r="E28" s="115"/>
      <c r="F28" s="36">
        <f t="shared" si="2"/>
        <v>17404.975249999981</v>
      </c>
      <c r="G28" s="36">
        <f t="shared" si="2"/>
        <v>18106.534039999999</v>
      </c>
      <c r="H28" s="11"/>
      <c r="I28" s="471"/>
      <c r="K28" s="121"/>
      <c r="L28" s="121"/>
      <c r="M28" s="121"/>
      <c r="N28" s="121"/>
    </row>
    <row r="29" spans="1:14" ht="15.95" customHeight="1" x14ac:dyDescent="0.2">
      <c r="A29" s="466"/>
      <c r="B29" s="468"/>
      <c r="C29" s="102" t="s">
        <v>57</v>
      </c>
      <c r="D29" s="36">
        <f t="shared" si="4"/>
        <v>5185.1710499999936</v>
      </c>
      <c r="E29" s="115"/>
      <c r="F29" s="36">
        <f t="shared" ref="F29:G31" si="5">F114-F77</f>
        <v>4838.7097800000993</v>
      </c>
      <c r="G29" s="36">
        <f t="shared" si="5"/>
        <v>3112.678760000063</v>
      </c>
      <c r="H29" s="11"/>
      <c r="I29" s="471"/>
      <c r="K29" s="121"/>
      <c r="L29" s="121"/>
      <c r="M29" s="121"/>
      <c r="N29" s="121"/>
    </row>
    <row r="30" spans="1:14" ht="15.95" customHeight="1" x14ac:dyDescent="0.2">
      <c r="A30" s="466"/>
      <c r="B30" s="468"/>
      <c r="C30" s="102" t="s">
        <v>58</v>
      </c>
      <c r="D30" s="36">
        <f t="shared" si="4"/>
        <v>3911.7218200000002</v>
      </c>
      <c r="E30" s="115"/>
      <c r="F30" s="36">
        <f t="shared" si="5"/>
        <v>4305.8564100007543</v>
      </c>
      <c r="G30" s="36">
        <f t="shared" si="5"/>
        <v>5183.5830400002114</v>
      </c>
      <c r="H30" s="11"/>
      <c r="I30" s="471"/>
      <c r="K30" s="121"/>
      <c r="L30" s="121"/>
      <c r="M30" s="121"/>
      <c r="N30" s="121"/>
    </row>
    <row r="31" spans="1:14" ht="15.95" customHeight="1" x14ac:dyDescent="0.2">
      <c r="A31" s="466"/>
      <c r="B31" s="468"/>
      <c r="C31" s="72" t="s">
        <v>74</v>
      </c>
      <c r="D31" s="36">
        <f t="shared" si="4"/>
        <v>2211.0723900000039</v>
      </c>
      <c r="E31" s="115"/>
      <c r="F31" s="36">
        <f t="shared" si="5"/>
        <v>2005.2757199999999</v>
      </c>
      <c r="G31" s="36">
        <f t="shared" si="5"/>
        <v>1437.3649700000001</v>
      </c>
      <c r="H31" s="7"/>
      <c r="I31" s="471"/>
      <c r="J31" s="5"/>
      <c r="K31" s="121"/>
      <c r="L31" s="121"/>
      <c r="M31" s="121"/>
      <c r="N31" s="121"/>
    </row>
    <row r="32" spans="1:14" s="7" customFormat="1" ht="18" customHeight="1" x14ac:dyDescent="0.25">
      <c r="A32" s="466"/>
      <c r="B32" s="469"/>
      <c r="C32" s="47" t="s">
        <v>55</v>
      </c>
      <c r="D32" s="48">
        <f>+D10+SUM(D21:D31)</f>
        <v>1848834.4686400013</v>
      </c>
      <c r="E32" s="117"/>
      <c r="F32" s="48">
        <f>+F10+SUM(F21:F31)</f>
        <v>1783400.569279972</v>
      </c>
      <c r="G32" s="48">
        <f>+G10+SUM(G21:G31)</f>
        <v>2035255.2749200049</v>
      </c>
      <c r="I32" s="472"/>
      <c r="J32" s="15"/>
      <c r="K32" s="130"/>
      <c r="L32" s="130"/>
      <c r="M32" s="130"/>
      <c r="N32" s="130"/>
    </row>
    <row r="33" spans="1:14" ht="6.6" customHeight="1" x14ac:dyDescent="0.25">
      <c r="A33" s="466"/>
      <c r="B33" s="21"/>
      <c r="C33" s="34"/>
      <c r="D33" s="17"/>
      <c r="E33" s="17"/>
      <c r="F33" s="17"/>
      <c r="G33" s="17"/>
      <c r="H33" s="7"/>
      <c r="I33" s="35"/>
      <c r="J33" s="5"/>
      <c r="K33" s="130"/>
      <c r="L33" s="130"/>
      <c r="M33" s="130"/>
      <c r="N33" s="130"/>
    </row>
    <row r="34" spans="1:14" ht="18.75" customHeight="1" x14ac:dyDescent="0.2">
      <c r="A34" s="466"/>
      <c r="B34" s="473" t="s">
        <v>22</v>
      </c>
      <c r="C34" s="37" t="s">
        <v>38</v>
      </c>
      <c r="D34" s="38">
        <f>D119</f>
        <v>213922.4734899998</v>
      </c>
      <c r="E34" s="118"/>
      <c r="F34" s="38">
        <f>F119-F82</f>
        <v>212376.91441999949</v>
      </c>
      <c r="G34" s="38">
        <f>G119-G82</f>
        <v>241216.42924000081</v>
      </c>
      <c r="H34" s="7"/>
      <c r="I34" s="470">
        <f>+G36/G41</f>
        <v>0.11460772218097481</v>
      </c>
      <c r="K34" s="130"/>
      <c r="L34" s="130"/>
      <c r="M34" s="130"/>
      <c r="N34" s="130"/>
    </row>
    <row r="35" spans="1:14" ht="18.75" customHeight="1" x14ac:dyDescent="0.2">
      <c r="A35" s="466"/>
      <c r="B35" s="474"/>
      <c r="C35" s="39" t="s">
        <v>39</v>
      </c>
      <c r="D35" s="36">
        <f>D120</f>
        <v>18581.410619999999</v>
      </c>
      <c r="E35" s="118"/>
      <c r="F35" s="36">
        <f>F120-F83</f>
        <v>19332.19758</v>
      </c>
      <c r="G35" s="36">
        <f>G120-G83</f>
        <v>22232.86544999999</v>
      </c>
      <c r="H35" s="7"/>
      <c r="I35" s="471"/>
      <c r="K35" s="130"/>
      <c r="L35" s="130"/>
      <c r="M35" s="130"/>
      <c r="N35" s="130"/>
    </row>
    <row r="36" spans="1:14" s="7" customFormat="1" ht="18.75" customHeight="1" x14ac:dyDescent="0.2">
      <c r="A36" s="466"/>
      <c r="B36" s="475"/>
      <c r="C36" s="96" t="s">
        <v>61</v>
      </c>
      <c r="D36" s="48">
        <f>SUM(D34:D35)</f>
        <v>232503.88410999981</v>
      </c>
      <c r="F36" s="48">
        <f>SUM(F34:F35)</f>
        <v>231709.1119999995</v>
      </c>
      <c r="G36" s="48">
        <f>SUM(G34:G35)</f>
        <v>263449.29469000082</v>
      </c>
      <c r="H36" s="11"/>
      <c r="I36" s="472"/>
      <c r="J36" s="16"/>
      <c r="K36" s="121"/>
      <c r="L36" s="130"/>
    </row>
    <row r="37" spans="1:14" s="7" customFormat="1" ht="15.75" x14ac:dyDescent="0.25">
      <c r="A37" s="466"/>
      <c r="B37" s="21"/>
      <c r="C37" s="18"/>
      <c r="D37" s="94"/>
      <c r="E37" s="94"/>
      <c r="F37" s="94"/>
      <c r="G37" s="94"/>
      <c r="H37" s="11"/>
      <c r="I37" s="35"/>
      <c r="K37" s="121"/>
      <c r="L37" s="130"/>
    </row>
    <row r="38" spans="1:14" s="7" customFormat="1" ht="15.75" customHeight="1" x14ac:dyDescent="0.25">
      <c r="A38" s="466"/>
      <c r="B38" s="464" t="s">
        <v>24</v>
      </c>
      <c r="C38" s="464"/>
      <c r="D38" s="49">
        <f t="shared" ref="D38:F38" si="6">D41-D39</f>
        <v>844319.81317000068</v>
      </c>
      <c r="F38" s="49">
        <f t="shared" si="6"/>
        <v>813482.44334999775</v>
      </c>
      <c r="G38" s="49">
        <f>G41-G39</f>
        <v>947958.7858099998</v>
      </c>
      <c r="H38" s="11"/>
      <c r="I38" s="50">
        <f>+G38/$G$41</f>
        <v>0.41238826352132274</v>
      </c>
      <c r="K38" s="126"/>
      <c r="L38" s="125"/>
    </row>
    <row r="39" spans="1:14" s="7" customFormat="1" ht="15.75" customHeight="1" x14ac:dyDescent="0.2">
      <c r="A39" s="466"/>
      <c r="B39" s="464" t="s">
        <v>25</v>
      </c>
      <c r="C39" s="464"/>
      <c r="D39" s="49">
        <f>+D21+D22+D23+D36</f>
        <v>1237018.5395800003</v>
      </c>
      <c r="F39" s="49">
        <f>+F21+F22+F23+F36</f>
        <v>1201627.2379299738</v>
      </c>
      <c r="G39" s="49">
        <f>+G21+G22+G23+G36</f>
        <v>1350745.7838000059</v>
      </c>
      <c r="H39" s="61"/>
      <c r="I39" s="50">
        <f>+G39/$G$41</f>
        <v>0.58761173647867726</v>
      </c>
      <c r="K39" s="126"/>
      <c r="L39" s="125"/>
    </row>
    <row r="40" spans="1:14" ht="15" x14ac:dyDescent="0.25">
      <c r="B40" s="21"/>
      <c r="C40" s="18"/>
      <c r="D40" s="22"/>
      <c r="E40" s="16"/>
      <c r="F40" s="20"/>
      <c r="G40" s="20"/>
      <c r="H40" s="11"/>
      <c r="I40" s="21"/>
      <c r="K40" s="121"/>
      <c r="L40" s="25"/>
    </row>
    <row r="41" spans="1:14" ht="24.75" customHeight="1" x14ac:dyDescent="0.25">
      <c r="A41" s="465" t="s">
        <v>26</v>
      </c>
      <c r="B41" s="451" t="s">
        <v>75</v>
      </c>
      <c r="C41" s="452"/>
      <c r="D41" s="43">
        <f>+D32+D36</f>
        <v>2081338.352750001</v>
      </c>
      <c r="E41" s="110"/>
      <c r="F41" s="43">
        <f>+F32+F36</f>
        <v>2015109.6812799715</v>
      </c>
      <c r="G41" s="43">
        <f>+G32+G36</f>
        <v>2298704.5696100057</v>
      </c>
      <c r="H41" s="11"/>
      <c r="I41" s="368">
        <f>G41+G52-G130</f>
        <v>0</v>
      </c>
      <c r="K41" s="126"/>
      <c r="L41" s="25"/>
    </row>
    <row r="42" spans="1:14" ht="14.25" customHeight="1" x14ac:dyDescent="0.2">
      <c r="A42" s="465"/>
      <c r="B42" s="449" t="s">
        <v>49</v>
      </c>
      <c r="C42" s="450"/>
      <c r="D42" s="40"/>
      <c r="E42" s="7"/>
      <c r="F42" s="88">
        <v>148742.05308999849</v>
      </c>
      <c r="G42" s="88">
        <f>G131</f>
        <v>413985.1811299969</v>
      </c>
      <c r="H42" s="11"/>
      <c r="I42" s="368">
        <f>F41+F52-F130</f>
        <v>0</v>
      </c>
      <c r="K42" s="2"/>
      <c r="L42" s="25"/>
    </row>
    <row r="43" spans="1:14" ht="14.25" customHeight="1" x14ac:dyDescent="0.2">
      <c r="A43" s="465"/>
      <c r="B43" s="449" t="s">
        <v>50</v>
      </c>
      <c r="C43" s="450"/>
      <c r="D43" s="40"/>
      <c r="E43" s="7"/>
      <c r="F43" s="88">
        <v>5460.1325199999956</v>
      </c>
      <c r="G43" s="88">
        <f>G132</f>
        <v>7203.3786799999953</v>
      </c>
      <c r="H43" s="11"/>
      <c r="I43" s="368">
        <f>D41+D52-D130</f>
        <v>0</v>
      </c>
      <c r="K43" s="2"/>
      <c r="L43" s="25"/>
    </row>
    <row r="44" spans="1:14" ht="25.5" customHeight="1" x14ac:dyDescent="0.2">
      <c r="A44" s="465"/>
      <c r="B44" s="451" t="s">
        <v>76</v>
      </c>
      <c r="C44" s="452"/>
      <c r="D44" s="43">
        <f>+D41</f>
        <v>2081338.352750001</v>
      </c>
      <c r="E44" s="61"/>
      <c r="F44" s="45">
        <f>+F41-F42-F43</f>
        <v>1860907.4956699731</v>
      </c>
      <c r="G44" s="45">
        <f>G41-G42-G43</f>
        <v>1877516.0098000087</v>
      </c>
      <c r="H44" s="11"/>
      <c r="I44" s="61"/>
      <c r="K44" s="126"/>
      <c r="L44" s="25"/>
    </row>
    <row r="45" spans="1:14" ht="14.25" customHeight="1" x14ac:dyDescent="0.2">
      <c r="A45" s="465"/>
      <c r="B45" s="449" t="s">
        <v>77</v>
      </c>
      <c r="C45" s="450"/>
      <c r="D45" s="51"/>
      <c r="E45" s="61"/>
      <c r="F45" s="88">
        <v>40858.032040000602</v>
      </c>
      <c r="G45" s="88">
        <f>G134</f>
        <v>17718.74278</v>
      </c>
      <c r="H45" s="11"/>
      <c r="I45" s="111"/>
      <c r="K45" s="2"/>
      <c r="L45" s="25"/>
    </row>
    <row r="46" spans="1:14" ht="33" customHeight="1" x14ac:dyDescent="0.2">
      <c r="A46" s="465"/>
      <c r="B46" s="453" t="s">
        <v>84</v>
      </c>
      <c r="C46" s="454"/>
      <c r="D46" s="43">
        <f>+D44</f>
        <v>2081338.352750001</v>
      </c>
      <c r="E46" s="61"/>
      <c r="F46" s="46">
        <f t="shared" ref="F46" si="7">+F44-F45</f>
        <v>1820049.4636299724</v>
      </c>
      <c r="G46" s="46">
        <f>+G44-G45</f>
        <v>1859797.2670200088</v>
      </c>
      <c r="H46" s="11"/>
      <c r="I46" s="61"/>
      <c r="K46" s="126"/>
      <c r="L46" s="25"/>
      <c r="M46" s="13"/>
    </row>
    <row r="47" spans="1:14" customFormat="1" ht="15" x14ac:dyDescent="0.25">
      <c r="K47" s="121"/>
      <c r="L47" s="127"/>
    </row>
    <row r="48" spans="1:14" customFormat="1" ht="27.75" customHeight="1" x14ac:dyDescent="0.25">
      <c r="A48" s="459" t="s">
        <v>48</v>
      </c>
      <c r="B48" s="460"/>
      <c r="C48" s="460"/>
      <c r="D48" s="460"/>
      <c r="E48" s="460"/>
      <c r="F48" s="460"/>
      <c r="G48" s="460"/>
      <c r="H48" s="460"/>
      <c r="I48" s="461"/>
      <c r="K48" s="121"/>
      <c r="L48" s="127"/>
    </row>
    <row r="49" spans="1:12" customFormat="1" ht="8.25" customHeight="1" x14ac:dyDescent="0.25">
      <c r="K49" s="121"/>
      <c r="L49" s="127"/>
    </row>
    <row r="50" spans="1:12" s="5" customFormat="1" ht="30" customHeight="1" x14ac:dyDescent="0.25">
      <c r="C50" s="41"/>
      <c r="D50" s="169"/>
      <c r="F50" s="73" t="str">
        <f>+F8</f>
        <v>Recaudación
 2025</v>
      </c>
      <c r="G50" s="73" t="str">
        <f>+G8</f>
        <v>Recaudación 
2026</v>
      </c>
      <c r="I50"/>
      <c r="K50" s="121"/>
      <c r="L50" s="28"/>
    </row>
    <row r="51" spans="1:12" s="28" customFormat="1" ht="15" x14ac:dyDescent="0.25">
      <c r="C51" s="238"/>
      <c r="D51" s="169"/>
      <c r="F51" s="169"/>
      <c r="G51" s="169"/>
      <c r="I51" s="127"/>
      <c r="K51" s="121"/>
    </row>
    <row r="52" spans="1:12" s="28" customFormat="1" ht="15.75" x14ac:dyDescent="0.25">
      <c r="A52" s="458" t="s">
        <v>47</v>
      </c>
      <c r="B52" s="458"/>
      <c r="C52" s="458"/>
      <c r="D52"/>
      <c r="E52"/>
      <c r="F52" s="81">
        <f>+F55+F86</f>
        <v>630.19334000000003</v>
      </c>
      <c r="G52" s="81">
        <f>+G55+G86</f>
        <v>70.462040000000002</v>
      </c>
      <c r="I52" s="127"/>
      <c r="K52" s="121"/>
    </row>
    <row r="53" spans="1:12" s="28" customFormat="1" ht="8.4499999999999993" customHeight="1" x14ac:dyDescent="0.25">
      <c r="C53" s="238"/>
      <c r="D53" s="169"/>
      <c r="F53" s="169"/>
      <c r="G53" s="169"/>
      <c r="I53" s="127"/>
      <c r="K53" s="121"/>
    </row>
    <row r="54" spans="1:12" customFormat="1" ht="8.25" customHeight="1" x14ac:dyDescent="0.25">
      <c r="D54" s="127"/>
      <c r="K54" s="121"/>
      <c r="L54" s="127"/>
    </row>
    <row r="55" spans="1:12" s="7" customFormat="1" ht="19.5" customHeight="1" x14ac:dyDescent="0.25">
      <c r="A55" s="462" t="s">
        <v>194</v>
      </c>
      <c r="B55" s="462"/>
      <c r="C55" s="463"/>
      <c r="D55" s="170">
        <f>SUM(D58:D84)</f>
        <v>0</v>
      </c>
      <c r="E55"/>
      <c r="F55" s="239">
        <f>SUM(F67:F79)+F58+F84</f>
        <v>0</v>
      </c>
      <c r="G55" s="239">
        <f>SUM(G67:G79)+G58+G84</f>
        <v>0</v>
      </c>
      <c r="H55"/>
      <c r="I55" s="123"/>
      <c r="J55" s="5"/>
      <c r="K55" s="121"/>
      <c r="L55" s="125"/>
    </row>
    <row r="56" spans="1:12" customFormat="1" ht="6" customHeight="1" x14ac:dyDescent="0.25">
      <c r="K56" s="121"/>
      <c r="L56" s="127"/>
    </row>
    <row r="57" spans="1:12" customFormat="1" ht="6" hidden="1" customHeight="1" outlineLevel="1" x14ac:dyDescent="0.25">
      <c r="K57" s="121"/>
      <c r="L57" s="127"/>
    </row>
    <row r="58" spans="1:12" s="5" customFormat="1" ht="15.95" hidden="1" customHeight="1" outlineLevel="1" x14ac:dyDescent="0.25">
      <c r="A58" s="482" t="s">
        <v>20</v>
      </c>
      <c r="B58" s="499" t="s">
        <v>21</v>
      </c>
      <c r="C58" s="63" t="s">
        <v>1</v>
      </c>
      <c r="D58" s="171"/>
      <c r="E58" s="65"/>
      <c r="F58" s="78">
        <v>0</v>
      </c>
      <c r="G58" s="78">
        <v>0</v>
      </c>
      <c r="H58"/>
      <c r="I58" s="123"/>
    </row>
    <row r="59" spans="1:12" s="5" customFormat="1" ht="15.95" hidden="1" customHeight="1" outlineLevel="1" x14ac:dyDescent="0.25">
      <c r="A59" s="482"/>
      <c r="B59" s="499"/>
      <c r="C59" s="67" t="s">
        <v>11</v>
      </c>
      <c r="D59" s="171"/>
      <c r="E59" s="65"/>
      <c r="F59" s="68">
        <v>0</v>
      </c>
      <c r="G59" s="68">
        <v>0</v>
      </c>
      <c r="H59"/>
      <c r="I59"/>
    </row>
    <row r="60" spans="1:12" s="5" customFormat="1" ht="15.95" hidden="1" customHeight="1" outlineLevel="1" x14ac:dyDescent="0.25">
      <c r="A60" s="482"/>
      <c r="B60" s="499"/>
      <c r="C60" s="67" t="s">
        <v>15</v>
      </c>
      <c r="D60" s="171"/>
      <c r="E60" s="65"/>
      <c r="F60" s="68">
        <v>0</v>
      </c>
      <c r="G60" s="68">
        <v>0</v>
      </c>
      <c r="H60"/>
      <c r="I60"/>
    </row>
    <row r="61" spans="1:12" s="5" customFormat="1" ht="15.95" hidden="1" customHeight="1" outlineLevel="1" x14ac:dyDescent="0.25">
      <c r="A61" s="482"/>
      <c r="B61" s="499"/>
      <c r="C61" s="67" t="s">
        <v>2</v>
      </c>
      <c r="D61" s="171"/>
      <c r="E61" s="65"/>
      <c r="F61" s="68">
        <v>0</v>
      </c>
      <c r="G61" s="68">
        <v>0</v>
      </c>
      <c r="H61"/>
      <c r="I61"/>
    </row>
    <row r="62" spans="1:12" s="5" customFormat="1" ht="15.95" hidden="1" customHeight="1" outlineLevel="1" x14ac:dyDescent="0.25">
      <c r="A62" s="482"/>
      <c r="B62" s="499"/>
      <c r="C62" s="70" t="s">
        <v>14</v>
      </c>
      <c r="D62" s="171"/>
      <c r="E62" s="65"/>
      <c r="F62" s="68">
        <v>0</v>
      </c>
      <c r="G62" s="68">
        <v>0</v>
      </c>
      <c r="H62"/>
      <c r="I62"/>
    </row>
    <row r="63" spans="1:12" s="5" customFormat="1" ht="15.95" hidden="1" customHeight="1" outlineLevel="1" x14ac:dyDescent="0.25">
      <c r="A63" s="482"/>
      <c r="B63" s="499"/>
      <c r="C63" s="70" t="s">
        <v>13</v>
      </c>
      <c r="D63" s="171"/>
      <c r="E63" s="65"/>
      <c r="F63" s="68">
        <v>0</v>
      </c>
      <c r="G63" s="68">
        <v>0</v>
      </c>
      <c r="H63"/>
      <c r="I63"/>
    </row>
    <row r="64" spans="1:12" s="5" customFormat="1" ht="15.95" hidden="1" customHeight="1" outlineLevel="1" x14ac:dyDescent="0.25">
      <c r="A64" s="482"/>
      <c r="B64" s="499"/>
      <c r="C64" s="70" t="s">
        <v>12</v>
      </c>
      <c r="D64" s="171"/>
      <c r="E64" s="65"/>
      <c r="F64" s="68">
        <v>0</v>
      </c>
      <c r="G64" s="68">
        <v>0</v>
      </c>
      <c r="H64"/>
      <c r="I64"/>
    </row>
    <row r="65" spans="1:9" s="5" customFormat="1" ht="15.95" hidden="1" customHeight="1" outlineLevel="1" x14ac:dyDescent="0.25">
      <c r="A65" s="482"/>
      <c r="B65" s="499"/>
      <c r="C65" s="70" t="s">
        <v>63</v>
      </c>
      <c r="D65" s="171"/>
      <c r="E65" s="65"/>
      <c r="F65" s="68">
        <v>0</v>
      </c>
      <c r="G65" s="68">
        <v>0</v>
      </c>
      <c r="H65"/>
      <c r="I65"/>
    </row>
    <row r="66" spans="1:9" s="5" customFormat="1" ht="15.95" hidden="1" customHeight="1" outlineLevel="1" x14ac:dyDescent="0.25">
      <c r="A66" s="482"/>
      <c r="B66" s="499"/>
      <c r="C66" s="70" t="s">
        <v>67</v>
      </c>
      <c r="D66" s="171"/>
      <c r="E66" s="65"/>
      <c r="F66" s="68">
        <v>0</v>
      </c>
      <c r="G66" s="68">
        <v>0</v>
      </c>
      <c r="H66"/>
      <c r="I66"/>
    </row>
    <row r="67" spans="1:9" s="5" customFormat="1" ht="15.95" hidden="1" customHeight="1" outlineLevel="1" x14ac:dyDescent="0.25">
      <c r="A67" s="482"/>
      <c r="B67" s="499"/>
      <c r="C67" s="71" t="s">
        <v>40</v>
      </c>
      <c r="D67" s="171"/>
      <c r="E67" s="65"/>
      <c r="F67" s="68">
        <v>0</v>
      </c>
      <c r="G67" s="68">
        <v>0</v>
      </c>
      <c r="H67"/>
      <c r="I67" s="123"/>
    </row>
    <row r="68" spans="1:9" s="5" customFormat="1" ht="15.95" hidden="1" customHeight="1" outlineLevel="1" x14ac:dyDescent="0.25">
      <c r="A68" s="482"/>
      <c r="B68" s="499"/>
      <c r="C68" s="71" t="s">
        <v>41</v>
      </c>
      <c r="D68" s="171"/>
      <c r="E68" s="65"/>
      <c r="F68" s="68">
        <v>0</v>
      </c>
      <c r="G68" s="68">
        <v>0</v>
      </c>
      <c r="H68"/>
      <c r="I68"/>
    </row>
    <row r="69" spans="1:9" s="5" customFormat="1" ht="15.95" hidden="1" customHeight="1" outlineLevel="1" x14ac:dyDescent="0.25">
      <c r="A69" s="482"/>
      <c r="B69" s="499"/>
      <c r="C69" s="72" t="s">
        <v>18</v>
      </c>
      <c r="D69" s="171"/>
      <c r="E69" s="65"/>
      <c r="F69" s="68">
        <v>0</v>
      </c>
      <c r="G69" s="68">
        <v>0</v>
      </c>
      <c r="H69"/>
      <c r="I69"/>
    </row>
    <row r="70" spans="1:9" s="5" customFormat="1" ht="15.95" hidden="1" customHeight="1" outlineLevel="1" x14ac:dyDescent="0.25">
      <c r="A70" s="482"/>
      <c r="B70" s="499"/>
      <c r="C70" s="72" t="s">
        <v>5</v>
      </c>
      <c r="D70" s="171"/>
      <c r="E70" s="65"/>
      <c r="F70" s="68">
        <v>0</v>
      </c>
      <c r="G70" s="68">
        <v>0</v>
      </c>
      <c r="H70"/>
      <c r="I70"/>
    </row>
    <row r="71" spans="1:9" s="5" customFormat="1" ht="15.95" hidden="1" customHeight="1" outlineLevel="1" x14ac:dyDescent="0.25">
      <c r="A71" s="482"/>
      <c r="B71" s="499"/>
      <c r="C71" s="72" t="s">
        <v>6</v>
      </c>
      <c r="D71" s="171"/>
      <c r="E71" s="65"/>
      <c r="F71" s="68">
        <v>0</v>
      </c>
      <c r="G71" s="68">
        <v>0</v>
      </c>
      <c r="H71"/>
      <c r="I71"/>
    </row>
    <row r="72" spans="1:9" s="5" customFormat="1" ht="15.95" hidden="1" customHeight="1" outlineLevel="1" x14ac:dyDescent="0.25">
      <c r="A72" s="482"/>
      <c r="B72" s="499"/>
      <c r="C72" s="72" t="s">
        <v>16</v>
      </c>
      <c r="D72" s="171"/>
      <c r="E72" s="65"/>
      <c r="F72" s="68">
        <v>0</v>
      </c>
      <c r="G72" s="68">
        <v>0</v>
      </c>
      <c r="H72"/>
      <c r="I72"/>
    </row>
    <row r="73" spans="1:9" s="5" customFormat="1" ht="15.95" hidden="1" customHeight="1" outlineLevel="1" x14ac:dyDescent="0.25">
      <c r="A73" s="482"/>
      <c r="B73" s="499"/>
      <c r="C73" s="72" t="s">
        <v>7</v>
      </c>
      <c r="D73" s="171"/>
      <c r="E73" s="65"/>
      <c r="F73" s="68">
        <v>0</v>
      </c>
      <c r="G73" s="68">
        <v>0</v>
      </c>
      <c r="H73"/>
      <c r="I73"/>
    </row>
    <row r="74" spans="1:9" s="5" customFormat="1" ht="15.95" hidden="1" customHeight="1" outlineLevel="1" x14ac:dyDescent="0.25">
      <c r="A74" s="482"/>
      <c r="B74" s="499"/>
      <c r="C74" s="72" t="s">
        <v>17</v>
      </c>
      <c r="D74" s="171"/>
      <c r="E74" s="65"/>
      <c r="F74" s="68">
        <v>0</v>
      </c>
      <c r="G74" s="68">
        <v>0</v>
      </c>
      <c r="H74"/>
      <c r="I74"/>
    </row>
    <row r="75" spans="1:9" s="5" customFormat="1" ht="15.95" hidden="1" customHeight="1" outlineLevel="1" x14ac:dyDescent="0.25">
      <c r="A75" s="482"/>
      <c r="B75" s="499"/>
      <c r="C75" s="72" t="s">
        <v>94</v>
      </c>
      <c r="D75" s="171"/>
      <c r="E75" s="65"/>
      <c r="F75" s="68">
        <v>0</v>
      </c>
      <c r="G75" s="68">
        <v>0</v>
      </c>
      <c r="H75"/>
      <c r="I75"/>
    </row>
    <row r="76" spans="1:9" s="5" customFormat="1" ht="15.95" hidden="1" customHeight="1" outlineLevel="1" x14ac:dyDescent="0.25">
      <c r="A76" s="482"/>
      <c r="B76" s="499"/>
      <c r="C76" s="72" t="s">
        <v>95</v>
      </c>
      <c r="D76" s="171"/>
      <c r="E76" s="65"/>
      <c r="F76" s="68">
        <v>0</v>
      </c>
      <c r="G76" s="68">
        <v>0</v>
      </c>
      <c r="H76"/>
      <c r="I76"/>
    </row>
    <row r="77" spans="1:9" s="5" customFormat="1" ht="15.95" hidden="1" customHeight="1" outlineLevel="1" x14ac:dyDescent="0.25">
      <c r="A77" s="482"/>
      <c r="B77" s="499"/>
      <c r="C77" s="72" t="s">
        <v>57</v>
      </c>
      <c r="D77" s="171"/>
      <c r="E77" s="65"/>
      <c r="F77" s="68">
        <v>0</v>
      </c>
      <c r="G77" s="68">
        <v>0</v>
      </c>
      <c r="H77"/>
      <c r="I77"/>
    </row>
    <row r="78" spans="1:9" s="5" customFormat="1" ht="15.95" hidden="1" customHeight="1" outlineLevel="1" x14ac:dyDescent="0.25">
      <c r="A78" s="482"/>
      <c r="B78" s="499"/>
      <c r="C78" s="72" t="s">
        <v>58</v>
      </c>
      <c r="D78" s="171"/>
      <c r="E78" s="65"/>
      <c r="F78" s="68">
        <v>0</v>
      </c>
      <c r="G78" s="68">
        <v>0</v>
      </c>
      <c r="H78"/>
      <c r="I78"/>
    </row>
    <row r="79" spans="1:9" s="5" customFormat="1" ht="15.95" hidden="1" customHeight="1" outlineLevel="1" x14ac:dyDescent="0.25">
      <c r="A79" s="482"/>
      <c r="B79" s="499"/>
      <c r="C79" s="72" t="s">
        <v>8</v>
      </c>
      <c r="D79" s="171"/>
      <c r="E79" s="65"/>
      <c r="F79" s="68">
        <v>0</v>
      </c>
      <c r="G79" s="68">
        <v>0</v>
      </c>
      <c r="H79"/>
      <c r="I79"/>
    </row>
    <row r="80" spans="1:9" s="5" customFormat="1" ht="15.95" hidden="1" customHeight="1" outlineLevel="1" x14ac:dyDescent="0.25">
      <c r="A80" s="482"/>
      <c r="B80" s="499"/>
      <c r="C80" s="176" t="s">
        <v>55</v>
      </c>
      <c r="D80" s="171"/>
      <c r="E80" s="65"/>
      <c r="F80" s="180">
        <f>SUM(F67:F79)+F58</f>
        <v>0</v>
      </c>
      <c r="G80" s="180">
        <f>SUM(G67:G79)+G58</f>
        <v>0</v>
      </c>
      <c r="H80"/>
      <c r="I80"/>
    </row>
    <row r="81" spans="1:14" s="5" customFormat="1" ht="15.95" hidden="1" customHeight="1" outlineLevel="1" x14ac:dyDescent="0.25">
      <c r="A81" s="482"/>
      <c r="B81" s="173"/>
      <c r="C81" s="177"/>
      <c r="D81" s="171"/>
      <c r="E81" s="175"/>
      <c r="F81" s="171"/>
      <c r="G81" s="171"/>
      <c r="H81"/>
      <c r="I81"/>
    </row>
    <row r="82" spans="1:14" s="5" customFormat="1" ht="15.95" hidden="1" customHeight="1" outlineLevel="1" x14ac:dyDescent="0.25">
      <c r="A82" s="482"/>
      <c r="B82" s="500" t="s">
        <v>22</v>
      </c>
      <c r="C82" s="37" t="s">
        <v>38</v>
      </c>
      <c r="D82" s="171"/>
      <c r="E82" s="65"/>
      <c r="F82" s="78">
        <v>0</v>
      </c>
      <c r="G82" s="78">
        <v>0</v>
      </c>
      <c r="H82"/>
      <c r="I82"/>
    </row>
    <row r="83" spans="1:14" s="5" customFormat="1" ht="15.95" hidden="1" customHeight="1" outlineLevel="1" x14ac:dyDescent="0.25">
      <c r="A83" s="482"/>
      <c r="B83" s="500"/>
      <c r="C83" s="39" t="s">
        <v>39</v>
      </c>
      <c r="D83" s="171"/>
      <c r="E83" s="65"/>
      <c r="F83" s="68">
        <v>0</v>
      </c>
      <c r="G83" s="68">
        <v>0</v>
      </c>
      <c r="H83"/>
      <c r="I83"/>
    </row>
    <row r="84" spans="1:14" s="5" customFormat="1" ht="15.95" hidden="1" customHeight="1" outlineLevel="1" x14ac:dyDescent="0.25">
      <c r="A84" s="482"/>
      <c r="B84" s="500"/>
      <c r="C84" s="74" t="s">
        <v>61</v>
      </c>
      <c r="D84" s="171"/>
      <c r="E84" s="65"/>
      <c r="F84" s="74">
        <v>0</v>
      </c>
      <c r="G84" s="74">
        <v>0</v>
      </c>
      <c r="H84"/>
      <c r="I84"/>
    </row>
    <row r="85" spans="1:14" s="28" customFormat="1" ht="15.95" hidden="1" customHeight="1" outlineLevel="1" x14ac:dyDescent="0.25">
      <c r="A85" s="172"/>
      <c r="B85" s="173"/>
      <c r="C85" s="174"/>
      <c r="D85" s="171"/>
      <c r="E85" s="175"/>
      <c r="F85" s="171"/>
      <c r="G85" s="171"/>
      <c r="H85" s="127"/>
      <c r="I85" s="127"/>
    </row>
    <row r="86" spans="1:14" s="127" customFormat="1" ht="18.600000000000001" customHeight="1" collapsed="1" x14ac:dyDescent="0.25">
      <c r="A86" s="345"/>
      <c r="B86" s="455" t="s">
        <v>197</v>
      </c>
      <c r="C86" s="346" t="s">
        <v>198</v>
      </c>
      <c r="D86" s="170"/>
      <c r="E86"/>
      <c r="F86" s="348">
        <f>F88+F87</f>
        <v>630.19334000000003</v>
      </c>
      <c r="G86" s="348">
        <f>G88+G87</f>
        <v>70.462040000000002</v>
      </c>
      <c r="K86" s="199"/>
    </row>
    <row r="87" spans="1:14" s="127" customFormat="1" ht="15" x14ac:dyDescent="0.25">
      <c r="A87" s="345"/>
      <c r="B87" s="455"/>
      <c r="C87" s="360" t="s">
        <v>94</v>
      </c>
      <c r="D87" s="344"/>
      <c r="E87" s="343"/>
      <c r="F87" s="365">
        <f>F123</f>
        <v>630.19334000000003</v>
      </c>
      <c r="G87" s="365">
        <f>G123</f>
        <v>70.462040000000002</v>
      </c>
      <c r="K87" s="199"/>
    </row>
    <row r="88" spans="1:14" s="127" customFormat="1" ht="16.5" x14ac:dyDescent="0.25">
      <c r="A88" s="347"/>
      <c r="B88" s="455"/>
      <c r="C88" s="352" t="s">
        <v>202</v>
      </c>
      <c r="D88" s="344"/>
      <c r="E88" s="343"/>
      <c r="F88" s="351">
        <f>F124</f>
        <v>0</v>
      </c>
      <c r="G88" s="351">
        <f>G124</f>
        <v>0</v>
      </c>
      <c r="K88" s="199"/>
    </row>
    <row r="89" spans="1:14" customFormat="1" ht="18.75" customHeight="1" x14ac:dyDescent="0.25">
      <c r="K89" s="121"/>
      <c r="L89" s="127"/>
    </row>
    <row r="90" spans="1:14" customFormat="1" ht="18.75" customHeight="1" x14ac:dyDescent="0.25">
      <c r="K90" s="121"/>
      <c r="L90" s="127"/>
    </row>
    <row r="91" spans="1:14" ht="33" customHeight="1" x14ac:dyDescent="0.2">
      <c r="A91" s="484" t="s">
        <v>51</v>
      </c>
      <c r="B91" s="485"/>
      <c r="C91" s="485"/>
      <c r="D91" s="485"/>
      <c r="E91" s="485"/>
      <c r="F91" s="485"/>
      <c r="G91" s="485"/>
      <c r="H91" s="485"/>
      <c r="I91" s="486"/>
      <c r="K91" s="121"/>
      <c r="L91" s="25"/>
    </row>
    <row r="92" spans="1:14" ht="8.25" customHeight="1" x14ac:dyDescent="0.25">
      <c r="C92" s="3"/>
      <c r="D92"/>
      <c r="G92" s="4"/>
      <c r="J92" s="25"/>
      <c r="K92" s="121"/>
      <c r="L92" s="25"/>
      <c r="M92" s="25"/>
    </row>
    <row r="93" spans="1:14" s="5" customFormat="1" ht="51" customHeight="1" x14ac:dyDescent="0.25">
      <c r="C93" s="41"/>
      <c r="D93" s="82" t="str">
        <f>+D8</f>
        <v>Meta 
2026</v>
      </c>
      <c r="E93"/>
      <c r="F93" s="82" t="str">
        <f>+F8</f>
        <v>Recaudación
 2025</v>
      </c>
      <c r="G93" s="82" t="str">
        <f>+G8</f>
        <v>Recaudación 
2026</v>
      </c>
      <c r="H93"/>
      <c r="I93" s="82" t="str">
        <f>+I8</f>
        <v>Participación de la Recaudación 2026</v>
      </c>
      <c r="J93" s="384"/>
      <c r="K93" s="385"/>
      <c r="L93" s="386"/>
      <c r="M93" s="28"/>
    </row>
    <row r="94" spans="1:14" customFormat="1" ht="6" customHeight="1" x14ac:dyDescent="0.25">
      <c r="J94" s="127"/>
      <c r="K94" s="128"/>
      <c r="L94" s="127"/>
      <c r="M94" s="127"/>
    </row>
    <row r="95" spans="1:14" s="5" customFormat="1" ht="15.95" customHeight="1" x14ac:dyDescent="0.2">
      <c r="A95" s="487" t="s">
        <v>20</v>
      </c>
      <c r="B95" s="488" t="s">
        <v>21</v>
      </c>
      <c r="C95" s="98" t="s">
        <v>1</v>
      </c>
      <c r="D95" s="218">
        <f>D96+D97+D99+D98+D100</f>
        <v>651096.97898000036</v>
      </c>
      <c r="E95" s="65"/>
      <c r="F95" s="218">
        <v>615896.69230999565</v>
      </c>
      <c r="G95" s="218">
        <f>G96+G97+G99+G98+G100</f>
        <v>755783.98765999952</v>
      </c>
      <c r="H95" s="11"/>
      <c r="I95" s="491">
        <f>+G117/G130</f>
        <v>0.88536513877965139</v>
      </c>
      <c r="J95" s="387"/>
      <c r="K95" s="380"/>
      <c r="L95" s="380"/>
      <c r="M95" s="183"/>
    </row>
    <row r="96" spans="1:14" ht="15.95" customHeight="1" outlineLevel="1" x14ac:dyDescent="0.2">
      <c r="A96" s="487"/>
      <c r="B96" s="489"/>
      <c r="C96" s="99" t="s">
        <v>43</v>
      </c>
      <c r="D96" s="68">
        <v>424088.02473000047</v>
      </c>
      <c r="E96" s="65"/>
      <c r="F96" s="68">
        <v>398642.17757000099</v>
      </c>
      <c r="G96" s="68">
        <v>507762.8360099995</v>
      </c>
      <c r="I96" s="492"/>
      <c r="J96" s="165"/>
      <c r="K96" s="380"/>
      <c r="L96" s="380"/>
      <c r="M96" s="165"/>
      <c r="N96" s="228"/>
    </row>
    <row r="97" spans="1:14" s="192" customFormat="1" ht="15.95" customHeight="1" outlineLevel="1" x14ac:dyDescent="0.2">
      <c r="A97" s="487"/>
      <c r="B97" s="489"/>
      <c r="C97" s="279" t="s">
        <v>193</v>
      </c>
      <c r="D97" s="36">
        <v>204369.14305999989</v>
      </c>
      <c r="E97" s="193"/>
      <c r="F97" s="36">
        <v>196092.66317000001</v>
      </c>
      <c r="G97" s="36">
        <v>223982.22439999989</v>
      </c>
      <c r="I97" s="492"/>
      <c r="J97" s="165"/>
      <c r="K97" s="380"/>
      <c r="L97" s="380"/>
      <c r="M97" s="388"/>
      <c r="N97" s="228"/>
    </row>
    <row r="98" spans="1:14" s="192" customFormat="1" ht="15.95" customHeight="1" outlineLevel="1" x14ac:dyDescent="0.2">
      <c r="A98" s="487"/>
      <c r="B98" s="489"/>
      <c r="C98" s="99" t="s">
        <v>192</v>
      </c>
      <c r="D98" s="36">
        <v>0</v>
      </c>
      <c r="E98" s="65"/>
      <c r="F98" s="68">
        <v>0</v>
      </c>
      <c r="G98" s="68">
        <v>1684.0000299999999</v>
      </c>
      <c r="I98" s="492"/>
      <c r="J98" s="165"/>
      <c r="K98" s="380"/>
      <c r="L98" s="380"/>
      <c r="M98" s="388"/>
      <c r="N98" s="228"/>
    </row>
    <row r="99" spans="1:14" ht="15.95" customHeight="1" outlineLevel="1" x14ac:dyDescent="0.2">
      <c r="A99" s="487"/>
      <c r="B99" s="489"/>
      <c r="C99" s="99" t="s">
        <v>15</v>
      </c>
      <c r="D99" s="36">
        <v>72.691869999999994</v>
      </c>
      <c r="E99" s="65"/>
      <c r="F99" s="68">
        <v>25.581029999999998</v>
      </c>
      <c r="G99" s="68">
        <v>8.0421399999999998</v>
      </c>
      <c r="I99" s="492"/>
      <c r="J99" s="165"/>
      <c r="K99" s="380"/>
      <c r="L99" s="380"/>
      <c r="M99" s="165"/>
      <c r="N99" s="228"/>
    </row>
    <row r="100" spans="1:14" ht="15.95" customHeight="1" outlineLevel="1" x14ac:dyDescent="0.25">
      <c r="A100" s="487"/>
      <c r="B100" s="489"/>
      <c r="C100" s="99" t="s">
        <v>44</v>
      </c>
      <c r="D100" s="205">
        <f>D101+D102+D103+D104+D105</f>
        <v>22567.119320000016</v>
      </c>
      <c r="F100" s="205">
        <v>21136.27053999999</v>
      </c>
      <c r="G100" s="205">
        <f>G101+G102+G103+G104+G105</f>
        <v>22346.885080000004</v>
      </c>
      <c r="I100" s="492"/>
      <c r="J100" s="165"/>
      <c r="K100" s="380"/>
      <c r="L100" s="380"/>
      <c r="M100" s="165"/>
      <c r="N100" s="228"/>
    </row>
    <row r="101" spans="1:14" ht="15.95" customHeight="1" outlineLevel="1" x14ac:dyDescent="0.2">
      <c r="A101" s="487"/>
      <c r="B101" s="489"/>
      <c r="C101" s="100" t="s">
        <v>14</v>
      </c>
      <c r="D101" s="36">
        <v>6036.7211199999956</v>
      </c>
      <c r="E101" s="65"/>
      <c r="F101" s="68">
        <v>5297.6632800000016</v>
      </c>
      <c r="G101" s="68">
        <v>5429.621240000004</v>
      </c>
      <c r="I101" s="492"/>
      <c r="J101" s="165"/>
      <c r="K101" s="380"/>
      <c r="L101" s="380"/>
      <c r="M101" s="165"/>
      <c r="N101" s="228"/>
    </row>
    <row r="102" spans="1:14" ht="15.95" customHeight="1" outlineLevel="1" x14ac:dyDescent="0.2">
      <c r="A102" s="487"/>
      <c r="B102" s="489"/>
      <c r="C102" s="100" t="s">
        <v>13</v>
      </c>
      <c r="D102" s="36">
        <v>12580.372740000021</v>
      </c>
      <c r="E102" s="65"/>
      <c r="F102" s="68">
        <v>11790.90923999999</v>
      </c>
      <c r="G102" s="68">
        <v>15028.978800000001</v>
      </c>
      <c r="I102" s="492"/>
      <c r="J102" s="165"/>
      <c r="K102" s="380"/>
      <c r="L102" s="380"/>
      <c r="M102" s="165"/>
      <c r="N102" s="228"/>
    </row>
    <row r="103" spans="1:14" ht="15.95" customHeight="1" outlineLevel="1" x14ac:dyDescent="0.2">
      <c r="A103" s="487"/>
      <c r="B103" s="489"/>
      <c r="C103" s="100" t="s">
        <v>12</v>
      </c>
      <c r="D103" s="36">
        <v>3870.1745299999998</v>
      </c>
      <c r="E103" s="65"/>
      <c r="F103" s="68">
        <v>3989.8480800000011</v>
      </c>
      <c r="G103" s="68">
        <v>1839.5777700000001</v>
      </c>
      <c r="I103" s="492"/>
      <c r="J103" s="165"/>
      <c r="K103" s="380"/>
      <c r="L103" s="380"/>
      <c r="M103" s="165"/>
      <c r="N103" s="228"/>
    </row>
    <row r="104" spans="1:14" ht="15.95" customHeight="1" outlineLevel="1" x14ac:dyDescent="0.2">
      <c r="A104" s="487"/>
      <c r="B104" s="489"/>
      <c r="C104" s="100" t="s">
        <v>63</v>
      </c>
      <c r="D104" s="36">
        <v>79.85093000000002</v>
      </c>
      <c r="E104" s="65"/>
      <c r="F104" s="68">
        <v>57.849940000000103</v>
      </c>
      <c r="G104" s="68">
        <v>48.707270000000001</v>
      </c>
      <c r="I104" s="492"/>
      <c r="J104" s="165"/>
      <c r="K104" s="380"/>
      <c r="L104" s="380"/>
      <c r="M104" s="165"/>
      <c r="N104" s="228"/>
    </row>
    <row r="105" spans="1:14" ht="15.95" customHeight="1" outlineLevel="1" x14ac:dyDescent="0.2">
      <c r="A105" s="487"/>
      <c r="B105" s="489"/>
      <c r="C105" s="100" t="s">
        <v>67</v>
      </c>
      <c r="D105" s="36">
        <v>0</v>
      </c>
      <c r="E105" s="65"/>
      <c r="F105" s="68">
        <v>0</v>
      </c>
      <c r="G105" s="68">
        <v>0</v>
      </c>
      <c r="I105" s="492"/>
      <c r="J105" s="165"/>
      <c r="K105" s="380"/>
      <c r="L105" s="380"/>
      <c r="M105" s="165"/>
      <c r="N105" s="228"/>
    </row>
    <row r="106" spans="1:14" ht="15.95" customHeight="1" x14ac:dyDescent="0.25">
      <c r="A106" s="487"/>
      <c r="B106" s="489"/>
      <c r="C106" s="71" t="s">
        <v>40</v>
      </c>
      <c r="D106" s="36">
        <v>924601.04409000033</v>
      </c>
      <c r="E106" s="65"/>
      <c r="F106" s="205">
        <v>895270.58064997429</v>
      </c>
      <c r="G106" s="205">
        <v>1009189.9628400051</v>
      </c>
      <c r="H106" s="11"/>
      <c r="I106" s="492"/>
      <c r="J106" s="165"/>
      <c r="K106" s="380"/>
      <c r="L106" s="380"/>
      <c r="M106" s="165"/>
      <c r="N106" s="228"/>
    </row>
    <row r="107" spans="1:14" ht="15.95" customHeight="1" x14ac:dyDescent="0.25">
      <c r="A107" s="487"/>
      <c r="B107" s="489"/>
      <c r="C107" s="101" t="s">
        <v>41</v>
      </c>
      <c r="D107" s="36">
        <v>76330.896220000213</v>
      </c>
      <c r="E107" s="65"/>
      <c r="F107" s="205">
        <v>70777.309650000112</v>
      </c>
      <c r="G107" s="205">
        <v>74233.646120000005</v>
      </c>
      <c r="H107" s="11"/>
      <c r="I107" s="492"/>
      <c r="J107" s="165"/>
      <c r="K107" s="380"/>
      <c r="L107" s="380"/>
      <c r="M107" s="165"/>
      <c r="N107" s="228"/>
    </row>
    <row r="108" spans="1:14" s="5" customFormat="1" ht="15.95" customHeight="1" x14ac:dyDescent="0.25">
      <c r="A108" s="487"/>
      <c r="B108" s="489"/>
      <c r="C108" s="102" t="s">
        <v>122</v>
      </c>
      <c r="D108" s="36">
        <v>3582.7151600000002</v>
      </c>
      <c r="E108" s="65"/>
      <c r="F108" s="205">
        <v>3870.2356299999992</v>
      </c>
      <c r="G108" s="205">
        <v>3872.88015</v>
      </c>
      <c r="H108" s="7"/>
      <c r="I108" s="492"/>
      <c r="J108" s="165"/>
      <c r="K108" s="380"/>
      <c r="L108" s="380"/>
      <c r="M108" s="183"/>
      <c r="N108" s="228"/>
    </row>
    <row r="109" spans="1:14" ht="15.95" customHeight="1" x14ac:dyDescent="0.25">
      <c r="A109" s="487"/>
      <c r="B109" s="489"/>
      <c r="C109" s="102" t="s">
        <v>5</v>
      </c>
      <c r="D109" s="36">
        <v>20199.98442000003</v>
      </c>
      <c r="E109" s="65"/>
      <c r="F109" s="205">
        <v>19913.833930001259</v>
      </c>
      <c r="G109" s="205">
        <v>22542.466300000211</v>
      </c>
      <c r="H109" s="11"/>
      <c r="I109" s="492"/>
      <c r="J109" s="165"/>
      <c r="K109" s="380"/>
      <c r="L109" s="380"/>
      <c r="M109" s="165"/>
      <c r="N109" s="228"/>
    </row>
    <row r="110" spans="1:14" ht="15.95" customHeight="1" x14ac:dyDescent="0.25">
      <c r="A110" s="487"/>
      <c r="B110" s="489"/>
      <c r="C110" s="102" t="s">
        <v>6</v>
      </c>
      <c r="D110" s="36">
        <v>143672.07349000001</v>
      </c>
      <c r="E110" s="65"/>
      <c r="F110" s="205">
        <v>146844.3406</v>
      </c>
      <c r="G110" s="205">
        <v>136589.31460000001</v>
      </c>
      <c r="H110" s="11"/>
      <c r="I110" s="492"/>
      <c r="J110" s="165"/>
      <c r="K110" s="380"/>
      <c r="L110" s="380"/>
      <c r="M110" s="165"/>
      <c r="N110" s="228"/>
    </row>
    <row r="111" spans="1:14" ht="15.95" customHeight="1" x14ac:dyDescent="0.25">
      <c r="A111" s="487"/>
      <c r="B111" s="489"/>
      <c r="C111" s="102" t="s">
        <v>16</v>
      </c>
      <c r="D111" s="36">
        <v>1385.43912</v>
      </c>
      <c r="E111" s="65"/>
      <c r="F111" s="205">
        <v>1562.9902800000009</v>
      </c>
      <c r="G111" s="205">
        <v>3036.88796</v>
      </c>
      <c r="H111" s="11"/>
      <c r="I111" s="492"/>
      <c r="J111" s="165"/>
      <c r="K111" s="380"/>
      <c r="L111" s="380"/>
      <c r="M111" s="165"/>
      <c r="N111" s="228"/>
    </row>
    <row r="112" spans="1:14" ht="15.95" customHeight="1" x14ac:dyDescent="0.25">
      <c r="A112" s="487"/>
      <c r="B112" s="489"/>
      <c r="C112" s="102" t="s">
        <v>7</v>
      </c>
      <c r="D112" s="36">
        <v>757.80296999999996</v>
      </c>
      <c r="E112" s="65"/>
      <c r="F112" s="205">
        <v>709.76906999999994</v>
      </c>
      <c r="G112" s="205">
        <v>2165.96848</v>
      </c>
      <c r="H112" s="11"/>
      <c r="I112" s="492"/>
      <c r="J112" s="165"/>
      <c r="K112" s="380"/>
      <c r="L112" s="380"/>
      <c r="M112" s="165"/>
      <c r="N112" s="228"/>
    </row>
    <row r="113" spans="1:14" ht="15.95" customHeight="1" x14ac:dyDescent="0.25">
      <c r="A113" s="487"/>
      <c r="B113" s="489"/>
      <c r="C113" s="102" t="s">
        <v>178</v>
      </c>
      <c r="D113" s="36">
        <v>15899.56893000001</v>
      </c>
      <c r="E113" s="65"/>
      <c r="F113" s="205">
        <v>17404.975249999981</v>
      </c>
      <c r="G113" s="205">
        <v>18106.534039999999</v>
      </c>
      <c r="H113" s="11"/>
      <c r="I113" s="492"/>
      <c r="J113" s="165"/>
      <c r="K113" s="380"/>
      <c r="L113" s="380"/>
      <c r="M113" s="165"/>
      <c r="N113" s="228"/>
    </row>
    <row r="114" spans="1:14" ht="15.95" customHeight="1" x14ac:dyDescent="0.25">
      <c r="A114" s="487"/>
      <c r="B114" s="489"/>
      <c r="C114" s="102" t="s">
        <v>57</v>
      </c>
      <c r="D114" s="36">
        <v>5185.1710499999936</v>
      </c>
      <c r="E114" s="65"/>
      <c r="F114" s="205">
        <v>4838.7097800000993</v>
      </c>
      <c r="G114" s="205">
        <v>3112.678760000063</v>
      </c>
      <c r="H114" s="11"/>
      <c r="I114" s="492"/>
      <c r="J114" s="165"/>
      <c r="K114" s="380"/>
      <c r="L114" s="380"/>
      <c r="M114" s="165"/>
      <c r="N114" s="228"/>
    </row>
    <row r="115" spans="1:14" ht="15.95" customHeight="1" x14ac:dyDescent="0.25">
      <c r="A115" s="487"/>
      <c r="B115" s="489"/>
      <c r="C115" s="102" t="s">
        <v>58</v>
      </c>
      <c r="D115" s="36">
        <v>3911.7218200000002</v>
      </c>
      <c r="E115" s="65"/>
      <c r="F115" s="205">
        <v>4305.8564100007543</v>
      </c>
      <c r="G115" s="205">
        <v>5183.5830400002114</v>
      </c>
      <c r="H115" s="11"/>
      <c r="I115" s="492"/>
      <c r="J115" s="165"/>
      <c r="K115" s="380"/>
      <c r="L115" s="380"/>
      <c r="M115" s="165"/>
      <c r="N115" s="228"/>
    </row>
    <row r="116" spans="1:14" ht="15.95" customHeight="1" x14ac:dyDescent="0.25">
      <c r="A116" s="487"/>
      <c r="B116" s="489"/>
      <c r="C116" s="72" t="s">
        <v>74</v>
      </c>
      <c r="D116" s="36">
        <v>2211.0723900000039</v>
      </c>
      <c r="E116" s="65"/>
      <c r="F116" s="205">
        <v>2005.2757199999999</v>
      </c>
      <c r="G116" s="205">
        <v>1437.3649700000001</v>
      </c>
      <c r="H116" s="11"/>
      <c r="I116" s="492"/>
      <c r="J116" s="165"/>
      <c r="K116" s="380"/>
      <c r="L116" s="380"/>
      <c r="M116" s="165"/>
      <c r="N116" s="228"/>
    </row>
    <row r="117" spans="1:14" s="7" customFormat="1" ht="18" customHeight="1" x14ac:dyDescent="0.2">
      <c r="A117" s="487"/>
      <c r="B117" s="490"/>
      <c r="C117" s="83" t="s">
        <v>55</v>
      </c>
      <c r="D117" s="84">
        <f>+D95+D106+D107+SUM(D108:D116)</f>
        <v>1848834.4686400008</v>
      </c>
      <c r="E117" s="61"/>
      <c r="F117" s="84">
        <f>+F95+F106+F107+SUM(F108:F116)</f>
        <v>1783400.5692799722</v>
      </c>
      <c r="G117" s="84">
        <f>+G95+G106+G107+SUM(G108:G116)</f>
        <v>2035255.2749200049</v>
      </c>
      <c r="I117" s="493"/>
      <c r="J117" s="183"/>
      <c r="K117" s="342"/>
      <c r="L117" s="165"/>
      <c r="M117" s="389"/>
      <c r="N117" s="228"/>
    </row>
    <row r="118" spans="1:14" ht="10.5" customHeight="1" x14ac:dyDescent="0.25">
      <c r="A118" s="487"/>
      <c r="B118" s="21"/>
      <c r="C118" s="34"/>
      <c r="D118" s="17"/>
      <c r="E118" s="17"/>
      <c r="F118" s="17"/>
      <c r="G118" s="17"/>
      <c r="H118" s="7"/>
      <c r="I118" s="35"/>
      <c r="J118" s="183"/>
      <c r="K118" s="342"/>
      <c r="L118" s="165"/>
      <c r="M118" s="165"/>
      <c r="N118" s="228"/>
    </row>
    <row r="119" spans="1:14" ht="18.75" customHeight="1" x14ac:dyDescent="0.2">
      <c r="A119" s="487"/>
      <c r="B119" s="494" t="s">
        <v>22</v>
      </c>
      <c r="C119" s="76" t="s">
        <v>38</v>
      </c>
      <c r="D119" s="78">
        <v>213922.4734899998</v>
      </c>
      <c r="E119" s="77"/>
      <c r="F119" s="78">
        <v>212376.91441999949</v>
      </c>
      <c r="G119" s="78">
        <v>241216.42924000081</v>
      </c>
      <c r="H119" s="7"/>
      <c r="I119" s="497">
        <f>+G121/G130</f>
        <v>0.11460420922568626</v>
      </c>
      <c r="J119" s="165"/>
      <c r="K119" s="380"/>
      <c r="L119" s="380"/>
      <c r="M119" s="165"/>
      <c r="N119" s="228"/>
    </row>
    <row r="120" spans="1:14" ht="18.75" customHeight="1" x14ac:dyDescent="0.2">
      <c r="A120" s="487"/>
      <c r="B120" s="495"/>
      <c r="C120" s="79" t="s">
        <v>39</v>
      </c>
      <c r="D120" s="68">
        <v>18581.410619999999</v>
      </c>
      <c r="E120" s="77"/>
      <c r="F120" s="68">
        <v>19332.19758</v>
      </c>
      <c r="G120" s="68">
        <v>22232.86544999999</v>
      </c>
      <c r="H120" s="7"/>
      <c r="I120" s="492"/>
      <c r="J120" s="165"/>
      <c r="K120" s="380"/>
      <c r="L120" s="380"/>
      <c r="M120" s="165"/>
      <c r="N120" s="228"/>
    </row>
    <row r="121" spans="1:14" s="7" customFormat="1" ht="18.75" customHeight="1" x14ac:dyDescent="0.2">
      <c r="A121" s="487"/>
      <c r="B121" s="496"/>
      <c r="C121" s="97" t="s">
        <v>61</v>
      </c>
      <c r="D121" s="84">
        <f>SUM(D119:D120)</f>
        <v>232503.88410999981</v>
      </c>
      <c r="F121" s="84">
        <f>SUM(F119:F120)</f>
        <v>231709.1119999995</v>
      </c>
      <c r="G121" s="84">
        <f>SUM(G119:G120)</f>
        <v>263449.29469000082</v>
      </c>
      <c r="H121" s="11"/>
      <c r="I121" s="493"/>
      <c r="J121" s="390"/>
      <c r="K121" s="342"/>
      <c r="L121" s="125"/>
      <c r="M121" s="389"/>
      <c r="N121" s="228"/>
    </row>
    <row r="122" spans="1:14" s="7" customFormat="1" ht="15.75" x14ac:dyDescent="0.25">
      <c r="A122" s="487"/>
      <c r="B122" s="21"/>
      <c r="C122" s="18"/>
      <c r="D122" s="22"/>
      <c r="F122" s="19"/>
      <c r="G122" s="22"/>
      <c r="H122" s="11"/>
      <c r="I122" s="35"/>
      <c r="J122" s="390"/>
      <c r="K122" s="342"/>
      <c r="L122" s="125"/>
      <c r="M122" s="390"/>
    </row>
    <row r="123" spans="1:14" s="7" customFormat="1" ht="15" x14ac:dyDescent="0.2">
      <c r="A123" s="487"/>
      <c r="B123" s="456" t="s">
        <v>197</v>
      </c>
      <c r="C123" s="76" t="s">
        <v>94</v>
      </c>
      <c r="D123" s="78">
        <v>0</v>
      </c>
      <c r="E123" s="77"/>
      <c r="F123" s="78">
        <v>630.19334000000003</v>
      </c>
      <c r="G123" s="78">
        <v>70.462040000000002</v>
      </c>
      <c r="H123" s="11"/>
      <c r="I123" s="457">
        <f>+G125/$G$130</f>
        <v>3.0651994662315445E-5</v>
      </c>
      <c r="J123" s="165"/>
      <c r="K123" s="380"/>
      <c r="L123" s="380"/>
      <c r="M123" s="390"/>
    </row>
    <row r="124" spans="1:14" s="7" customFormat="1" ht="16.5" x14ac:dyDescent="0.2">
      <c r="A124" s="487"/>
      <c r="B124" s="456"/>
      <c r="C124" s="79" t="s">
        <v>202</v>
      </c>
      <c r="D124" s="68">
        <v>0</v>
      </c>
      <c r="E124" s="77"/>
      <c r="F124" s="68">
        <v>0</v>
      </c>
      <c r="G124" s="68">
        <v>0</v>
      </c>
      <c r="H124" s="11"/>
      <c r="I124" s="457"/>
      <c r="J124" s="165"/>
      <c r="K124" s="380"/>
      <c r="L124" s="380"/>
      <c r="M124" s="390"/>
    </row>
    <row r="125" spans="1:14" s="7" customFormat="1" ht="15" x14ac:dyDescent="0.2">
      <c r="A125" s="487"/>
      <c r="B125" s="456"/>
      <c r="C125" s="97" t="s">
        <v>196</v>
      </c>
      <c r="D125" s="84">
        <f>SUM(D123:D124)</f>
        <v>0</v>
      </c>
      <c r="F125" s="84">
        <f>SUM(F123:F124)</f>
        <v>630.19334000000003</v>
      </c>
      <c r="G125" s="84">
        <f>SUM(G123:G124)</f>
        <v>70.462040000000002</v>
      </c>
      <c r="H125" s="11"/>
      <c r="I125" s="457"/>
      <c r="J125" s="278"/>
      <c r="K125" s="342"/>
      <c r="M125" s="278"/>
    </row>
    <row r="126" spans="1:14" s="7" customFormat="1" ht="15.75" x14ac:dyDescent="0.25">
      <c r="A126" s="487"/>
      <c r="B126" s="21"/>
      <c r="C126" s="18"/>
      <c r="D126" s="22"/>
      <c r="F126" s="19"/>
      <c r="G126" s="22"/>
      <c r="H126" s="11"/>
      <c r="I126" s="35"/>
      <c r="J126" s="278"/>
      <c r="K126" s="342"/>
      <c r="M126" s="278"/>
    </row>
    <row r="127" spans="1:14" s="7" customFormat="1" ht="15.75" customHeight="1" x14ac:dyDescent="0.2">
      <c r="A127" s="487"/>
      <c r="B127" s="498" t="s">
        <v>24</v>
      </c>
      <c r="C127" s="498"/>
      <c r="D127" s="85">
        <f>D130-D128</f>
        <v>844319.81317000021</v>
      </c>
      <c r="F127" s="85">
        <f>F130-F128</f>
        <v>814112.63668999798</v>
      </c>
      <c r="G127" s="85">
        <f>G130-G128</f>
        <v>948029.24784999993</v>
      </c>
      <c r="H127" s="11"/>
      <c r="I127" s="86">
        <f>+G127/$G$130</f>
        <v>0.41240627499313282</v>
      </c>
      <c r="K127" s="342"/>
    </row>
    <row r="128" spans="1:14" s="7" customFormat="1" ht="15.75" customHeight="1" x14ac:dyDescent="0.2">
      <c r="A128" s="487"/>
      <c r="B128" s="498" t="s">
        <v>25</v>
      </c>
      <c r="C128" s="498"/>
      <c r="D128" s="85">
        <f>+D106+D107+D108+D121</f>
        <v>1237018.5395800003</v>
      </c>
      <c r="F128" s="85">
        <f>+F106+F107+F108+F121</f>
        <v>1201627.2379299738</v>
      </c>
      <c r="G128" s="85">
        <f>+G106+G107+G108+G121</f>
        <v>1350745.7838000059</v>
      </c>
      <c r="H128" s="61"/>
      <c r="I128" s="86">
        <f>+G128/$G$130</f>
        <v>0.58759372500686713</v>
      </c>
      <c r="K128" s="342"/>
    </row>
    <row r="129" spans="1:18" ht="15" x14ac:dyDescent="0.25">
      <c r="B129" s="21"/>
      <c r="C129" s="18"/>
      <c r="D129" s="22"/>
      <c r="E129" s="7"/>
      <c r="F129" s="20"/>
      <c r="G129" s="20"/>
      <c r="H129" s="11"/>
      <c r="I129" s="21"/>
      <c r="K129" s="342"/>
    </row>
    <row r="130" spans="1:18" ht="26.25" customHeight="1" x14ac:dyDescent="0.25">
      <c r="A130" s="501" t="s">
        <v>26</v>
      </c>
      <c r="B130" s="502" t="s">
        <v>75</v>
      </c>
      <c r="C130" s="503"/>
      <c r="D130" s="87">
        <f>+D117+D121+D125</f>
        <v>2081338.3527500005</v>
      </c>
      <c r="E130"/>
      <c r="F130" s="87">
        <f>+F117+F121+F125</f>
        <v>2015739.8746199717</v>
      </c>
      <c r="G130" s="87">
        <f>+G117+G121+G125</f>
        <v>2298775.0316500058</v>
      </c>
      <c r="H130" s="11"/>
      <c r="I130" s="383">
        <v>2.9802322387695313E-8</v>
      </c>
      <c r="J130" s="382"/>
      <c r="K130" s="342"/>
    </row>
    <row r="131" spans="1:18" ht="14.25" customHeight="1" x14ac:dyDescent="0.2">
      <c r="A131" s="501"/>
      <c r="B131" s="504" t="s">
        <v>49</v>
      </c>
      <c r="C131" s="505"/>
      <c r="D131" s="139"/>
      <c r="E131" s="77"/>
      <c r="F131" s="88">
        <v>301788.11170999683</v>
      </c>
      <c r="G131" s="88">
        <v>413985.1811299969</v>
      </c>
      <c r="H131" s="11"/>
      <c r="I131" s="368">
        <v>9.7788870334625244E-8</v>
      </c>
      <c r="J131" s="368">
        <f>I131*1000</f>
        <v>9.7788870334625244E-5</v>
      </c>
    </row>
    <row r="132" spans="1:18" ht="14.25" customHeight="1" x14ac:dyDescent="0.2">
      <c r="A132" s="501"/>
      <c r="B132" s="504" t="s">
        <v>50</v>
      </c>
      <c r="C132" s="505"/>
      <c r="D132" s="139"/>
      <c r="E132" s="77"/>
      <c r="F132" s="88">
        <v>6065.2834500000008</v>
      </c>
      <c r="G132" s="88">
        <v>7203.3786799999953</v>
      </c>
      <c r="H132" s="11"/>
      <c r="I132" s="368">
        <v>1.5599653124809265E-8</v>
      </c>
      <c r="J132" s="368">
        <f>I132*1000</f>
        <v>1.5599653124809265E-5</v>
      </c>
    </row>
    <row r="133" spans="1:18" ht="27.4" customHeight="1" x14ac:dyDescent="0.25">
      <c r="A133" s="501"/>
      <c r="B133" s="502" t="s">
        <v>78</v>
      </c>
      <c r="C133" s="503"/>
      <c r="D133" s="87"/>
      <c r="E133"/>
      <c r="F133" s="89">
        <f>+F130-F131-F132</f>
        <v>1707886.4794599749</v>
      </c>
      <c r="G133" s="89">
        <f>+G130-G131-G132</f>
        <v>1877586.4718400089</v>
      </c>
      <c r="H133" s="11"/>
      <c r="I133" s="61"/>
    </row>
    <row r="134" spans="1:18" ht="14.25" customHeight="1" x14ac:dyDescent="0.25">
      <c r="A134" s="501"/>
      <c r="B134" s="504" t="s">
        <v>79</v>
      </c>
      <c r="C134" s="505"/>
      <c r="D134" s="275"/>
      <c r="E134" s="91"/>
      <c r="F134" s="112">
        <v>46006.874639999398</v>
      </c>
      <c r="G134" s="112">
        <v>17718.74278</v>
      </c>
      <c r="H134" s="11"/>
      <c r="I134" s="383">
        <f>G134-'Recaudación abierta'!C69</f>
        <v>-1.2732925824820995E-10</v>
      </c>
    </row>
    <row r="135" spans="1:18" ht="38.25" customHeight="1" x14ac:dyDescent="0.25">
      <c r="A135" s="501"/>
      <c r="B135" s="506" t="s">
        <v>80</v>
      </c>
      <c r="C135" s="507"/>
      <c r="D135" s="87"/>
      <c r="E135"/>
      <c r="F135" s="93">
        <f>+F133-F134</f>
        <v>1661879.6048199756</v>
      </c>
      <c r="G135" s="93">
        <f>+G133-G134</f>
        <v>1859867.7290600089</v>
      </c>
      <c r="H135" s="11"/>
      <c r="I135" s="103"/>
    </row>
    <row r="136" spans="1:18" customFormat="1" ht="15" customHeight="1" x14ac:dyDescent="0.25">
      <c r="A136" s="438" t="s">
        <v>208</v>
      </c>
      <c r="B136" s="438"/>
      <c r="C136" s="438"/>
      <c r="F136" s="383">
        <v>0</v>
      </c>
      <c r="G136" s="110"/>
      <c r="K136" s="123"/>
    </row>
    <row r="137" spans="1:18" ht="24" customHeight="1" x14ac:dyDescent="0.2">
      <c r="A137" s="483" t="s">
        <v>92</v>
      </c>
      <c r="B137" s="483"/>
      <c r="C137" s="483"/>
      <c r="D137" s="483"/>
      <c r="E137" s="483"/>
      <c r="F137" s="483"/>
      <c r="G137" s="483"/>
      <c r="H137" s="483"/>
      <c r="I137" s="483"/>
      <c r="J137" s="448"/>
      <c r="K137" s="448"/>
      <c r="L137" s="448"/>
      <c r="M137" s="448"/>
      <c r="N137" s="448"/>
      <c r="O137" s="448"/>
      <c r="P137" s="448"/>
      <c r="Q137" s="448"/>
      <c r="R137" s="448"/>
    </row>
    <row r="138" spans="1:18" ht="13.15" customHeight="1" x14ac:dyDescent="0.2">
      <c r="A138" s="438" t="s">
        <v>45</v>
      </c>
      <c r="B138" s="438"/>
      <c r="C138" s="438"/>
      <c r="D138" s="438"/>
      <c r="E138" s="438"/>
      <c r="F138" s="438"/>
      <c r="G138" s="438"/>
      <c r="H138" s="438"/>
      <c r="I138" s="438"/>
      <c r="J138" s="446"/>
      <c r="K138" s="446"/>
      <c r="L138" s="446"/>
      <c r="M138" s="446"/>
      <c r="N138" s="446"/>
      <c r="O138" s="446"/>
      <c r="P138" s="446"/>
      <c r="Q138" s="446"/>
      <c r="R138" s="446"/>
    </row>
    <row r="139" spans="1:18" ht="13.15" customHeight="1" x14ac:dyDescent="0.2">
      <c r="A139" s="438" t="s">
        <v>46</v>
      </c>
      <c r="B139" s="438"/>
      <c r="C139" s="438"/>
      <c r="D139" s="438"/>
      <c r="E139" s="438"/>
      <c r="F139" s="438"/>
      <c r="G139" s="438"/>
      <c r="H139" s="438"/>
      <c r="I139" s="438"/>
      <c r="J139" s="446"/>
      <c r="K139" s="446"/>
      <c r="L139" s="446"/>
      <c r="M139" s="446"/>
      <c r="N139" s="446"/>
      <c r="O139" s="446"/>
      <c r="P139" s="446"/>
      <c r="Q139" s="446"/>
      <c r="R139" s="446"/>
    </row>
    <row r="140" spans="1:18" ht="25.9" customHeight="1" x14ac:dyDescent="0.2">
      <c r="A140" s="438" t="s">
        <v>186</v>
      </c>
      <c r="B140" s="438"/>
      <c r="C140" s="438"/>
      <c r="D140" s="438"/>
      <c r="E140" s="438"/>
      <c r="F140" s="438"/>
      <c r="G140" s="438"/>
      <c r="H140" s="438"/>
      <c r="I140" s="438"/>
      <c r="J140" s="446"/>
      <c r="K140" s="446"/>
      <c r="L140" s="446"/>
      <c r="M140" s="446"/>
      <c r="N140" s="446"/>
      <c r="O140" s="446"/>
      <c r="P140" s="446"/>
      <c r="Q140" s="446"/>
      <c r="R140" s="446"/>
    </row>
    <row r="141" spans="1:18" ht="13.15" customHeight="1" x14ac:dyDescent="0.2">
      <c r="A141" s="438" t="s">
        <v>81</v>
      </c>
      <c r="B141" s="438"/>
      <c r="C141" s="438"/>
      <c r="D141" s="438"/>
      <c r="E141" s="438"/>
      <c r="F141" s="438"/>
      <c r="G141" s="438"/>
      <c r="H141" s="438"/>
      <c r="I141" s="438"/>
      <c r="J141" s="446"/>
      <c r="K141" s="446"/>
      <c r="L141" s="446"/>
      <c r="M141" s="446"/>
      <c r="N141" s="446"/>
      <c r="O141" s="446"/>
      <c r="P141" s="446"/>
      <c r="Q141" s="446"/>
      <c r="R141" s="446"/>
    </row>
    <row r="142" spans="1:18" ht="13.15" customHeight="1" x14ac:dyDescent="0.2">
      <c r="A142" s="438" t="s">
        <v>82</v>
      </c>
      <c r="B142" s="438"/>
      <c r="C142" s="438"/>
      <c r="D142" s="438"/>
      <c r="E142" s="438"/>
      <c r="F142" s="438"/>
      <c r="G142" s="438"/>
      <c r="H142" s="438"/>
      <c r="I142" s="438"/>
      <c r="J142" s="446"/>
      <c r="K142" s="446"/>
      <c r="L142" s="446"/>
      <c r="M142" s="446"/>
      <c r="N142" s="446"/>
      <c r="O142" s="446"/>
      <c r="P142" s="446"/>
      <c r="Q142" s="446"/>
      <c r="R142" s="446"/>
    </row>
    <row r="143" spans="1:18" ht="15" customHeight="1" x14ac:dyDescent="0.2">
      <c r="A143" s="438" t="s">
        <v>83</v>
      </c>
      <c r="B143" s="438"/>
      <c r="C143" s="438"/>
      <c r="D143" s="438"/>
      <c r="E143" s="438"/>
      <c r="F143" s="438"/>
      <c r="G143" s="438"/>
      <c r="H143" s="438"/>
      <c r="I143" s="438"/>
      <c r="J143" s="446"/>
      <c r="K143" s="446"/>
      <c r="L143" s="446"/>
      <c r="M143" s="446"/>
      <c r="N143" s="446"/>
      <c r="O143" s="446"/>
      <c r="P143" s="446"/>
      <c r="Q143" s="446"/>
      <c r="R143" s="446"/>
    </row>
    <row r="144" spans="1:18" ht="15" customHeight="1" x14ac:dyDescent="0.2">
      <c r="A144" s="438" t="s">
        <v>146</v>
      </c>
      <c r="B144" s="438"/>
      <c r="C144" s="438"/>
      <c r="D144" s="293"/>
      <c r="E144" s="293"/>
      <c r="F144" s="293"/>
      <c r="G144" s="293"/>
      <c r="H144" s="293"/>
      <c r="I144" s="293"/>
      <c r="J144" s="446"/>
      <c r="K144" s="446"/>
      <c r="L144" s="446"/>
      <c r="M144" s="446"/>
      <c r="N144" s="446"/>
      <c r="O144" s="446"/>
      <c r="P144" s="446"/>
      <c r="Q144" s="446"/>
      <c r="R144" s="446"/>
    </row>
    <row r="145" spans="1:18" x14ac:dyDescent="0.2">
      <c r="A145" s="438" t="s">
        <v>191</v>
      </c>
      <c r="B145" s="438"/>
      <c r="C145" s="438"/>
      <c r="D145" s="438"/>
      <c r="E145" s="438"/>
      <c r="F145" s="438"/>
      <c r="G145" s="438"/>
      <c r="H145" s="438"/>
      <c r="I145" s="438"/>
      <c r="J145" s="446"/>
      <c r="K145" s="446"/>
      <c r="L145" s="446"/>
      <c r="M145" s="446"/>
      <c r="N145" s="446"/>
      <c r="O145" s="446"/>
      <c r="P145" s="446"/>
      <c r="Q145" s="446"/>
      <c r="R145" s="446"/>
    </row>
    <row r="146" spans="1:18" x14ac:dyDescent="0.2">
      <c r="A146" s="438"/>
      <c r="B146" s="438"/>
      <c r="C146" s="438"/>
      <c r="D146" s="438"/>
      <c r="E146" s="438"/>
      <c r="F146" s="438"/>
      <c r="G146" s="438"/>
      <c r="H146" s="438"/>
      <c r="I146" s="438"/>
      <c r="J146" s="446"/>
      <c r="K146" s="446"/>
      <c r="L146" s="446"/>
      <c r="M146" s="446"/>
      <c r="N146" s="446"/>
      <c r="O146" s="446"/>
      <c r="P146" s="446"/>
      <c r="Q146" s="446"/>
      <c r="R146" s="446"/>
    </row>
    <row r="147" spans="1:18" x14ac:dyDescent="0.2">
      <c r="A147" s="438"/>
      <c r="B147" s="438"/>
      <c r="C147" s="438"/>
      <c r="D147" s="438"/>
      <c r="E147" s="438"/>
      <c r="F147" s="438"/>
      <c r="G147" s="438"/>
      <c r="H147" s="293"/>
      <c r="I147" s="293"/>
      <c r="K147" s="2"/>
    </row>
    <row r="148" spans="1:18" ht="15" customHeight="1" x14ac:dyDescent="0.2">
      <c r="A148" s="483" t="s">
        <v>35</v>
      </c>
      <c r="B148" s="483"/>
      <c r="C148" s="483"/>
      <c r="D148" s="294"/>
      <c r="E148" s="294"/>
      <c r="F148" s="294"/>
      <c r="G148" s="294"/>
      <c r="H148" s="294"/>
      <c r="I148" s="294"/>
    </row>
    <row r="149" spans="1:18" ht="15" customHeight="1" x14ac:dyDescent="0.25">
      <c r="A149" s="439" t="s">
        <v>180</v>
      </c>
      <c r="B149" s="439"/>
      <c r="C149" s="439"/>
      <c r="D149" s="439"/>
      <c r="E149" s="439"/>
      <c r="F149" s="439"/>
      <c r="G149" s="20"/>
      <c r="H149" s="7"/>
      <c r="I149" s="21"/>
    </row>
    <row r="150" spans="1:18" ht="15" customHeight="1" x14ac:dyDescent="0.2">
      <c r="A150" s="439" t="s">
        <v>68</v>
      </c>
      <c r="B150" s="439"/>
      <c r="C150" s="439"/>
      <c r="D150" s="439"/>
      <c r="E150" s="439"/>
      <c r="F150" s="439"/>
      <c r="G150" s="24"/>
      <c r="H150" s="24"/>
      <c r="I150" s="24"/>
    </row>
    <row r="151" spans="1:18" x14ac:dyDescent="0.2">
      <c r="A151" s="439" t="s">
        <v>9</v>
      </c>
      <c r="B151" s="439"/>
      <c r="C151" s="439"/>
      <c r="D151" s="439"/>
      <c r="E151" s="439"/>
      <c r="F151" s="439"/>
      <c r="G151" s="24"/>
      <c r="H151" s="24"/>
      <c r="I151" s="24"/>
    </row>
    <row r="152" spans="1:18" x14ac:dyDescent="0.2">
      <c r="C152" s="24"/>
      <c r="D152" s="24"/>
      <c r="E152" s="23"/>
      <c r="F152" s="23"/>
      <c r="G152" s="24"/>
      <c r="H152" s="24"/>
      <c r="I152" s="24"/>
    </row>
  </sheetData>
  <mergeCells count="72">
    <mergeCell ref="A144:C144"/>
    <mergeCell ref="A149:C149"/>
    <mergeCell ref="D149:F149"/>
    <mergeCell ref="A145:I145"/>
    <mergeCell ref="A130:A135"/>
    <mergeCell ref="B130:C130"/>
    <mergeCell ref="B131:C131"/>
    <mergeCell ref="B132:C132"/>
    <mergeCell ref="B133:C133"/>
    <mergeCell ref="B134:C134"/>
    <mergeCell ref="B135:C135"/>
    <mergeCell ref="A140:I140"/>
    <mergeCell ref="A139:I139"/>
    <mergeCell ref="A141:I141"/>
    <mergeCell ref="A142:I142"/>
    <mergeCell ref="A143:I143"/>
    <mergeCell ref="A150:C150"/>
    <mergeCell ref="D150:F150"/>
    <mergeCell ref="A148:C148"/>
    <mergeCell ref="A146:I146"/>
    <mergeCell ref="A147:G147"/>
    <mergeCell ref="A151:C151"/>
    <mergeCell ref="D151:F151"/>
    <mergeCell ref="A58:A84"/>
    <mergeCell ref="A136:C136"/>
    <mergeCell ref="A137:I137"/>
    <mergeCell ref="A138:I138"/>
    <mergeCell ref="A91:I91"/>
    <mergeCell ref="A95:A128"/>
    <mergeCell ref="B95:B117"/>
    <mergeCell ref="I95:I117"/>
    <mergeCell ref="B119:B121"/>
    <mergeCell ref="I119:I121"/>
    <mergeCell ref="B127:C127"/>
    <mergeCell ref="B128:C128"/>
    <mergeCell ref="B58:B80"/>
    <mergeCell ref="B82:B84"/>
    <mergeCell ref="I10:I32"/>
    <mergeCell ref="B34:B36"/>
    <mergeCell ref="I34:I36"/>
    <mergeCell ref="A1:I1"/>
    <mergeCell ref="A2:I2"/>
    <mergeCell ref="A3:I3"/>
    <mergeCell ref="A4:I4"/>
    <mergeCell ref="A6:I6"/>
    <mergeCell ref="B38:C38"/>
    <mergeCell ref="B39:C39"/>
    <mergeCell ref="A41:A46"/>
    <mergeCell ref="B41:C41"/>
    <mergeCell ref="A10:A39"/>
    <mergeCell ref="B10:B32"/>
    <mergeCell ref="J137:R137"/>
    <mergeCell ref="B42:C42"/>
    <mergeCell ref="B43:C43"/>
    <mergeCell ref="B44:C44"/>
    <mergeCell ref="B45:C45"/>
    <mergeCell ref="B46:C46"/>
    <mergeCell ref="B86:B88"/>
    <mergeCell ref="B123:B125"/>
    <mergeCell ref="I123:I125"/>
    <mergeCell ref="A52:C52"/>
    <mergeCell ref="A48:I48"/>
    <mergeCell ref="A55:C55"/>
    <mergeCell ref="J143:R143"/>
    <mergeCell ref="J144:R144"/>
    <mergeCell ref="J145:R145"/>
    <mergeCell ref="J146:R146"/>
    <mergeCell ref="J138:R138"/>
    <mergeCell ref="J139:R139"/>
    <mergeCell ref="J140:R140"/>
    <mergeCell ref="J141:R141"/>
    <mergeCell ref="J142:R142"/>
  </mergeCells>
  <conditionalFormatting sqref="F136">
    <cfRule type="cellIs" dxfId="27" priority="1" operator="notBetween">
      <formula>-1</formula>
      <formula>1</formula>
    </cfRule>
  </conditionalFormatting>
  <conditionalFormatting sqref="H9">
    <cfRule type="iconSet" priority="47">
      <iconSet>
        <cfvo type="percent" val="0"/>
        <cfvo type="num" val="0.95" gte="0"/>
        <cfvo type="num" val="1" gte="0"/>
      </iconSet>
    </cfRule>
    <cfRule type="iconSet" priority="49">
      <iconSet>
        <cfvo type="percent" val="0"/>
        <cfvo type="num" val="0.95"/>
        <cfvo type="num" val="1"/>
      </iconSet>
    </cfRule>
    <cfRule type="iconSet" priority="48">
      <iconSet>
        <cfvo type="percent" val="0"/>
        <cfvo type="num" val="0.95" gte="0"/>
        <cfvo type="num" val="0.99" gte="0"/>
      </iconSet>
    </cfRule>
  </conditionalFormatting>
  <conditionalFormatting sqref="H10">
    <cfRule type="iconSet" priority="44">
      <iconSet>
        <cfvo type="percent" val="0"/>
        <cfvo type="num" val="0.95"/>
        <cfvo type="num" val="1"/>
      </iconSet>
    </cfRule>
  </conditionalFormatting>
  <conditionalFormatting sqref="H18">
    <cfRule type="iconSet" priority="249">
      <iconSet>
        <cfvo type="percent" val="0"/>
        <cfvo type="num" val="0.95"/>
        <cfvo type="num" val="1"/>
      </iconSet>
    </cfRule>
    <cfRule type="iconSet" priority="250">
      <iconSet>
        <cfvo type="percent" val="0"/>
        <cfvo type="num" val="0.95" gte="0"/>
        <cfvo type="num" val="0.99" gte="0"/>
      </iconSet>
    </cfRule>
    <cfRule type="iconSet" priority="251">
      <iconSet>
        <cfvo type="percent" val="0"/>
        <cfvo type="num" val="0.95" gte="0"/>
        <cfvo type="num" val="1" gte="0"/>
      </iconSet>
    </cfRule>
    <cfRule type="iconSet" priority="252">
      <iconSet>
        <cfvo type="percent" val="0"/>
        <cfvo type="num" val="0.95" gte="0"/>
        <cfvo type="num" val="1" gte="0"/>
      </iconSet>
    </cfRule>
  </conditionalFormatting>
  <conditionalFormatting sqref="H19">
    <cfRule type="iconSet" priority="28">
      <iconSet>
        <cfvo type="percent" val="0"/>
        <cfvo type="num" val="0.95"/>
        <cfvo type="num" val="1"/>
      </iconSet>
    </cfRule>
    <cfRule type="iconSet" priority="29">
      <iconSet>
        <cfvo type="percent" val="0"/>
        <cfvo type="num" val="0.95" gte="0"/>
        <cfvo type="num" val="0.99" gte="0"/>
      </iconSet>
    </cfRule>
    <cfRule type="iconSet" priority="30">
      <iconSet>
        <cfvo type="percent" val="0"/>
        <cfvo type="num" val="0.95" gte="0"/>
        <cfvo type="num" val="1" gte="0"/>
      </iconSet>
    </cfRule>
    <cfRule type="iconSet" priority="31">
      <iconSet>
        <cfvo type="percent" val="0"/>
        <cfvo type="num" val="0.95" gte="0"/>
        <cfvo type="num" val="1" gte="0"/>
      </iconSet>
    </cfRule>
  </conditionalFormatting>
  <conditionalFormatting sqref="H20 H11:H14 H16:H17">
    <cfRule type="iconSet" priority="42">
      <iconSet>
        <cfvo type="percent" val="0"/>
        <cfvo type="num" val="0.95"/>
        <cfvo type="num" val="1"/>
      </iconSet>
    </cfRule>
  </conditionalFormatting>
  <conditionalFormatting sqref="H21:H22">
    <cfRule type="iconSet" priority="39">
      <iconSet>
        <cfvo type="percent" val="0"/>
        <cfvo type="num" val="0.95"/>
        <cfvo type="num" val="1"/>
      </iconSet>
    </cfRule>
  </conditionalFormatting>
  <conditionalFormatting sqref="H24:H30">
    <cfRule type="iconSet" priority="125">
      <iconSet>
        <cfvo type="percent" val="0"/>
        <cfvo type="num" val="0.95"/>
        <cfvo type="num" val="1"/>
      </iconSet>
    </cfRule>
  </conditionalFormatting>
  <conditionalFormatting sqref="H24:H31 H11:H14 H16:H17 H20">
    <cfRule type="iconSet" priority="134">
      <iconSet>
        <cfvo type="percent" val="0"/>
        <cfvo type="num" val="0.95" gte="0"/>
        <cfvo type="num" val="1" gte="0"/>
      </iconSet>
    </cfRule>
  </conditionalFormatting>
  <conditionalFormatting sqref="H24:H32 H10:H14 H16:H17 H20">
    <cfRule type="iconSet" priority="128">
      <iconSet>
        <cfvo type="percent" val="0"/>
        <cfvo type="num" val="0.95" gte="0"/>
        <cfvo type="num" val="1" gte="0"/>
      </iconSet>
    </cfRule>
  </conditionalFormatting>
  <conditionalFormatting sqref="H31">
    <cfRule type="iconSet" priority="61">
      <iconSet>
        <cfvo type="percent" val="0"/>
        <cfvo type="num" val="0.95"/>
        <cfvo type="num" val="1"/>
      </iconSet>
    </cfRule>
  </conditionalFormatting>
  <conditionalFormatting sqref="H32">
    <cfRule type="iconSet" priority="43">
      <iconSet>
        <cfvo type="percent" val="0"/>
        <cfvo type="num" val="0.95"/>
        <cfvo type="num" val="1"/>
      </iconSet>
    </cfRule>
  </conditionalFormatting>
  <conditionalFormatting sqref="H34:H38 H21:H23 H40">
    <cfRule type="iconSet" priority="41">
      <iconSet>
        <cfvo type="percent" val="0"/>
        <cfvo type="num" val="0.95"/>
        <cfvo type="num" val="1"/>
      </iconSet>
    </cfRule>
  </conditionalFormatting>
  <conditionalFormatting sqref="H34:H38 H21:H23">
    <cfRule type="iconSet" priority="40">
      <iconSet>
        <cfvo type="percent" val="0"/>
        <cfvo type="num" val="0.95"/>
        <cfvo type="num" val="1"/>
      </iconSet>
    </cfRule>
  </conditionalFormatting>
  <conditionalFormatting sqref="H40 H10:H14 H16:H17 H20:H38">
    <cfRule type="iconSet" priority="46">
      <iconSet>
        <cfvo type="percent" val="0"/>
        <cfvo type="num" val="0.95" gte="0"/>
        <cfvo type="num" val="0.99" gte="0"/>
      </iconSet>
    </cfRule>
  </conditionalFormatting>
  <conditionalFormatting sqref="H41:H46">
    <cfRule type="iconSet" priority="36">
      <iconSet>
        <cfvo type="percent" val="0"/>
        <cfvo type="num" val="0.95"/>
        <cfvo type="num" val="1"/>
      </iconSet>
    </cfRule>
    <cfRule type="iconSet" priority="37">
      <iconSet>
        <cfvo type="percent" val="0"/>
        <cfvo type="num" val="0.95"/>
        <cfvo type="num" val="1"/>
      </iconSet>
    </cfRule>
    <cfRule type="iconSet" priority="38">
      <iconSet>
        <cfvo type="percent" val="0"/>
        <cfvo type="num" val="0.95" gte="0"/>
        <cfvo type="num" val="0.99" gte="0"/>
      </iconSet>
    </cfRule>
  </conditionalFormatting>
  <conditionalFormatting sqref="H95">
    <cfRule type="iconSet" priority="58">
      <iconSet>
        <cfvo type="percent" val="0"/>
        <cfvo type="num" val="0.95"/>
        <cfvo type="num" val="1"/>
      </iconSet>
    </cfRule>
  </conditionalFormatting>
  <conditionalFormatting sqref="H103">
    <cfRule type="iconSet" priority="20">
      <iconSet>
        <cfvo type="percent" val="0"/>
        <cfvo type="num" val="0.95"/>
        <cfvo type="num" val="1"/>
      </iconSet>
    </cfRule>
    <cfRule type="iconSet" priority="21">
      <iconSet>
        <cfvo type="percent" val="0"/>
        <cfvo type="num" val="0.95" gte="0"/>
        <cfvo type="num" val="0.99" gte="0"/>
      </iconSet>
    </cfRule>
    <cfRule type="iconSet" priority="22">
      <iconSet>
        <cfvo type="percent" val="0"/>
        <cfvo type="num" val="0.95" gte="0"/>
        <cfvo type="num" val="1" gte="0"/>
      </iconSet>
    </cfRule>
    <cfRule type="iconSet" priority="23">
      <iconSet>
        <cfvo type="percent" val="0"/>
        <cfvo type="num" val="0.95" gte="0"/>
        <cfvo type="num" val="1" gte="0"/>
      </iconSet>
    </cfRule>
  </conditionalFormatting>
  <conditionalFormatting sqref="H104">
    <cfRule type="iconSet" priority="26">
      <iconSet>
        <cfvo type="percent" val="0"/>
        <cfvo type="num" val="0.95" gte="0"/>
        <cfvo type="num" val="1" gte="0"/>
      </iconSet>
    </cfRule>
    <cfRule type="iconSet" priority="27">
      <iconSet>
        <cfvo type="percent" val="0"/>
        <cfvo type="num" val="0.95" gte="0"/>
        <cfvo type="num" val="1" gte="0"/>
      </iconSet>
    </cfRule>
    <cfRule type="iconSet" priority="24">
      <iconSet>
        <cfvo type="percent" val="0"/>
        <cfvo type="num" val="0.95"/>
        <cfvo type="num" val="1"/>
      </iconSet>
    </cfRule>
    <cfRule type="iconSet" priority="25">
      <iconSet>
        <cfvo type="percent" val="0"/>
        <cfvo type="num" val="0.95" gte="0"/>
        <cfvo type="num" val="0.99" gte="0"/>
      </iconSet>
    </cfRule>
  </conditionalFormatting>
  <conditionalFormatting sqref="H105 H96:H102">
    <cfRule type="iconSet" priority="56">
      <iconSet>
        <cfvo type="percent" val="0"/>
        <cfvo type="num" val="0.95"/>
        <cfvo type="num" val="1"/>
      </iconSet>
    </cfRule>
  </conditionalFormatting>
  <conditionalFormatting sqref="H106:H107">
    <cfRule type="iconSet" priority="366">
      <iconSet>
        <cfvo type="percent" val="0"/>
        <cfvo type="num" val="0.95"/>
        <cfvo type="num" val="1"/>
      </iconSet>
    </cfRule>
  </conditionalFormatting>
  <conditionalFormatting sqref="H109:H114 H96:H102 H105">
    <cfRule type="iconSet" priority="243">
      <iconSet>
        <cfvo type="percent" val="0"/>
        <cfvo type="num" val="0.95" gte="0"/>
        <cfvo type="num" val="1" gte="0"/>
      </iconSet>
    </cfRule>
  </conditionalFormatting>
  <conditionalFormatting sqref="H109:H114">
    <cfRule type="iconSet" priority="242">
      <iconSet>
        <cfvo type="percent" val="0"/>
        <cfvo type="num" val="0.95"/>
        <cfvo type="num" val="1"/>
      </iconSet>
    </cfRule>
  </conditionalFormatting>
  <conditionalFormatting sqref="H115">
    <cfRule type="iconSet" priority="12">
      <iconSet>
        <cfvo type="percent" val="0"/>
        <cfvo type="num" val="0.95"/>
        <cfvo type="num" val="1"/>
      </iconSet>
    </cfRule>
    <cfRule type="iconSet" priority="15">
      <iconSet>
        <cfvo type="percent" val="0"/>
        <cfvo type="num" val="0.95" gte="0"/>
        <cfvo type="num" val="1" gte="0"/>
      </iconSet>
    </cfRule>
    <cfRule type="iconSet" priority="14">
      <iconSet>
        <cfvo type="percent" val="0"/>
        <cfvo type="num" val="0.95" gte="0"/>
        <cfvo type="num" val="1" gte="0"/>
      </iconSet>
    </cfRule>
    <cfRule type="iconSet" priority="13">
      <iconSet>
        <cfvo type="percent" val="0"/>
        <cfvo type="num" val="0.95" gte="0"/>
        <cfvo type="num" val="0.99" gte="0"/>
      </iconSet>
    </cfRule>
  </conditionalFormatting>
  <conditionalFormatting sqref="H116">
    <cfRule type="iconSet" priority="19">
      <iconSet>
        <cfvo type="percent" val="0"/>
        <cfvo type="num" val="0.95" gte="0"/>
        <cfvo type="num" val="1" gte="0"/>
      </iconSet>
    </cfRule>
    <cfRule type="iconSet" priority="18">
      <iconSet>
        <cfvo type="percent" val="0"/>
        <cfvo type="num" val="0.95" gte="0"/>
        <cfvo type="num" val="1" gte="0"/>
      </iconSet>
    </cfRule>
    <cfRule type="iconSet" priority="17">
      <iconSet>
        <cfvo type="percent" val="0"/>
        <cfvo type="num" val="0.95" gte="0"/>
        <cfvo type="num" val="0.99" gte="0"/>
      </iconSet>
    </cfRule>
    <cfRule type="iconSet" priority="16">
      <iconSet>
        <cfvo type="percent" val="0"/>
        <cfvo type="num" val="0.95"/>
        <cfvo type="num" val="1"/>
      </iconSet>
    </cfRule>
  </conditionalFormatting>
  <conditionalFormatting sqref="H117 H109:H114 H95:H102 H105">
    <cfRule type="iconSet" priority="246">
      <iconSet>
        <cfvo type="percent" val="0"/>
        <cfvo type="num" val="0.95" gte="0"/>
        <cfvo type="num" val="1" gte="0"/>
      </iconSet>
    </cfRule>
  </conditionalFormatting>
  <conditionalFormatting sqref="H117">
    <cfRule type="iconSet" priority="57">
      <iconSet>
        <cfvo type="percent" val="0"/>
        <cfvo type="num" val="0.95"/>
        <cfvo type="num" val="1"/>
      </iconSet>
    </cfRule>
  </conditionalFormatting>
  <conditionalFormatting sqref="H123:H125">
    <cfRule type="iconSet" priority="8">
      <iconSet>
        <cfvo type="percent" val="0"/>
        <cfvo type="num" val="0.95"/>
        <cfvo type="num" val="1"/>
      </iconSet>
    </cfRule>
    <cfRule type="iconSet" priority="7">
      <iconSet>
        <cfvo type="percent" val="0"/>
        <cfvo type="num" val="0.95" gte="0"/>
        <cfvo type="num" val="0.99" gte="0"/>
      </iconSet>
    </cfRule>
    <cfRule type="iconSet" priority="6">
      <iconSet>
        <cfvo type="percent" val="0"/>
        <cfvo type="num" val="0.95"/>
        <cfvo type="num" val="1"/>
      </iconSet>
    </cfRule>
  </conditionalFormatting>
  <conditionalFormatting sqref="H126:H127 H119:H122 H106:H108">
    <cfRule type="iconSet" priority="367">
      <iconSet>
        <cfvo type="percent" val="0"/>
        <cfvo type="num" val="0.95"/>
        <cfvo type="num" val="1"/>
      </iconSet>
    </cfRule>
  </conditionalFormatting>
  <conditionalFormatting sqref="H129 H95:H102 H105:H114 H117:H122 H126:H127">
    <cfRule type="iconSet" priority="60">
      <iconSet>
        <cfvo type="percent" val="0"/>
        <cfvo type="num" val="0.95" gte="0"/>
        <cfvo type="num" val="0.99" gte="0"/>
      </iconSet>
    </cfRule>
  </conditionalFormatting>
  <conditionalFormatting sqref="H129 H106:H108 H119:H122 H126:H127">
    <cfRule type="iconSet" priority="55">
      <iconSet>
        <cfvo type="percent" val="0"/>
        <cfvo type="num" val="0.95"/>
        <cfvo type="num" val="1"/>
      </iconSet>
    </cfRule>
  </conditionalFormatting>
  <conditionalFormatting sqref="H130:H135">
    <cfRule type="iconSet" priority="50">
      <iconSet>
        <cfvo type="percent" val="0"/>
        <cfvo type="num" val="0.95"/>
        <cfvo type="num" val="1"/>
      </iconSet>
    </cfRule>
    <cfRule type="iconSet" priority="51">
      <iconSet>
        <cfvo type="percent" val="0"/>
        <cfvo type="num" val="0.95"/>
        <cfvo type="num" val="1"/>
      </iconSet>
    </cfRule>
    <cfRule type="iconSet" priority="52">
      <iconSet>
        <cfvo type="percent" val="0"/>
        <cfvo type="num" val="0.95" gte="0"/>
        <cfvo type="num" val="0.99" gte="0"/>
      </iconSet>
    </cfRule>
  </conditionalFormatting>
  <conditionalFormatting sqref="I41:I43">
    <cfRule type="cellIs" dxfId="26" priority="4" operator="notEqual">
      <formula>0</formula>
    </cfRule>
  </conditionalFormatting>
  <conditionalFormatting sqref="I134">
    <cfRule type="cellIs" dxfId="25" priority="2" operator="notBetween">
      <formula>-1</formula>
      <formula>1</formula>
    </cfRule>
  </conditionalFormatting>
  <conditionalFormatting sqref="I130:J132">
    <cfRule type="cellIs" dxfId="24" priority="3" operator="notBetween">
      <formula>-1</formula>
      <formula>1</formula>
    </cfRule>
  </conditionalFormatting>
  <printOptions horizontalCentered="1" verticalCentered="1"/>
  <pageMargins left="0.74803149606299213" right="0.74803149606299213" top="0.35" bottom="0.39370078740157483" header="0.26" footer="0.19685039370078741"/>
  <pageSetup paperSize="9" scale="26" orientation="landscape" r:id="rId1"/>
  <headerFooter alignWithMargins="0">
    <oddHeader>&amp;R&amp;"Arial,Negrita"&amp;11CUADRO No. "A1"</oddHeader>
    <oddFooter>&amp;LFecha:  &amp;D&amp;RPlanificación Nacional.- XM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EE151-DF70-4116-9E19-CA4C6A1A1DBC}">
  <sheetPr>
    <pageSetUpPr fitToPage="1"/>
  </sheetPr>
  <dimension ref="A1:N160"/>
  <sheetViews>
    <sheetView showGridLines="0" zoomScale="90" zoomScaleNormal="90" zoomScaleSheetLayoutView="85" workbookViewId="0">
      <selection activeCell="I73" sqref="I73"/>
    </sheetView>
  </sheetViews>
  <sheetFormatPr baseColWidth="10" defaultColWidth="11.42578125" defaultRowHeight="12.75" outlineLevelRow="2" x14ac:dyDescent="0.2"/>
  <cols>
    <col min="1" max="2" width="5.7109375" style="2" customWidth="1"/>
    <col min="3" max="3" width="63.7109375" style="2" customWidth="1"/>
    <col min="4" max="4" width="18.42578125" style="2" customWidth="1"/>
    <col min="5" max="5" width="1.28515625" style="2" customWidth="1"/>
    <col min="6" max="6" width="20.28515625" style="2" customWidth="1"/>
    <col min="7" max="7" width="20.42578125" style="2" customWidth="1"/>
    <col min="8" max="8" width="1.5703125" style="2" customWidth="1"/>
    <col min="9" max="9" width="14" style="2" customWidth="1"/>
    <col min="10" max="10" width="12.28515625" style="2" bestFit="1" customWidth="1"/>
    <col min="11" max="11" width="16.28515625" style="122" customWidth="1"/>
    <col min="12" max="12" width="4.42578125" style="2" customWidth="1"/>
    <col min="13" max="14" width="15.42578125" style="2" customWidth="1"/>
    <col min="15" max="16384" width="11.42578125" style="2"/>
  </cols>
  <sheetData>
    <row r="1" spans="1:14" ht="27.75" customHeight="1" x14ac:dyDescent="0.2">
      <c r="A1" s="476" t="s">
        <v>52</v>
      </c>
      <c r="B1" s="476"/>
      <c r="C1" s="476"/>
      <c r="D1" s="476"/>
      <c r="E1" s="476"/>
      <c r="F1" s="476"/>
      <c r="G1" s="476"/>
      <c r="H1" s="476"/>
      <c r="I1" s="476"/>
    </row>
    <row r="2" spans="1:14" ht="18" x14ac:dyDescent="0.2">
      <c r="A2" s="477" t="s">
        <v>53</v>
      </c>
      <c r="B2" s="477"/>
      <c r="C2" s="477"/>
      <c r="D2" s="477"/>
      <c r="E2" s="477"/>
      <c r="F2" s="477"/>
      <c r="G2" s="477"/>
      <c r="H2" s="477"/>
      <c r="I2" s="477"/>
    </row>
    <row r="3" spans="1:14" ht="20.25" customHeight="1" x14ac:dyDescent="0.2">
      <c r="A3" s="478" t="s">
        <v>165</v>
      </c>
      <c r="B3" s="478"/>
      <c r="C3" s="478"/>
      <c r="D3" s="478"/>
      <c r="E3" s="478"/>
      <c r="F3" s="478"/>
      <c r="G3" s="478"/>
      <c r="H3" s="478"/>
      <c r="I3" s="478"/>
    </row>
    <row r="4" spans="1:14" ht="17.25" customHeight="1" x14ac:dyDescent="0.25">
      <c r="A4" s="444" t="s">
        <v>73</v>
      </c>
      <c r="B4" s="444"/>
      <c r="C4" s="444"/>
      <c r="D4" s="444"/>
      <c r="E4" s="444"/>
      <c r="F4" s="444"/>
      <c r="G4" s="444"/>
      <c r="H4" s="444"/>
      <c r="I4" s="444"/>
      <c r="K4" s="207"/>
    </row>
    <row r="5" spans="1:14" ht="15.75" x14ac:dyDescent="0.25">
      <c r="A5" s="62"/>
      <c r="B5" s="62"/>
      <c r="C5" s="62"/>
      <c r="D5" s="62"/>
      <c r="E5" s="62"/>
      <c r="F5" s="62"/>
      <c r="G5" s="62"/>
      <c r="H5" s="62"/>
      <c r="I5" s="62"/>
      <c r="L5" s="161"/>
    </row>
    <row r="6" spans="1:14" customFormat="1" ht="31.5" customHeight="1" x14ac:dyDescent="0.25">
      <c r="A6" s="479" t="s">
        <v>42</v>
      </c>
      <c r="B6" s="480"/>
      <c r="C6" s="480"/>
      <c r="D6" s="480"/>
      <c r="E6" s="480"/>
      <c r="F6" s="480"/>
      <c r="G6" s="480"/>
      <c r="H6" s="480"/>
      <c r="I6" s="481"/>
      <c r="K6" s="123"/>
      <c r="L6" s="162"/>
    </row>
    <row r="7" spans="1:14" ht="15.75" x14ac:dyDescent="0.25">
      <c r="C7" s="3"/>
      <c r="D7" s="4"/>
      <c r="G7" s="4"/>
      <c r="L7" s="161"/>
    </row>
    <row r="8" spans="1:14" s="5" customFormat="1" ht="60" customHeight="1" x14ac:dyDescent="0.25">
      <c r="C8" s="41"/>
      <c r="D8" s="42" t="s">
        <v>138</v>
      </c>
      <c r="E8" s="6"/>
      <c r="F8" s="42" t="s">
        <v>136</v>
      </c>
      <c r="G8" s="42" t="s">
        <v>137</v>
      </c>
      <c r="H8" s="6"/>
      <c r="I8" s="42" t="s">
        <v>139</v>
      </c>
      <c r="K8" s="122"/>
    </row>
    <row r="9" spans="1:14" s="7" customFormat="1" ht="4.5" customHeight="1" x14ac:dyDescent="0.2">
      <c r="C9" s="8"/>
      <c r="D9" s="33"/>
      <c r="E9" s="10"/>
      <c r="F9" s="9"/>
      <c r="G9" s="9"/>
      <c r="H9" s="10"/>
      <c r="J9" s="5"/>
      <c r="K9" s="124"/>
    </row>
    <row r="10" spans="1:14" s="5" customFormat="1" ht="15.95" customHeight="1" x14ac:dyDescent="0.2">
      <c r="A10" s="466" t="s">
        <v>20</v>
      </c>
      <c r="B10" s="467" t="s">
        <v>21</v>
      </c>
      <c r="C10" s="98" t="s">
        <v>1</v>
      </c>
      <c r="D10" s="129">
        <f t="shared" ref="D10:D20" si="0">D104</f>
        <v>0</v>
      </c>
      <c r="E10" s="115"/>
      <c r="F10" s="129">
        <f t="shared" ref="F10" si="1">F104</f>
        <v>0</v>
      </c>
      <c r="G10" s="129">
        <f>G104-G57</f>
        <v>0</v>
      </c>
      <c r="H10" s="11"/>
      <c r="I10" s="470" t="e">
        <f>+G31/G40</f>
        <v>#DIV/0!</v>
      </c>
      <c r="K10" s="122"/>
      <c r="L10" s="122"/>
      <c r="M10" s="122"/>
      <c r="N10" s="122"/>
    </row>
    <row r="11" spans="1:14" ht="15.95" customHeight="1" outlineLevel="1" x14ac:dyDescent="0.2">
      <c r="A11" s="466"/>
      <c r="B11" s="468"/>
      <c r="C11" s="99" t="s">
        <v>43</v>
      </c>
      <c r="D11" s="36">
        <f t="shared" si="0"/>
        <v>0</v>
      </c>
      <c r="E11" s="115"/>
      <c r="F11" s="36">
        <f>F105</f>
        <v>0</v>
      </c>
      <c r="G11" s="36">
        <f>G105-G58</f>
        <v>0</v>
      </c>
      <c r="I11" s="471"/>
      <c r="J11" s="5"/>
      <c r="K11" s="121"/>
      <c r="L11" s="121"/>
      <c r="M11" s="121"/>
      <c r="N11" s="121"/>
    </row>
    <row r="12" spans="1:14" s="192" customFormat="1" ht="15.95" customHeight="1" outlineLevel="1" x14ac:dyDescent="0.2">
      <c r="A12" s="466"/>
      <c r="B12" s="468"/>
      <c r="C12" s="189" t="s">
        <v>154</v>
      </c>
      <c r="D12" s="190">
        <f t="shared" si="0"/>
        <v>0</v>
      </c>
      <c r="E12" s="190"/>
      <c r="F12" s="190">
        <f>F106</f>
        <v>0</v>
      </c>
      <c r="G12" s="190">
        <f>G106</f>
        <v>0</v>
      </c>
      <c r="I12" s="471"/>
      <c r="J12" s="191"/>
      <c r="K12" s="195"/>
      <c r="L12" s="195"/>
      <c r="M12" s="195"/>
      <c r="N12" s="195"/>
    </row>
    <row r="13" spans="1:14" ht="15.95" customHeight="1" outlineLevel="1" x14ac:dyDescent="0.2">
      <c r="A13" s="466"/>
      <c r="B13" s="468"/>
      <c r="C13" s="99" t="s">
        <v>15</v>
      </c>
      <c r="D13" s="36">
        <f t="shared" si="0"/>
        <v>0</v>
      </c>
      <c r="E13" s="115"/>
      <c r="F13" s="36">
        <f t="shared" ref="F13:F30" si="2">F107</f>
        <v>0</v>
      </c>
      <c r="G13" s="36">
        <f t="shared" ref="G13:G27" si="3">G107-G59</f>
        <v>0</v>
      </c>
      <c r="I13" s="471"/>
      <c r="K13" s="121"/>
      <c r="L13" s="121"/>
      <c r="M13" s="121"/>
      <c r="N13" s="121"/>
    </row>
    <row r="14" spans="1:14" ht="15.95" customHeight="1" outlineLevel="1" x14ac:dyDescent="0.25">
      <c r="A14" s="466"/>
      <c r="B14" s="468"/>
      <c r="C14" s="99" t="s">
        <v>153</v>
      </c>
      <c r="D14" s="145">
        <f t="shared" si="0"/>
        <v>0</v>
      </c>
      <c r="E14" s="116"/>
      <c r="F14" s="36">
        <f t="shared" si="2"/>
        <v>0</v>
      </c>
      <c r="G14" s="145">
        <f t="shared" si="3"/>
        <v>0</v>
      </c>
      <c r="H14" s="68"/>
      <c r="I14" s="471"/>
      <c r="K14" s="121"/>
      <c r="L14" s="121"/>
      <c r="M14" s="121"/>
      <c r="N14" s="121"/>
    </row>
    <row r="15" spans="1:14" ht="15.95" customHeight="1" outlineLevel="1" x14ac:dyDescent="0.2">
      <c r="A15" s="466"/>
      <c r="B15" s="468"/>
      <c r="C15" s="100" t="s">
        <v>14</v>
      </c>
      <c r="D15" s="36">
        <f t="shared" si="0"/>
        <v>0</v>
      </c>
      <c r="E15" s="115"/>
      <c r="F15" s="36">
        <f t="shared" si="2"/>
        <v>0</v>
      </c>
      <c r="G15" s="36">
        <f t="shared" si="3"/>
        <v>0</v>
      </c>
      <c r="I15" s="471"/>
      <c r="K15" s="121"/>
      <c r="L15" s="121"/>
      <c r="M15" s="121"/>
      <c r="N15" s="121"/>
    </row>
    <row r="16" spans="1:14" ht="15.95" customHeight="1" outlineLevel="1" x14ac:dyDescent="0.2">
      <c r="A16" s="466"/>
      <c r="B16" s="468"/>
      <c r="C16" s="100" t="s">
        <v>13</v>
      </c>
      <c r="D16" s="36">
        <f t="shared" si="0"/>
        <v>0</v>
      </c>
      <c r="E16" s="115"/>
      <c r="F16" s="36">
        <f t="shared" si="2"/>
        <v>0</v>
      </c>
      <c r="G16" s="36">
        <f t="shared" si="3"/>
        <v>0</v>
      </c>
      <c r="I16" s="471"/>
      <c r="K16" s="121"/>
      <c r="L16" s="121"/>
      <c r="M16" s="121"/>
      <c r="N16" s="121"/>
    </row>
    <row r="17" spans="1:14" ht="15.95" customHeight="1" outlineLevel="1" x14ac:dyDescent="0.2">
      <c r="A17" s="466"/>
      <c r="B17" s="468"/>
      <c r="C17" s="100" t="s">
        <v>12</v>
      </c>
      <c r="D17" s="36">
        <f t="shared" si="0"/>
        <v>0</v>
      </c>
      <c r="E17" s="115"/>
      <c r="F17" s="36">
        <f t="shared" si="2"/>
        <v>0</v>
      </c>
      <c r="G17" s="36">
        <f t="shared" si="3"/>
        <v>0</v>
      </c>
      <c r="I17" s="471"/>
      <c r="K17" s="121"/>
      <c r="L17" s="121"/>
      <c r="M17" s="121"/>
      <c r="N17" s="121"/>
    </row>
    <row r="18" spans="1:14" ht="15.95" customHeight="1" outlineLevel="1" x14ac:dyDescent="0.2">
      <c r="A18" s="466"/>
      <c r="B18" s="468"/>
      <c r="C18" s="100" t="s">
        <v>63</v>
      </c>
      <c r="D18" s="36">
        <f t="shared" si="0"/>
        <v>0</v>
      </c>
      <c r="E18" s="115"/>
      <c r="F18" s="36">
        <f t="shared" si="2"/>
        <v>0</v>
      </c>
      <c r="G18" s="36">
        <f t="shared" si="3"/>
        <v>0</v>
      </c>
      <c r="I18" s="471"/>
      <c r="K18" s="121"/>
      <c r="L18" s="121"/>
      <c r="M18" s="121"/>
      <c r="N18" s="121"/>
    </row>
    <row r="19" spans="1:14" ht="15.95" customHeight="1" outlineLevel="1" x14ac:dyDescent="0.2">
      <c r="A19" s="466"/>
      <c r="B19" s="468"/>
      <c r="C19" s="100" t="s">
        <v>67</v>
      </c>
      <c r="D19" s="36">
        <f t="shared" si="0"/>
        <v>0</v>
      </c>
      <c r="E19" s="115"/>
      <c r="F19" s="36">
        <f t="shared" si="2"/>
        <v>0</v>
      </c>
      <c r="G19" s="36">
        <f t="shared" si="3"/>
        <v>0</v>
      </c>
      <c r="I19" s="471"/>
      <c r="K19" s="121"/>
      <c r="L19" s="121"/>
      <c r="M19" s="121"/>
      <c r="N19" s="121"/>
    </row>
    <row r="20" spans="1:14" ht="15.95" customHeight="1" x14ac:dyDescent="0.25">
      <c r="A20" s="466"/>
      <c r="B20" s="468"/>
      <c r="C20" s="101" t="s">
        <v>147</v>
      </c>
      <c r="D20" s="36">
        <f t="shared" si="0"/>
        <v>0</v>
      </c>
      <c r="E20" s="115"/>
      <c r="F20" s="36">
        <f t="shared" si="2"/>
        <v>0</v>
      </c>
      <c r="G20" s="145">
        <f t="shared" si="3"/>
        <v>0</v>
      </c>
      <c r="H20" s="11"/>
      <c r="I20" s="471"/>
      <c r="J20" s="12"/>
      <c r="K20" s="121"/>
      <c r="L20" s="121"/>
      <c r="M20" s="121"/>
      <c r="N20" s="121"/>
    </row>
    <row r="21" spans="1:14" ht="15.95" customHeight="1" x14ac:dyDescent="0.25">
      <c r="A21" s="466"/>
      <c r="B21" s="468"/>
      <c r="C21" s="101" t="s">
        <v>41</v>
      </c>
      <c r="D21" s="36">
        <f>D115</f>
        <v>0</v>
      </c>
      <c r="E21" s="115"/>
      <c r="F21" s="36">
        <f t="shared" si="2"/>
        <v>0</v>
      </c>
      <c r="G21" s="145">
        <f t="shared" si="3"/>
        <v>0</v>
      </c>
      <c r="H21" s="11"/>
      <c r="I21" s="471"/>
      <c r="J21" s="12"/>
      <c r="K21" s="121"/>
      <c r="L21" s="121"/>
      <c r="M21" s="121"/>
      <c r="N21" s="121"/>
    </row>
    <row r="22" spans="1:14" s="5" customFormat="1" ht="15.95" customHeight="1" x14ac:dyDescent="0.25">
      <c r="A22" s="466"/>
      <c r="B22" s="468"/>
      <c r="C22" s="102" t="s">
        <v>122</v>
      </c>
      <c r="D22" s="36">
        <f t="shared" ref="D22:D30" si="4">D116</f>
        <v>0</v>
      </c>
      <c r="E22" s="115"/>
      <c r="F22" s="36">
        <f t="shared" si="2"/>
        <v>0</v>
      </c>
      <c r="G22" s="145">
        <f t="shared" si="3"/>
        <v>0</v>
      </c>
      <c r="H22" s="7"/>
      <c r="I22" s="471"/>
      <c r="K22" s="121"/>
      <c r="L22" s="121"/>
      <c r="M22" s="121"/>
      <c r="N22" s="121"/>
    </row>
    <row r="23" spans="1:14" ht="15.95" customHeight="1" x14ac:dyDescent="0.25">
      <c r="A23" s="466"/>
      <c r="B23" s="468"/>
      <c r="C23" s="102" t="s">
        <v>5</v>
      </c>
      <c r="D23" s="36">
        <f t="shared" si="4"/>
        <v>0</v>
      </c>
      <c r="E23" s="115"/>
      <c r="F23" s="36">
        <f t="shared" si="2"/>
        <v>0</v>
      </c>
      <c r="G23" s="145">
        <f t="shared" si="3"/>
        <v>0</v>
      </c>
      <c r="H23" s="11"/>
      <c r="I23" s="471"/>
      <c r="J23" s="5"/>
      <c r="K23" s="121"/>
      <c r="L23" s="121"/>
      <c r="M23" s="121"/>
      <c r="N23" s="121"/>
    </row>
    <row r="24" spans="1:14" ht="15.95" customHeight="1" x14ac:dyDescent="0.25">
      <c r="A24" s="466"/>
      <c r="B24" s="468"/>
      <c r="C24" s="102" t="s">
        <v>6</v>
      </c>
      <c r="D24" s="36">
        <f t="shared" si="4"/>
        <v>0</v>
      </c>
      <c r="E24" s="115"/>
      <c r="F24" s="36">
        <f t="shared" si="2"/>
        <v>0</v>
      </c>
      <c r="G24" s="145">
        <f t="shared" si="3"/>
        <v>0</v>
      </c>
      <c r="H24" s="11"/>
      <c r="I24" s="471"/>
      <c r="J24" s="5"/>
      <c r="K24" s="121"/>
      <c r="L24" s="121"/>
      <c r="M24" s="121"/>
      <c r="N24" s="121"/>
    </row>
    <row r="25" spans="1:14" ht="15.95" customHeight="1" x14ac:dyDescent="0.25">
      <c r="A25" s="466"/>
      <c r="B25" s="468"/>
      <c r="C25" s="102" t="s">
        <v>16</v>
      </c>
      <c r="D25" s="36">
        <f t="shared" si="4"/>
        <v>0</v>
      </c>
      <c r="E25" s="115"/>
      <c r="F25" s="36">
        <f t="shared" si="2"/>
        <v>0</v>
      </c>
      <c r="G25" s="145">
        <f t="shared" si="3"/>
        <v>0</v>
      </c>
      <c r="H25" s="11"/>
      <c r="I25" s="471"/>
      <c r="J25" s="14"/>
      <c r="K25" s="121"/>
      <c r="L25" s="121"/>
      <c r="M25" s="121"/>
      <c r="N25" s="121"/>
    </row>
    <row r="26" spans="1:14" ht="15.95" customHeight="1" x14ac:dyDescent="0.25">
      <c r="A26" s="466"/>
      <c r="B26" s="468"/>
      <c r="C26" s="102" t="s">
        <v>7</v>
      </c>
      <c r="D26" s="36">
        <f t="shared" si="4"/>
        <v>0</v>
      </c>
      <c r="E26" s="115"/>
      <c r="F26" s="36">
        <f t="shared" si="2"/>
        <v>0</v>
      </c>
      <c r="G26" s="145">
        <f t="shared" si="3"/>
        <v>0</v>
      </c>
      <c r="H26" s="11"/>
      <c r="I26" s="471"/>
      <c r="J26" s="5"/>
      <c r="K26" s="121"/>
      <c r="L26" s="121"/>
      <c r="M26" s="121"/>
      <c r="N26" s="121"/>
    </row>
    <row r="27" spans="1:14" ht="15.95" customHeight="1" x14ac:dyDescent="0.25">
      <c r="A27" s="466"/>
      <c r="B27" s="468"/>
      <c r="C27" s="102" t="s">
        <v>17</v>
      </c>
      <c r="D27" s="36">
        <f t="shared" si="4"/>
        <v>0</v>
      </c>
      <c r="E27" s="115"/>
      <c r="F27" s="36">
        <f t="shared" si="2"/>
        <v>0</v>
      </c>
      <c r="G27" s="145">
        <f t="shared" si="3"/>
        <v>0</v>
      </c>
      <c r="H27" s="11"/>
      <c r="I27" s="471"/>
      <c r="K27" s="121"/>
      <c r="L27" s="121"/>
      <c r="M27" s="121"/>
      <c r="N27" s="121"/>
    </row>
    <row r="28" spans="1:14" ht="15.95" customHeight="1" x14ac:dyDescent="0.25">
      <c r="A28" s="466"/>
      <c r="B28" s="468"/>
      <c r="C28" s="102" t="s">
        <v>57</v>
      </c>
      <c r="D28" s="36">
        <f t="shared" si="4"/>
        <v>0</v>
      </c>
      <c r="E28" s="115"/>
      <c r="F28" s="36">
        <f t="shared" si="2"/>
        <v>0</v>
      </c>
      <c r="G28" s="145">
        <f>G122-G76</f>
        <v>0</v>
      </c>
      <c r="H28" s="11"/>
      <c r="I28" s="471"/>
      <c r="K28" s="121"/>
      <c r="L28" s="121"/>
      <c r="M28" s="121"/>
      <c r="N28" s="121"/>
    </row>
    <row r="29" spans="1:14" ht="15.95" customHeight="1" x14ac:dyDescent="0.25">
      <c r="A29" s="466"/>
      <c r="B29" s="468"/>
      <c r="C29" s="102" t="s">
        <v>58</v>
      </c>
      <c r="D29" s="36">
        <f t="shared" si="4"/>
        <v>0</v>
      </c>
      <c r="E29" s="115"/>
      <c r="F29" s="36">
        <f t="shared" si="2"/>
        <v>0</v>
      </c>
      <c r="G29" s="145">
        <f>G123-G77</f>
        <v>0</v>
      </c>
      <c r="H29" s="11"/>
      <c r="I29" s="471"/>
      <c r="K29" s="121"/>
      <c r="L29" s="121"/>
      <c r="M29" s="121"/>
      <c r="N29" s="121"/>
    </row>
    <row r="30" spans="1:14" ht="15.95" customHeight="1" x14ac:dyDescent="0.25">
      <c r="A30" s="466"/>
      <c r="B30" s="468"/>
      <c r="C30" s="72" t="s">
        <v>74</v>
      </c>
      <c r="D30" s="36">
        <f t="shared" si="4"/>
        <v>0</v>
      </c>
      <c r="E30" s="115"/>
      <c r="F30" s="36">
        <f t="shared" si="2"/>
        <v>0</v>
      </c>
      <c r="G30" s="145">
        <f>G124-G78</f>
        <v>0</v>
      </c>
      <c r="H30" s="7"/>
      <c r="I30" s="471"/>
      <c r="J30" s="5"/>
      <c r="K30" s="121"/>
      <c r="L30" s="121"/>
      <c r="M30" s="121"/>
      <c r="N30" s="121"/>
    </row>
    <row r="31" spans="1:14" s="7" customFormat="1" ht="18" customHeight="1" x14ac:dyDescent="0.25">
      <c r="A31" s="466"/>
      <c r="B31" s="469"/>
      <c r="C31" s="47" t="s">
        <v>55</v>
      </c>
      <c r="D31" s="48">
        <f>+D10+SUM(D20:D30)</f>
        <v>0</v>
      </c>
      <c r="E31" s="117"/>
      <c r="F31" s="48">
        <f>+F10+SUM(F20:F30)</f>
        <v>0</v>
      </c>
      <c r="G31" s="48">
        <f>+G10+SUM(G20:G30)</f>
        <v>0</v>
      </c>
      <c r="I31" s="472"/>
      <c r="J31" s="15"/>
      <c r="K31" s="130"/>
      <c r="L31" s="130"/>
      <c r="M31" s="130"/>
      <c r="N31" s="130"/>
    </row>
    <row r="32" spans="1:14" ht="6.6" customHeight="1" x14ac:dyDescent="0.25">
      <c r="A32" s="466"/>
      <c r="B32" s="21"/>
      <c r="C32" s="34"/>
      <c r="D32" s="17"/>
      <c r="E32" s="17"/>
      <c r="F32" s="17"/>
      <c r="G32" s="17"/>
      <c r="H32" s="7"/>
      <c r="I32" s="35"/>
      <c r="J32" s="5"/>
      <c r="K32" s="130"/>
      <c r="L32" s="130"/>
      <c r="M32" s="130"/>
      <c r="N32" s="130"/>
    </row>
    <row r="33" spans="1:14" ht="18.75" customHeight="1" x14ac:dyDescent="0.2">
      <c r="A33" s="466"/>
      <c r="B33" s="473" t="s">
        <v>22</v>
      </c>
      <c r="C33" s="37" t="s">
        <v>38</v>
      </c>
      <c r="D33" s="38">
        <f>D127</f>
        <v>0</v>
      </c>
      <c r="E33" s="118"/>
      <c r="F33" s="38">
        <f>F127</f>
        <v>0</v>
      </c>
      <c r="G33" s="38">
        <f>G127-G81</f>
        <v>0</v>
      </c>
      <c r="H33" s="7"/>
      <c r="I33" s="470" t="e">
        <f>+G35/G40</f>
        <v>#DIV/0!</v>
      </c>
      <c r="K33" s="130"/>
      <c r="L33" s="130"/>
      <c r="M33" s="130"/>
      <c r="N33" s="130"/>
    </row>
    <row r="34" spans="1:14" ht="18.75" customHeight="1" x14ac:dyDescent="0.2">
      <c r="A34" s="466"/>
      <c r="B34" s="474"/>
      <c r="C34" s="39" t="s">
        <v>39</v>
      </c>
      <c r="D34" s="36">
        <f>D128</f>
        <v>0</v>
      </c>
      <c r="E34" s="118"/>
      <c r="F34" s="36">
        <f>F128</f>
        <v>0</v>
      </c>
      <c r="G34" s="36">
        <f>G128-G82</f>
        <v>0</v>
      </c>
      <c r="H34" s="7"/>
      <c r="I34" s="471"/>
      <c r="K34" s="130"/>
      <c r="L34" s="130"/>
      <c r="M34" s="130"/>
      <c r="N34" s="130"/>
    </row>
    <row r="35" spans="1:14" s="7" customFormat="1" ht="18.75" customHeight="1" x14ac:dyDescent="0.2">
      <c r="A35" s="466"/>
      <c r="B35" s="475"/>
      <c r="C35" s="96" t="s">
        <v>61</v>
      </c>
      <c r="D35" s="48">
        <f>SUM(D33:D34)</f>
        <v>0</v>
      </c>
      <c r="F35" s="48">
        <f>SUM(F33:F34)</f>
        <v>0</v>
      </c>
      <c r="G35" s="48">
        <f>SUM(G33:G34)</f>
        <v>0</v>
      </c>
      <c r="H35" s="11"/>
      <c r="I35" s="472"/>
      <c r="K35" s="121"/>
      <c r="L35" s="130"/>
    </row>
    <row r="36" spans="1:14" s="7" customFormat="1" ht="15.75" x14ac:dyDescent="0.25">
      <c r="A36" s="466"/>
      <c r="B36" s="21"/>
      <c r="C36" s="18"/>
      <c r="D36" s="94"/>
      <c r="E36" s="94"/>
      <c r="F36" s="94"/>
      <c r="G36" s="94"/>
      <c r="H36" s="11"/>
      <c r="I36" s="35"/>
      <c r="K36" s="121"/>
      <c r="L36" s="130"/>
    </row>
    <row r="37" spans="1:14" s="7" customFormat="1" ht="15.75" customHeight="1" x14ac:dyDescent="0.25">
      <c r="A37" s="466"/>
      <c r="B37" s="464" t="s">
        <v>24</v>
      </c>
      <c r="C37" s="464"/>
      <c r="D37" s="49">
        <f t="shared" ref="D37:F37" si="5">D40-D38</f>
        <v>0</v>
      </c>
      <c r="F37" s="49">
        <f t="shared" si="5"/>
        <v>0</v>
      </c>
      <c r="G37" s="49">
        <f>G40-G38</f>
        <v>0</v>
      </c>
      <c r="H37" s="11"/>
      <c r="I37" s="50" t="e">
        <f>+G37/$G$40</f>
        <v>#DIV/0!</v>
      </c>
      <c r="K37" s="126"/>
      <c r="L37" s="125"/>
    </row>
    <row r="38" spans="1:14" s="7" customFormat="1" ht="15.75" customHeight="1" x14ac:dyDescent="0.2">
      <c r="A38" s="466"/>
      <c r="B38" s="464" t="s">
        <v>25</v>
      </c>
      <c r="C38" s="464"/>
      <c r="D38" s="49">
        <f>+D20+D21+D22+D35</f>
        <v>0</v>
      </c>
      <c r="F38" s="49">
        <f>+F20+F21+F22+F35</f>
        <v>0</v>
      </c>
      <c r="G38" s="49">
        <f>+G20+G21+G22+G35</f>
        <v>0</v>
      </c>
      <c r="H38" s="61"/>
      <c r="I38" s="50" t="e">
        <f>+G38/$G$40</f>
        <v>#DIV/0!</v>
      </c>
      <c r="K38" s="126"/>
      <c r="L38" s="125"/>
    </row>
    <row r="39" spans="1:14" ht="15" x14ac:dyDescent="0.25">
      <c r="B39" s="21"/>
      <c r="C39" s="18"/>
      <c r="D39" s="22"/>
      <c r="E39" s="16"/>
      <c r="F39" s="20"/>
      <c r="G39" s="20"/>
      <c r="H39" s="11"/>
      <c r="I39" s="21"/>
      <c r="K39" s="121"/>
      <c r="L39" s="25"/>
    </row>
    <row r="40" spans="1:14" ht="24.75" customHeight="1" x14ac:dyDescent="0.25">
      <c r="A40" s="465" t="s">
        <v>26</v>
      </c>
      <c r="B40" s="451" t="s">
        <v>75</v>
      </c>
      <c r="C40" s="452"/>
      <c r="D40" s="43">
        <f>+D31+D35</f>
        <v>0</v>
      </c>
      <c r="E40" s="110"/>
      <c r="F40" s="43">
        <f>+F31+F35</f>
        <v>0</v>
      </c>
      <c r="G40" s="43">
        <f>+G31+G35</f>
        <v>0</v>
      </c>
      <c r="H40" s="11"/>
      <c r="I40" s="313"/>
      <c r="J40" s="314"/>
      <c r="K40" s="314"/>
      <c r="L40" s="25"/>
    </row>
    <row r="41" spans="1:14" ht="14.25" customHeight="1" x14ac:dyDescent="0.2">
      <c r="A41" s="465"/>
      <c r="B41" s="449" t="s">
        <v>49</v>
      </c>
      <c r="C41" s="450"/>
      <c r="D41" s="40"/>
      <c r="E41" s="7"/>
      <c r="F41" s="210">
        <f>F139</f>
        <v>0</v>
      </c>
      <c r="G41" s="210">
        <f>G139</f>
        <v>0</v>
      </c>
      <c r="H41" s="11"/>
      <c r="I41" s="103"/>
      <c r="K41" s="2"/>
      <c r="L41" s="25"/>
    </row>
    <row r="42" spans="1:14" ht="14.25" customHeight="1" x14ac:dyDescent="0.2">
      <c r="A42" s="465"/>
      <c r="B42" s="449" t="s">
        <v>50</v>
      </c>
      <c r="C42" s="450"/>
      <c r="D42" s="40"/>
      <c r="E42" s="7"/>
      <c r="F42" s="210">
        <f>F140</f>
        <v>0</v>
      </c>
      <c r="G42" s="210">
        <f>G140</f>
        <v>0</v>
      </c>
      <c r="H42" s="11"/>
      <c r="I42" s="103"/>
      <c r="K42" s="2"/>
      <c r="L42" s="25"/>
    </row>
    <row r="43" spans="1:14" ht="25.5" customHeight="1" x14ac:dyDescent="0.2">
      <c r="A43" s="465"/>
      <c r="B43" s="451" t="s">
        <v>76</v>
      </c>
      <c r="C43" s="452"/>
      <c r="D43" s="43">
        <f>+D40</f>
        <v>0</v>
      </c>
      <c r="E43" s="61"/>
      <c r="F43" s="45">
        <f t="shared" ref="F43" si="6">+F40-F41-F42</f>
        <v>0</v>
      </c>
      <c r="G43" s="45">
        <f>+G40-G41-G42</f>
        <v>0</v>
      </c>
      <c r="H43" s="11"/>
      <c r="I43" s="61"/>
      <c r="K43" s="126"/>
      <c r="L43" s="25"/>
    </row>
    <row r="44" spans="1:14" ht="14.25" customHeight="1" x14ac:dyDescent="0.2">
      <c r="A44" s="465"/>
      <c r="B44" s="449" t="s">
        <v>77</v>
      </c>
      <c r="C44" s="450"/>
      <c r="D44" s="51"/>
      <c r="E44" s="61"/>
      <c r="F44" s="36">
        <f>F142</f>
        <v>0</v>
      </c>
      <c r="G44" s="36">
        <f>G142</f>
        <v>0</v>
      </c>
      <c r="H44" s="11"/>
      <c r="I44" s="111"/>
      <c r="K44" s="2"/>
      <c r="L44" s="25"/>
    </row>
    <row r="45" spans="1:14" ht="33" customHeight="1" x14ac:dyDescent="0.2">
      <c r="A45" s="465"/>
      <c r="B45" s="453" t="s">
        <v>84</v>
      </c>
      <c r="C45" s="454"/>
      <c r="D45" s="43">
        <f>+D43</f>
        <v>0</v>
      </c>
      <c r="E45" s="61"/>
      <c r="F45" s="46">
        <f t="shared" ref="F45:G45" si="7">+F43-F44</f>
        <v>0</v>
      </c>
      <c r="G45" s="46">
        <f t="shared" si="7"/>
        <v>0</v>
      </c>
      <c r="H45" s="11"/>
      <c r="I45" s="61"/>
      <c r="K45" s="126"/>
      <c r="L45" s="25"/>
      <c r="M45" s="13"/>
    </row>
    <row r="46" spans="1:14" customFormat="1" ht="15" x14ac:dyDescent="0.25">
      <c r="K46" s="121"/>
      <c r="L46" s="127"/>
    </row>
    <row r="47" spans="1:14" customFormat="1" ht="27.75" customHeight="1" x14ac:dyDescent="0.25">
      <c r="A47" s="459" t="s">
        <v>48</v>
      </c>
      <c r="B47" s="460"/>
      <c r="C47" s="460"/>
      <c r="D47" s="460"/>
      <c r="E47" s="460"/>
      <c r="F47" s="460"/>
      <c r="G47" s="460"/>
      <c r="H47" s="460"/>
      <c r="I47" s="461"/>
      <c r="K47" s="121"/>
      <c r="L47" s="127"/>
    </row>
    <row r="48" spans="1:14" customFormat="1" ht="8.25" customHeight="1" x14ac:dyDescent="0.25">
      <c r="K48" s="121"/>
      <c r="L48" s="127"/>
    </row>
    <row r="49" spans="1:12" s="5" customFormat="1" ht="30" customHeight="1" x14ac:dyDescent="0.25">
      <c r="C49" s="41"/>
      <c r="D49" s="73" t="str">
        <f>D8</f>
        <v>Meta 
2025</v>
      </c>
      <c r="F49" s="73" t="str">
        <f>+F8</f>
        <v>Recaudación
 2024</v>
      </c>
      <c r="G49" s="73" t="str">
        <f>+G8</f>
        <v>Recaudación 
2025</v>
      </c>
      <c r="I49"/>
      <c r="K49" s="121"/>
      <c r="L49" s="28"/>
    </row>
    <row r="50" spans="1:12" s="28" customFormat="1" ht="15" x14ac:dyDescent="0.25">
      <c r="C50" s="238"/>
      <c r="D50" s="169"/>
      <c r="F50" s="169"/>
      <c r="G50" s="169"/>
      <c r="I50" s="127"/>
      <c r="K50" s="121"/>
    </row>
    <row r="51" spans="1:12" s="28" customFormat="1" ht="15.75" x14ac:dyDescent="0.25">
      <c r="A51" s="458" t="s">
        <v>47</v>
      </c>
      <c r="B51" s="458"/>
      <c r="C51" s="458"/>
      <c r="D51" s="81">
        <f>D54+D86+D93</f>
        <v>0</v>
      </c>
      <c r="E51"/>
      <c r="F51" s="81">
        <f>F54+F86+F93</f>
        <v>0</v>
      </c>
      <c r="G51" s="81">
        <f>G54+G86+G93</f>
        <v>0</v>
      </c>
      <c r="I51" s="127"/>
      <c r="K51" s="121"/>
    </row>
    <row r="52" spans="1:12" s="28" customFormat="1" ht="9.4" customHeight="1" x14ac:dyDescent="0.25">
      <c r="C52" s="238"/>
      <c r="D52" s="169"/>
      <c r="F52" s="169"/>
      <c r="G52" s="169"/>
      <c r="I52" s="127"/>
      <c r="K52" s="121"/>
    </row>
    <row r="53" spans="1:12" customFormat="1" ht="8.25" customHeight="1" x14ac:dyDescent="0.25">
      <c r="K53" s="121"/>
      <c r="L53" s="127"/>
    </row>
    <row r="54" spans="1:12" s="7" customFormat="1" ht="19.5" customHeight="1" x14ac:dyDescent="0.25">
      <c r="A54" s="462" t="s">
        <v>93</v>
      </c>
      <c r="B54" s="462"/>
      <c r="C54" s="463"/>
      <c r="D54" s="198"/>
      <c r="E54"/>
      <c r="F54" s="239">
        <f>SUM(F57:F83)</f>
        <v>0</v>
      </c>
      <c r="G54" s="239">
        <f>SUM(G66:G78)+G57+G83</f>
        <v>0</v>
      </c>
      <c r="H54"/>
      <c r="I54" s="198"/>
      <c r="J54" s="198"/>
      <c r="K54" s="121"/>
      <c r="L54" s="125"/>
    </row>
    <row r="55" spans="1:12" customFormat="1" ht="6" customHeight="1" x14ac:dyDescent="0.25">
      <c r="K55" s="121"/>
      <c r="L55" s="127"/>
    </row>
    <row r="56" spans="1:12" customFormat="1" ht="0.6" customHeight="1" outlineLevel="1" x14ac:dyDescent="0.25">
      <c r="K56" s="121"/>
      <c r="L56" s="127"/>
    </row>
    <row r="57" spans="1:12" s="5" customFormat="1" ht="15.95" customHeight="1" outlineLevel="2" x14ac:dyDescent="0.25">
      <c r="A57" s="482" t="s">
        <v>20</v>
      </c>
      <c r="B57" s="499" t="s">
        <v>21</v>
      </c>
      <c r="C57" s="63" t="s">
        <v>1</v>
      </c>
      <c r="D57" s="171"/>
      <c r="E57" s="65"/>
      <c r="F57" s="78"/>
      <c r="G57" s="78"/>
      <c r="H57"/>
      <c r="I57" s="123"/>
    </row>
    <row r="58" spans="1:12" s="5" customFormat="1" ht="15.95" customHeight="1" outlineLevel="2" x14ac:dyDescent="0.25">
      <c r="A58" s="482"/>
      <c r="B58" s="499"/>
      <c r="C58" s="67" t="s">
        <v>11</v>
      </c>
      <c r="D58" s="171"/>
      <c r="E58" s="65"/>
      <c r="F58" s="68"/>
      <c r="G58" s="68"/>
      <c r="H58"/>
      <c r="I58" s="123"/>
    </row>
    <row r="59" spans="1:12" s="5" customFormat="1" ht="15.95" customHeight="1" outlineLevel="2" x14ac:dyDescent="0.25">
      <c r="A59" s="482"/>
      <c r="B59" s="499"/>
      <c r="C59" s="67" t="s">
        <v>15</v>
      </c>
      <c r="D59" s="171"/>
      <c r="E59" s="65"/>
      <c r="F59" s="68"/>
      <c r="G59" s="68"/>
      <c r="H59"/>
      <c r="I59" s="123"/>
    </row>
    <row r="60" spans="1:12" s="5" customFormat="1" ht="15.95" customHeight="1" outlineLevel="2" x14ac:dyDescent="0.25">
      <c r="A60" s="482"/>
      <c r="B60" s="499"/>
      <c r="C60" s="67" t="s">
        <v>2</v>
      </c>
      <c r="D60" s="171"/>
      <c r="E60" s="65"/>
      <c r="F60" s="68"/>
      <c r="G60" s="68"/>
      <c r="H60"/>
      <c r="I60" s="123"/>
    </row>
    <row r="61" spans="1:12" s="5" customFormat="1" ht="15.95" customHeight="1" outlineLevel="2" x14ac:dyDescent="0.25">
      <c r="A61" s="482"/>
      <c r="B61" s="499"/>
      <c r="C61" s="70" t="s">
        <v>14</v>
      </c>
      <c r="D61" s="171"/>
      <c r="E61" s="65"/>
      <c r="F61" s="68"/>
      <c r="G61" s="68"/>
      <c r="H61"/>
      <c r="I61" s="123"/>
    </row>
    <row r="62" spans="1:12" s="5" customFormat="1" ht="15.95" customHeight="1" outlineLevel="2" x14ac:dyDescent="0.25">
      <c r="A62" s="482"/>
      <c r="B62" s="499"/>
      <c r="C62" s="70" t="s">
        <v>13</v>
      </c>
      <c r="D62" s="171"/>
      <c r="E62" s="65"/>
      <c r="F62" s="68"/>
      <c r="G62" s="68"/>
      <c r="H62"/>
      <c r="I62" s="123"/>
    </row>
    <row r="63" spans="1:12" s="5" customFormat="1" ht="15.95" customHeight="1" outlineLevel="2" x14ac:dyDescent="0.25">
      <c r="A63" s="482"/>
      <c r="B63" s="499"/>
      <c r="C63" s="70" t="s">
        <v>12</v>
      </c>
      <c r="D63" s="171"/>
      <c r="E63" s="65"/>
      <c r="F63" s="68"/>
      <c r="G63" s="68"/>
      <c r="H63"/>
      <c r="I63" s="123"/>
    </row>
    <row r="64" spans="1:12" s="5" customFormat="1" ht="15.95" customHeight="1" outlineLevel="2" x14ac:dyDescent="0.25">
      <c r="A64" s="482"/>
      <c r="B64" s="499"/>
      <c r="C64" s="70" t="s">
        <v>63</v>
      </c>
      <c r="D64" s="171"/>
      <c r="E64" s="65"/>
      <c r="F64" s="68"/>
      <c r="G64" s="68"/>
      <c r="H64"/>
      <c r="I64" s="123"/>
      <c r="J64" s="12"/>
    </row>
    <row r="65" spans="1:9" s="5" customFormat="1" ht="15.95" customHeight="1" outlineLevel="2" x14ac:dyDescent="0.25">
      <c r="A65" s="482"/>
      <c r="B65" s="499"/>
      <c r="C65" s="70" t="s">
        <v>67</v>
      </c>
      <c r="D65" s="171"/>
      <c r="E65" s="65"/>
      <c r="F65" s="68"/>
      <c r="G65" s="68"/>
      <c r="H65"/>
      <c r="I65" s="123"/>
    </row>
    <row r="66" spans="1:9" s="5" customFormat="1" ht="15.95" customHeight="1" outlineLevel="2" x14ac:dyDescent="0.25">
      <c r="A66" s="482"/>
      <c r="B66" s="499"/>
      <c r="C66" s="71" t="s">
        <v>40</v>
      </c>
      <c r="D66" s="171"/>
      <c r="E66" s="65"/>
      <c r="F66" s="68"/>
      <c r="G66" s="68"/>
      <c r="H66"/>
      <c r="I66" s="123"/>
    </row>
    <row r="67" spans="1:9" s="5" customFormat="1" ht="15.95" customHeight="1" outlineLevel="2" x14ac:dyDescent="0.25">
      <c r="A67" s="482"/>
      <c r="B67" s="499"/>
      <c r="C67" s="71" t="s">
        <v>41</v>
      </c>
      <c r="D67" s="171"/>
      <c r="E67" s="65"/>
      <c r="F67" s="68"/>
      <c r="G67" s="68"/>
      <c r="H67"/>
      <c r="I67" s="123"/>
    </row>
    <row r="68" spans="1:9" s="5" customFormat="1" ht="15.95" customHeight="1" outlineLevel="2" x14ac:dyDescent="0.25">
      <c r="A68" s="482"/>
      <c r="B68" s="499"/>
      <c r="C68" s="72" t="s">
        <v>18</v>
      </c>
      <c r="D68" s="171"/>
      <c r="E68" s="65"/>
      <c r="F68" s="68"/>
      <c r="G68" s="68"/>
      <c r="H68"/>
      <c r="I68" s="123"/>
    </row>
    <row r="69" spans="1:9" s="5" customFormat="1" ht="15.95" customHeight="1" outlineLevel="2" x14ac:dyDescent="0.25">
      <c r="A69" s="482"/>
      <c r="B69" s="499"/>
      <c r="C69" s="72" t="s">
        <v>5</v>
      </c>
      <c r="D69" s="171"/>
      <c r="E69" s="65"/>
      <c r="F69" s="68"/>
      <c r="G69" s="68"/>
      <c r="H69"/>
      <c r="I69" s="123"/>
    </row>
    <row r="70" spans="1:9" s="5" customFormat="1" ht="15.95" customHeight="1" outlineLevel="2" x14ac:dyDescent="0.25">
      <c r="A70" s="482"/>
      <c r="B70" s="499"/>
      <c r="C70" s="72" t="s">
        <v>6</v>
      </c>
      <c r="D70" s="171"/>
      <c r="E70" s="65"/>
      <c r="F70" s="68"/>
      <c r="G70" s="68"/>
      <c r="H70"/>
      <c r="I70" s="123"/>
    </row>
    <row r="71" spans="1:9" s="5" customFormat="1" ht="15.95" customHeight="1" outlineLevel="2" x14ac:dyDescent="0.25">
      <c r="A71" s="482"/>
      <c r="B71" s="499"/>
      <c r="C71" s="72" t="s">
        <v>16</v>
      </c>
      <c r="D71" s="171"/>
      <c r="E71" s="65"/>
      <c r="F71" s="68"/>
      <c r="G71" s="68"/>
      <c r="H71"/>
      <c r="I71" s="123"/>
    </row>
    <row r="72" spans="1:9" s="5" customFormat="1" ht="15.95" customHeight="1" outlineLevel="2" x14ac:dyDescent="0.25">
      <c r="A72" s="482"/>
      <c r="B72" s="499"/>
      <c r="C72" s="72" t="s">
        <v>7</v>
      </c>
      <c r="D72" s="171"/>
      <c r="E72" s="65"/>
      <c r="F72" s="68"/>
      <c r="G72" s="68"/>
      <c r="H72"/>
      <c r="I72" s="123"/>
    </row>
    <row r="73" spans="1:9" s="5" customFormat="1" ht="15.95" customHeight="1" outlineLevel="2" x14ac:dyDescent="0.25">
      <c r="A73" s="482"/>
      <c r="B73" s="499"/>
      <c r="C73" s="72" t="s">
        <v>17</v>
      </c>
      <c r="D73" s="171"/>
      <c r="E73" s="65"/>
      <c r="F73" s="68"/>
      <c r="G73" s="68"/>
      <c r="H73"/>
      <c r="I73" s="123"/>
    </row>
    <row r="74" spans="1:9" s="5" customFormat="1" ht="15.95" customHeight="1" outlineLevel="2" x14ac:dyDescent="0.25">
      <c r="A74" s="482"/>
      <c r="B74" s="499"/>
      <c r="C74" s="72" t="s">
        <v>94</v>
      </c>
      <c r="D74" s="171"/>
      <c r="E74" s="65"/>
      <c r="F74" s="68"/>
      <c r="G74" s="68"/>
      <c r="H74"/>
      <c r="I74" s="123"/>
    </row>
    <row r="75" spans="1:9" s="5" customFormat="1" ht="15.95" customHeight="1" outlineLevel="2" x14ac:dyDescent="0.25">
      <c r="A75" s="482"/>
      <c r="B75" s="499"/>
      <c r="C75" s="72" t="s">
        <v>95</v>
      </c>
      <c r="D75" s="171"/>
      <c r="E75" s="65"/>
      <c r="F75" s="68"/>
      <c r="G75" s="68"/>
      <c r="H75"/>
      <c r="I75" s="123"/>
    </row>
    <row r="76" spans="1:9" s="5" customFormat="1" ht="15.95" customHeight="1" outlineLevel="2" x14ac:dyDescent="0.25">
      <c r="A76" s="482"/>
      <c r="B76" s="499"/>
      <c r="C76" s="72" t="s">
        <v>57</v>
      </c>
      <c r="D76" s="171"/>
      <c r="E76" s="65"/>
      <c r="F76" s="68"/>
      <c r="G76" s="68"/>
      <c r="H76"/>
      <c r="I76" s="123"/>
    </row>
    <row r="77" spans="1:9" s="5" customFormat="1" ht="15.95" customHeight="1" outlineLevel="2" x14ac:dyDescent="0.25">
      <c r="A77" s="482"/>
      <c r="B77" s="499"/>
      <c r="C77" s="72" t="s">
        <v>58</v>
      </c>
      <c r="D77" s="171"/>
      <c r="E77" s="65"/>
      <c r="F77" s="68"/>
      <c r="G77" s="68"/>
      <c r="H77"/>
      <c r="I77" s="123"/>
    </row>
    <row r="78" spans="1:9" s="5" customFormat="1" ht="15.95" customHeight="1" outlineLevel="2" x14ac:dyDescent="0.25">
      <c r="A78" s="482"/>
      <c r="B78" s="499"/>
      <c r="C78" s="72" t="s">
        <v>74</v>
      </c>
      <c r="D78" s="171"/>
      <c r="E78" s="65"/>
      <c r="F78" s="68"/>
      <c r="G78" s="68"/>
      <c r="H78"/>
      <c r="I78" s="123"/>
    </row>
    <row r="79" spans="1:9" s="5" customFormat="1" ht="15.95" customHeight="1" outlineLevel="2" x14ac:dyDescent="0.25">
      <c r="A79" s="482"/>
      <c r="B79" s="499"/>
      <c r="C79" s="176" t="s">
        <v>55</v>
      </c>
      <c r="D79" s="171"/>
      <c r="E79" s="65"/>
      <c r="F79" s="180">
        <f>SUM(F66:F78)+F57</f>
        <v>0</v>
      </c>
      <c r="G79" s="180">
        <f>SUM(G66:G78)+G57</f>
        <v>0</v>
      </c>
      <c r="H79"/>
      <c r="I79" s="110"/>
    </row>
    <row r="80" spans="1:9" s="5" customFormat="1" ht="6" customHeight="1" outlineLevel="2" x14ac:dyDescent="0.25">
      <c r="A80" s="482"/>
      <c r="B80" s="173"/>
      <c r="C80" s="177"/>
      <c r="D80" s="171"/>
      <c r="E80" s="175"/>
      <c r="F80" s="171"/>
      <c r="G80" s="171"/>
      <c r="H80"/>
      <c r="I80"/>
    </row>
    <row r="81" spans="1:12" s="5" customFormat="1" ht="15.95" customHeight="1" outlineLevel="2" x14ac:dyDescent="0.25">
      <c r="A81" s="482"/>
      <c r="B81" s="500" t="s">
        <v>22</v>
      </c>
      <c r="C81" s="37" t="s">
        <v>38</v>
      </c>
      <c r="D81" s="171"/>
      <c r="E81" s="65"/>
      <c r="F81" s="78">
        <v>0</v>
      </c>
      <c r="G81" s="78">
        <v>0</v>
      </c>
      <c r="H81"/>
      <c r="I81"/>
    </row>
    <row r="82" spans="1:12" s="5" customFormat="1" ht="15.95" customHeight="1" outlineLevel="2" x14ac:dyDescent="0.25">
      <c r="A82" s="482"/>
      <c r="B82" s="500"/>
      <c r="C82" s="39" t="s">
        <v>39</v>
      </c>
      <c r="D82" s="171"/>
      <c r="E82" s="65"/>
      <c r="F82" s="68">
        <v>0</v>
      </c>
      <c r="G82" s="68">
        <v>0</v>
      </c>
      <c r="H82"/>
      <c r="I82"/>
    </row>
    <row r="83" spans="1:12" s="5" customFormat="1" ht="15.95" customHeight="1" outlineLevel="2" x14ac:dyDescent="0.25">
      <c r="A83" s="482"/>
      <c r="B83" s="500"/>
      <c r="C83" s="74" t="s">
        <v>61</v>
      </c>
      <c r="D83" s="171"/>
      <c r="E83" s="65"/>
      <c r="F83" s="74">
        <v>0</v>
      </c>
      <c r="G83" s="226">
        <f>SUM(G81:G82)</f>
        <v>0</v>
      </c>
      <c r="H83"/>
      <c r="I83"/>
    </row>
    <row r="84" spans="1:12" s="28" customFormat="1" ht="15.95" customHeight="1" outlineLevel="1" x14ac:dyDescent="0.25">
      <c r="A84" s="172"/>
      <c r="B84" s="173"/>
      <c r="C84" s="174"/>
      <c r="D84" s="171"/>
      <c r="E84" s="175"/>
      <c r="F84" s="171"/>
      <c r="G84" s="171"/>
      <c r="H84" s="127"/>
      <c r="I84" s="127"/>
    </row>
    <row r="85" spans="1:12" s="28" customFormat="1" ht="15.95" customHeight="1" outlineLevel="1" x14ac:dyDescent="0.25">
      <c r="A85" s="172"/>
      <c r="B85" s="173"/>
      <c r="C85" s="174"/>
      <c r="D85" s="171"/>
      <c r="E85" s="175"/>
      <c r="F85" s="171"/>
      <c r="G85" s="171"/>
      <c r="H85" s="127"/>
      <c r="I85" s="127"/>
    </row>
    <row r="86" spans="1:12" s="28" customFormat="1" ht="15.95" customHeight="1" outlineLevel="1" x14ac:dyDescent="0.25">
      <c r="A86" s="520" t="s">
        <v>117</v>
      </c>
      <c r="B86" s="520"/>
      <c r="C86" s="521"/>
      <c r="D86" s="234">
        <f>D88+D89</f>
        <v>0</v>
      </c>
      <c r="E86" s="127"/>
      <c r="F86" s="234">
        <f>F88+F89</f>
        <v>0</v>
      </c>
      <c r="G86" s="234">
        <f>G88+G89</f>
        <v>0</v>
      </c>
      <c r="H86" s="127"/>
      <c r="I86" s="127"/>
    </row>
    <row r="87" spans="1:12" s="28" customFormat="1" ht="7.15" customHeight="1" outlineLevel="1" x14ac:dyDescent="0.25">
      <c r="A87"/>
      <c r="B87"/>
      <c r="C87"/>
      <c r="D87"/>
      <c r="E87" s="127"/>
      <c r="F87"/>
      <c r="G87"/>
      <c r="H87" s="127"/>
      <c r="I87" s="127"/>
    </row>
    <row r="88" spans="1:12" s="28" customFormat="1" ht="19.149999999999999" customHeight="1" outlineLevel="1" x14ac:dyDescent="0.25">
      <c r="A88" s="482"/>
      <c r="B88" s="522" t="s">
        <v>118</v>
      </c>
      <c r="C88" s="231" t="s">
        <v>94</v>
      </c>
      <c r="D88" s="233">
        <f>D131</f>
        <v>0</v>
      </c>
      <c r="E88" s="171"/>
      <c r="F88" s="233">
        <f>F131</f>
        <v>0</v>
      </c>
      <c r="G88" s="233">
        <f>G131-G74</f>
        <v>0</v>
      </c>
      <c r="H88" s="127"/>
      <c r="I88" s="127"/>
    </row>
    <row r="89" spans="1:12" s="28" customFormat="1" ht="19.149999999999999" customHeight="1" outlineLevel="1" x14ac:dyDescent="0.25">
      <c r="A89" s="482"/>
      <c r="B89" s="522"/>
      <c r="C89" s="232" t="s">
        <v>95</v>
      </c>
      <c r="D89" s="219">
        <f>D132</f>
        <v>0</v>
      </c>
      <c r="E89" s="171"/>
      <c r="F89" s="219">
        <f>F132</f>
        <v>0</v>
      </c>
      <c r="G89" s="219">
        <f>G132-G75</f>
        <v>0</v>
      </c>
      <c r="H89" s="127"/>
      <c r="I89" s="127"/>
    </row>
    <row r="90" spans="1:12" s="28" customFormat="1" ht="19.149999999999999" customHeight="1" outlineLevel="1" x14ac:dyDescent="0.25">
      <c r="A90" s="482"/>
      <c r="B90" s="522"/>
      <c r="C90" s="237" t="s">
        <v>119</v>
      </c>
      <c r="D90" s="235"/>
      <c r="E90" s="230"/>
      <c r="F90" s="235"/>
      <c r="G90" s="236">
        <f>SUM(G88:G89)</f>
        <v>0</v>
      </c>
      <c r="H90" s="127"/>
      <c r="I90" s="127"/>
    </row>
    <row r="91" spans="1:12" s="28" customFormat="1" ht="15.95" customHeight="1" outlineLevel="1" x14ac:dyDescent="0.25">
      <c r="A91" s="172"/>
      <c r="B91" s="173"/>
      <c r="C91" s="174"/>
      <c r="D91" s="171"/>
      <c r="E91" s="175"/>
      <c r="F91" s="171"/>
      <c r="G91" s="171"/>
      <c r="H91" s="127"/>
      <c r="I91" s="127"/>
    </row>
    <row r="92" spans="1:12" customFormat="1" ht="18.75" customHeight="1" x14ac:dyDescent="0.25">
      <c r="K92" s="121"/>
      <c r="L92" s="127"/>
    </row>
    <row r="93" spans="1:12" customFormat="1" ht="18.75" customHeight="1" x14ac:dyDescent="0.25">
      <c r="A93" s="518" t="s">
        <v>124</v>
      </c>
      <c r="B93" s="518"/>
      <c r="C93" s="519"/>
      <c r="D93" s="127"/>
      <c r="E93" s="127"/>
      <c r="F93" s="249">
        <f>F95</f>
        <v>0</v>
      </c>
      <c r="G93" s="250">
        <f>G95</f>
        <v>0</v>
      </c>
      <c r="K93" s="121"/>
      <c r="L93" s="127"/>
    </row>
    <row r="94" spans="1:12" customFormat="1" ht="6.6" customHeight="1" x14ac:dyDescent="0.25">
      <c r="D94" s="127"/>
      <c r="E94" s="127"/>
      <c r="K94" s="121"/>
      <c r="L94" s="127"/>
    </row>
    <row r="95" spans="1:12" customFormat="1" ht="18.75" customHeight="1" x14ac:dyDescent="0.25">
      <c r="A95" s="482"/>
      <c r="B95" s="523" t="s">
        <v>126</v>
      </c>
      <c r="C95" s="253" t="s">
        <v>127</v>
      </c>
      <c r="D95" s="171"/>
      <c r="E95" s="171"/>
      <c r="F95" s="78">
        <v>0</v>
      </c>
      <c r="G95" s="301">
        <v>0</v>
      </c>
      <c r="K95" s="121"/>
      <c r="L95" s="127"/>
    </row>
    <row r="96" spans="1:12" customFormat="1" ht="18.75" customHeight="1" x14ac:dyDescent="0.25">
      <c r="A96" s="482"/>
      <c r="B96" s="523"/>
      <c r="C96" s="248" t="s">
        <v>125</v>
      </c>
      <c r="D96" s="126"/>
      <c r="E96" s="230"/>
      <c r="F96" s="251">
        <f>F95</f>
        <v>0</v>
      </c>
      <c r="G96" s="252">
        <f>SUM(G95:G95)</f>
        <v>0</v>
      </c>
      <c r="K96" s="121"/>
      <c r="L96" s="127"/>
    </row>
    <row r="97" spans="1:12" customFormat="1" ht="18.75" customHeight="1" x14ac:dyDescent="0.25">
      <c r="K97" s="121"/>
      <c r="L97" s="127"/>
    </row>
    <row r="98" spans="1:12" customFormat="1" ht="18.75" customHeight="1" x14ac:dyDescent="0.25">
      <c r="K98" s="121"/>
      <c r="L98" s="127"/>
    </row>
    <row r="99" spans="1:12" customFormat="1" ht="18.75" customHeight="1" x14ac:dyDescent="0.25">
      <c r="K99" s="121"/>
      <c r="L99" s="127"/>
    </row>
    <row r="100" spans="1:12" ht="33" customHeight="1" x14ac:dyDescent="0.2">
      <c r="A100" s="484" t="s">
        <v>51</v>
      </c>
      <c r="B100" s="485"/>
      <c r="C100" s="485"/>
      <c r="D100" s="485"/>
      <c r="E100" s="485"/>
      <c r="F100" s="485"/>
      <c r="G100" s="485"/>
      <c r="H100" s="485"/>
      <c r="I100" s="486"/>
      <c r="K100" s="121"/>
      <c r="L100" s="25"/>
    </row>
    <row r="101" spans="1:12" ht="8.25" customHeight="1" x14ac:dyDescent="0.25">
      <c r="C101" s="3"/>
      <c r="D101"/>
      <c r="G101" s="4"/>
      <c r="K101" s="121"/>
      <c r="L101" s="25"/>
    </row>
    <row r="102" spans="1:12" s="5" customFormat="1" ht="51" customHeight="1" x14ac:dyDescent="0.25">
      <c r="C102" s="41"/>
      <c r="D102" s="82" t="str">
        <f>+D8</f>
        <v>Meta 
2025</v>
      </c>
      <c r="E102"/>
      <c r="F102" s="82" t="str">
        <f>+F8</f>
        <v>Recaudación
 2024</v>
      </c>
      <c r="G102" s="82" t="str">
        <f>+G8</f>
        <v>Recaudación 
2025</v>
      </c>
      <c r="H102"/>
      <c r="I102" s="82" t="str">
        <f>+I8</f>
        <v>Participación de la Recaudación 2025</v>
      </c>
      <c r="K102" s="121"/>
      <c r="L102" s="28"/>
    </row>
    <row r="103" spans="1:12" customFormat="1" ht="6" customHeight="1" x14ac:dyDescent="0.25">
      <c r="K103" s="128"/>
      <c r="L103" s="127"/>
    </row>
    <row r="104" spans="1:12" s="5" customFormat="1" ht="15.95" customHeight="1" x14ac:dyDescent="0.2">
      <c r="A104" s="487" t="s">
        <v>20</v>
      </c>
      <c r="B104" s="488" t="s">
        <v>21</v>
      </c>
      <c r="C104" s="98" t="s">
        <v>1</v>
      </c>
      <c r="D104" s="218"/>
      <c r="E104" s="65"/>
      <c r="F104" s="218"/>
      <c r="G104" s="218"/>
      <c r="H104" s="11"/>
      <c r="I104" s="497" t="e">
        <f>+G125/G138</f>
        <v>#DIV/0!</v>
      </c>
      <c r="J104" s="12"/>
      <c r="K104" s="121"/>
      <c r="L104" s="28"/>
    </row>
    <row r="105" spans="1:12" ht="15.95" customHeight="1" outlineLevel="1" x14ac:dyDescent="0.2">
      <c r="A105" s="487"/>
      <c r="B105" s="489"/>
      <c r="C105" s="99" t="s">
        <v>43</v>
      </c>
      <c r="D105" s="68"/>
      <c r="F105" s="68"/>
      <c r="G105" s="68"/>
      <c r="I105" s="492"/>
      <c r="J105" s="12"/>
      <c r="K105" s="121"/>
      <c r="L105" s="25"/>
    </row>
    <row r="106" spans="1:12" s="192" customFormat="1" ht="15.95" customHeight="1" outlineLevel="1" x14ac:dyDescent="0.2">
      <c r="A106" s="487"/>
      <c r="B106" s="489"/>
      <c r="C106" s="189" t="s">
        <v>154</v>
      </c>
      <c r="D106" s="318"/>
      <c r="E106" s="319"/>
      <c r="F106" s="318"/>
      <c r="G106" s="190"/>
      <c r="I106" s="492"/>
      <c r="J106" s="216"/>
      <c r="K106" s="195"/>
      <c r="L106" s="188"/>
    </row>
    <row r="107" spans="1:12" ht="15.95" customHeight="1" outlineLevel="1" x14ac:dyDescent="0.2">
      <c r="A107" s="487"/>
      <c r="B107" s="489"/>
      <c r="C107" s="99" t="s">
        <v>15</v>
      </c>
      <c r="D107" s="68"/>
      <c r="F107" s="68"/>
      <c r="G107" s="315"/>
      <c r="I107" s="492"/>
      <c r="J107" s="13"/>
      <c r="K107" s="121"/>
      <c r="L107" s="25"/>
    </row>
    <row r="108" spans="1:12" ht="15.95" customHeight="1" outlineLevel="1" x14ac:dyDescent="0.2">
      <c r="A108" s="487"/>
      <c r="B108" s="489"/>
      <c r="C108" s="99" t="s">
        <v>44</v>
      </c>
      <c r="D108" s="68"/>
      <c r="F108" s="68"/>
      <c r="G108" s="68"/>
      <c r="I108" s="492"/>
      <c r="K108" s="121"/>
      <c r="L108" s="25"/>
    </row>
    <row r="109" spans="1:12" ht="15.95" customHeight="1" outlineLevel="1" x14ac:dyDescent="0.2">
      <c r="A109" s="487"/>
      <c r="B109" s="489"/>
      <c r="C109" s="100" t="s">
        <v>14</v>
      </c>
      <c r="D109" s="68"/>
      <c r="F109" s="68"/>
      <c r="G109" s="315"/>
      <c r="I109" s="492"/>
      <c r="K109" s="121"/>
      <c r="L109" s="25"/>
    </row>
    <row r="110" spans="1:12" ht="15.95" customHeight="1" outlineLevel="1" x14ac:dyDescent="0.2">
      <c r="A110" s="487"/>
      <c r="B110" s="489"/>
      <c r="C110" s="100" t="s">
        <v>13</v>
      </c>
      <c r="D110" s="68"/>
      <c r="F110" s="68"/>
      <c r="G110" s="315"/>
      <c r="I110" s="492"/>
      <c r="K110" s="121"/>
      <c r="L110" s="25"/>
    </row>
    <row r="111" spans="1:12" ht="15.95" customHeight="1" outlineLevel="1" x14ac:dyDescent="0.2">
      <c r="A111" s="487"/>
      <c r="B111" s="489"/>
      <c r="C111" s="100" t="s">
        <v>12</v>
      </c>
      <c r="D111" s="68"/>
      <c r="F111" s="68"/>
      <c r="G111" s="315"/>
      <c r="I111" s="492"/>
      <c r="K111" s="121"/>
      <c r="L111" s="25"/>
    </row>
    <row r="112" spans="1:12" ht="15.95" customHeight="1" outlineLevel="1" x14ac:dyDescent="0.2">
      <c r="A112" s="487"/>
      <c r="B112" s="489"/>
      <c r="C112" s="100" t="s">
        <v>63</v>
      </c>
      <c r="D112" s="68"/>
      <c r="F112" s="68"/>
      <c r="G112" s="315"/>
      <c r="I112" s="492"/>
      <c r="J112" s="122"/>
      <c r="K112" s="121"/>
      <c r="L112" s="25"/>
    </row>
    <row r="113" spans="1:12" ht="15.95" customHeight="1" outlineLevel="1" x14ac:dyDescent="0.2">
      <c r="A113" s="487"/>
      <c r="B113" s="489"/>
      <c r="C113" s="100" t="s">
        <v>67</v>
      </c>
      <c r="D113" s="68"/>
      <c r="F113" s="68"/>
      <c r="G113" s="315"/>
      <c r="I113" s="492"/>
      <c r="K113" s="121"/>
      <c r="L113" s="25"/>
    </row>
    <row r="114" spans="1:12" ht="15.95" customHeight="1" x14ac:dyDescent="0.2">
      <c r="A114" s="487"/>
      <c r="B114" s="489"/>
      <c r="C114" s="101" t="s">
        <v>147</v>
      </c>
      <c r="D114" s="68"/>
      <c r="F114" s="68"/>
      <c r="G114" s="315"/>
      <c r="H114" s="11"/>
      <c r="I114" s="492"/>
      <c r="J114" s="12"/>
      <c r="K114" s="121"/>
      <c r="L114" s="25"/>
    </row>
    <row r="115" spans="1:12" ht="15.95" customHeight="1" x14ac:dyDescent="0.2">
      <c r="A115" s="487"/>
      <c r="B115" s="489"/>
      <c r="C115" s="101" t="s">
        <v>41</v>
      </c>
      <c r="D115" s="68"/>
      <c r="F115" s="68"/>
      <c r="G115" s="315"/>
      <c r="H115" s="11"/>
      <c r="I115" s="492"/>
      <c r="J115" s="5"/>
    </row>
    <row r="116" spans="1:12" s="5" customFormat="1" ht="15.95" customHeight="1" x14ac:dyDescent="0.2">
      <c r="A116" s="487"/>
      <c r="B116" s="489"/>
      <c r="C116" s="102" t="s">
        <v>122</v>
      </c>
      <c r="D116" s="68"/>
      <c r="E116" s="2"/>
      <c r="F116" s="68"/>
      <c r="G116" s="315"/>
      <c r="H116" s="7"/>
      <c r="I116" s="492"/>
      <c r="K116" s="122"/>
    </row>
    <row r="117" spans="1:12" ht="15.95" customHeight="1" x14ac:dyDescent="0.2">
      <c r="A117" s="487"/>
      <c r="B117" s="489"/>
      <c r="C117" s="102" t="s">
        <v>5</v>
      </c>
      <c r="D117" s="68"/>
      <c r="F117" s="68"/>
      <c r="G117" s="315"/>
      <c r="H117" s="11"/>
      <c r="I117" s="492"/>
      <c r="J117" s="5"/>
    </row>
    <row r="118" spans="1:12" ht="15.95" customHeight="1" x14ac:dyDescent="0.2">
      <c r="A118" s="487"/>
      <c r="B118" s="489"/>
      <c r="C118" s="102" t="s">
        <v>6</v>
      </c>
      <c r="D118" s="68"/>
      <c r="F118" s="68"/>
      <c r="G118" s="315"/>
      <c r="H118" s="11"/>
      <c r="I118" s="492"/>
      <c r="J118" s="5"/>
    </row>
    <row r="119" spans="1:12" ht="15.95" customHeight="1" x14ac:dyDescent="0.2">
      <c r="A119" s="487"/>
      <c r="B119" s="489"/>
      <c r="C119" s="102" t="s">
        <v>16</v>
      </c>
      <c r="D119" s="68"/>
      <c r="F119" s="68"/>
      <c r="G119" s="315"/>
      <c r="H119" s="11"/>
      <c r="I119" s="492"/>
      <c r="J119" s="14"/>
    </row>
    <row r="120" spans="1:12" ht="15.95" customHeight="1" x14ac:dyDescent="0.2">
      <c r="A120" s="487"/>
      <c r="B120" s="489"/>
      <c r="C120" s="102" t="s">
        <v>7</v>
      </c>
      <c r="D120" s="68"/>
      <c r="F120" s="68"/>
      <c r="G120" s="315"/>
      <c r="H120" s="11"/>
      <c r="I120" s="492"/>
      <c r="J120" s="5"/>
    </row>
    <row r="121" spans="1:12" ht="15.95" customHeight="1" x14ac:dyDescent="0.2">
      <c r="A121" s="487"/>
      <c r="B121" s="489"/>
      <c r="C121" s="102" t="s">
        <v>17</v>
      </c>
      <c r="D121" s="68"/>
      <c r="F121" s="68"/>
      <c r="G121" s="315"/>
      <c r="H121" s="11"/>
      <c r="I121" s="492"/>
    </row>
    <row r="122" spans="1:12" ht="15.95" customHeight="1" x14ac:dyDescent="0.2">
      <c r="A122" s="487"/>
      <c r="B122" s="489"/>
      <c r="C122" s="102" t="s">
        <v>57</v>
      </c>
      <c r="D122" s="68"/>
      <c r="F122" s="68"/>
      <c r="G122" s="315"/>
      <c r="H122" s="11"/>
      <c r="I122" s="492"/>
    </row>
    <row r="123" spans="1:12" ht="15.95" customHeight="1" x14ac:dyDescent="0.2">
      <c r="A123" s="487"/>
      <c r="B123" s="489"/>
      <c r="C123" s="102" t="s">
        <v>58</v>
      </c>
      <c r="D123" s="68"/>
      <c r="F123" s="68"/>
      <c r="G123" s="315"/>
      <c r="H123" s="11"/>
      <c r="I123" s="492"/>
    </row>
    <row r="124" spans="1:12" ht="15.95" customHeight="1" x14ac:dyDescent="0.2">
      <c r="A124" s="487"/>
      <c r="B124" s="489"/>
      <c r="C124" s="72" t="s">
        <v>74</v>
      </c>
      <c r="D124" s="68"/>
      <c r="F124" s="68"/>
      <c r="G124" s="68"/>
      <c r="H124" s="11"/>
      <c r="I124" s="492"/>
    </row>
    <row r="125" spans="1:12" s="7" customFormat="1" ht="18" customHeight="1" x14ac:dyDescent="0.2">
      <c r="A125" s="487"/>
      <c r="B125" s="490"/>
      <c r="C125" s="83" t="s">
        <v>55</v>
      </c>
      <c r="D125" s="84">
        <f>+D104+D114+D115+SUM(D116:D124)</f>
        <v>0</v>
      </c>
      <c r="E125" s="61"/>
      <c r="F125" s="84">
        <f>+F104+F114+F115+SUM(F116:F124)</f>
        <v>0</v>
      </c>
      <c r="G125" s="84">
        <f>+G104+G114+G115+SUM(G116:G124)</f>
        <v>0</v>
      </c>
      <c r="I125" s="493"/>
      <c r="J125" s="15"/>
      <c r="K125" s="124"/>
    </row>
    <row r="126" spans="1:12" ht="10.5" customHeight="1" x14ac:dyDescent="0.25">
      <c r="A126" s="487"/>
      <c r="B126" s="21"/>
      <c r="C126" s="34"/>
      <c r="D126" s="17"/>
      <c r="E126" s="17"/>
      <c r="F126" s="17"/>
      <c r="G126" s="17"/>
      <c r="H126" s="7"/>
      <c r="I126" s="35"/>
      <c r="J126" s="5"/>
    </row>
    <row r="127" spans="1:12" ht="18.75" customHeight="1" x14ac:dyDescent="0.2">
      <c r="A127" s="487"/>
      <c r="B127" s="494" t="s">
        <v>22</v>
      </c>
      <c r="C127" s="76" t="s">
        <v>38</v>
      </c>
      <c r="D127" s="78"/>
      <c r="E127" s="77"/>
      <c r="F127" s="78"/>
      <c r="G127" s="78"/>
      <c r="H127" s="7"/>
      <c r="I127" s="497" t="e">
        <f>+G129/G138</f>
        <v>#DIV/0!</v>
      </c>
    </row>
    <row r="128" spans="1:12" ht="18.75" customHeight="1" x14ac:dyDescent="0.2">
      <c r="A128" s="487"/>
      <c r="B128" s="495"/>
      <c r="C128" s="79" t="s">
        <v>39</v>
      </c>
      <c r="D128" s="68"/>
      <c r="E128" s="77"/>
      <c r="F128" s="68"/>
      <c r="G128" s="68"/>
      <c r="H128" s="7"/>
      <c r="I128" s="492"/>
    </row>
    <row r="129" spans="1:13" s="7" customFormat="1" ht="18.75" customHeight="1" x14ac:dyDescent="0.25">
      <c r="A129" s="487"/>
      <c r="B129" s="496"/>
      <c r="C129" s="97" t="s">
        <v>61</v>
      </c>
      <c r="D129" s="84">
        <f>SUM(D127:D128)</f>
        <v>0</v>
      </c>
      <c r="F129" s="84">
        <f>SUM(F127:F128)</f>
        <v>0</v>
      </c>
      <c r="G129" s="84">
        <f>SUM(G127:G128)</f>
        <v>0</v>
      </c>
      <c r="H129" s="11"/>
      <c r="I129" s="493"/>
      <c r="K129" s="124"/>
    </row>
    <row r="130" spans="1:13" s="7" customFormat="1" ht="9" customHeight="1" x14ac:dyDescent="0.25">
      <c r="A130" s="487"/>
      <c r="B130" s="242"/>
      <c r="C130" s="243"/>
      <c r="D130" s="126"/>
      <c r="E130" s="125"/>
      <c r="F130" s="126"/>
      <c r="G130" s="126"/>
      <c r="H130" s="244"/>
      <c r="I130" s="245"/>
      <c r="K130" s="124"/>
    </row>
    <row r="131" spans="1:13" s="7" customFormat="1" ht="18.75" customHeight="1" x14ac:dyDescent="0.2">
      <c r="A131" s="487"/>
      <c r="B131" s="494" t="s">
        <v>120</v>
      </c>
      <c r="C131" s="231" t="s">
        <v>94</v>
      </c>
      <c r="D131" s="78"/>
      <c r="E131" s="212"/>
      <c r="F131" s="78"/>
      <c r="G131" s="78"/>
      <c r="I131" s="497" t="e">
        <f>+G133/G142</f>
        <v>#DIV/0!</v>
      </c>
      <c r="K131" s="124"/>
    </row>
    <row r="132" spans="1:13" s="7" customFormat="1" ht="18.75" customHeight="1" x14ac:dyDescent="0.2">
      <c r="A132" s="487"/>
      <c r="B132" s="495"/>
      <c r="C132" s="232" t="s">
        <v>95</v>
      </c>
      <c r="D132" s="68"/>
      <c r="E132" s="220"/>
      <c r="F132" s="68"/>
      <c r="G132" s="68"/>
      <c r="I132" s="492"/>
      <c r="K132" s="124"/>
    </row>
    <row r="133" spans="1:13" s="7" customFormat="1" ht="18.75" customHeight="1" x14ac:dyDescent="0.25">
      <c r="A133" s="487"/>
      <c r="B133" s="496"/>
      <c r="C133" s="97" t="s">
        <v>128</v>
      </c>
      <c r="D133" s="84">
        <f>SUM(D131:D132)</f>
        <v>0</v>
      </c>
      <c r="F133" s="84">
        <f>SUM(F131:F132)</f>
        <v>0</v>
      </c>
      <c r="G133" s="84">
        <f>SUM(G131:G132)</f>
        <v>0</v>
      </c>
      <c r="H133" s="11"/>
      <c r="I133" s="493"/>
      <c r="K133" s="124"/>
    </row>
    <row r="134" spans="1:13" s="7" customFormat="1" ht="18.75" customHeight="1" x14ac:dyDescent="0.25">
      <c r="A134" s="487"/>
      <c r="B134" s="242"/>
      <c r="C134" s="243"/>
      <c r="D134" s="126"/>
      <c r="E134" s="125"/>
      <c r="F134" s="126"/>
      <c r="G134" s="126"/>
      <c r="H134" s="244"/>
      <c r="I134" s="245"/>
      <c r="K134" s="124"/>
    </row>
    <row r="135" spans="1:13" s="7" customFormat="1" ht="15.75" customHeight="1" x14ac:dyDescent="0.25">
      <c r="A135" s="487"/>
      <c r="B135" s="498" t="s">
        <v>24</v>
      </c>
      <c r="C135" s="498"/>
      <c r="D135" s="85">
        <f>D138-D136</f>
        <v>0</v>
      </c>
      <c r="F135" s="85">
        <f t="shared" ref="F135:G135" si="8">F138-F136</f>
        <v>0</v>
      </c>
      <c r="G135" s="85">
        <f t="shared" si="8"/>
        <v>0</v>
      </c>
      <c r="H135" s="11"/>
      <c r="I135" s="254" t="e">
        <f>+G135/$G$138</f>
        <v>#DIV/0!</v>
      </c>
      <c r="K135" s="124"/>
    </row>
    <row r="136" spans="1:13" s="7" customFormat="1" ht="15.75" customHeight="1" x14ac:dyDescent="0.2">
      <c r="A136" s="487"/>
      <c r="B136" s="498" t="s">
        <v>25</v>
      </c>
      <c r="C136" s="498"/>
      <c r="D136" s="85">
        <f>+D114+D115+D116+D129</f>
        <v>0</v>
      </c>
      <c r="F136" s="85">
        <f>+G114+G115+F116+F129</f>
        <v>0</v>
      </c>
      <c r="G136" s="85">
        <f>+G114+G115+G116+G129</f>
        <v>0</v>
      </c>
      <c r="H136" s="61"/>
      <c r="I136" s="254" t="e">
        <f>+G136/$G$138</f>
        <v>#DIV/0!</v>
      </c>
      <c r="K136" s="124"/>
    </row>
    <row r="137" spans="1:13" ht="15" x14ac:dyDescent="0.25">
      <c r="B137" s="21"/>
      <c r="C137" s="18"/>
      <c r="D137" s="22"/>
      <c r="E137" s="7"/>
      <c r="F137" s="20"/>
      <c r="G137" s="20"/>
      <c r="H137" s="11"/>
      <c r="I137" s="21"/>
    </row>
    <row r="138" spans="1:13" ht="26.25" customHeight="1" x14ac:dyDescent="0.25">
      <c r="A138" s="501" t="s">
        <v>26</v>
      </c>
      <c r="B138" s="502" t="s">
        <v>129</v>
      </c>
      <c r="C138" s="503"/>
      <c r="D138" s="87">
        <f>+D125+D129+D133</f>
        <v>0</v>
      </c>
      <c r="E138"/>
      <c r="F138" s="87">
        <f>+F125+F129+F133</f>
        <v>0</v>
      </c>
      <c r="G138" s="87">
        <f>+G125+G129+G133</f>
        <v>0</v>
      </c>
      <c r="H138" s="11"/>
      <c r="I138" s="305"/>
      <c r="J138" s="286"/>
      <c r="K138" s="316"/>
      <c r="M138" s="13"/>
    </row>
    <row r="139" spans="1:13" ht="14.25" customHeight="1" x14ac:dyDescent="0.2">
      <c r="A139" s="501"/>
      <c r="B139" s="504" t="s">
        <v>130</v>
      </c>
      <c r="C139" s="505"/>
      <c r="D139" s="88"/>
      <c r="E139" s="77"/>
      <c r="F139" s="78"/>
      <c r="G139" s="78"/>
      <c r="H139" s="11"/>
      <c r="I139" s="305"/>
      <c r="J139" s="13"/>
      <c r="M139" s="178"/>
    </row>
    <row r="140" spans="1:13" ht="14.25" customHeight="1" x14ac:dyDescent="0.2">
      <c r="A140" s="501"/>
      <c r="B140" s="504" t="s">
        <v>131</v>
      </c>
      <c r="C140" s="505"/>
      <c r="D140" s="88"/>
      <c r="E140" s="77"/>
      <c r="F140" s="113"/>
      <c r="G140" s="113"/>
      <c r="H140" s="11"/>
      <c r="I140" s="305"/>
    </row>
    <row r="141" spans="1:13" ht="27.4" customHeight="1" x14ac:dyDescent="0.25">
      <c r="A141" s="501"/>
      <c r="B141" s="502" t="s">
        <v>132</v>
      </c>
      <c r="C141" s="503"/>
      <c r="D141" s="87"/>
      <c r="E141"/>
      <c r="F141" s="89">
        <f>+F138-F139-F140</f>
        <v>0</v>
      </c>
      <c r="G141" s="89">
        <f>+G138-G139-G140</f>
        <v>0</v>
      </c>
      <c r="H141" s="11"/>
      <c r="I141" s="61"/>
    </row>
    <row r="142" spans="1:13" ht="14.25" customHeight="1" x14ac:dyDescent="0.25">
      <c r="A142" s="501"/>
      <c r="B142" s="504" t="s">
        <v>133</v>
      </c>
      <c r="C142" s="505"/>
      <c r="D142" s="90"/>
      <c r="E142" s="91"/>
      <c r="F142" s="78"/>
      <c r="G142" s="78"/>
      <c r="H142" s="11"/>
      <c r="I142" s="61"/>
    </row>
    <row r="143" spans="1:13" ht="38.25" customHeight="1" x14ac:dyDescent="0.25">
      <c r="A143" s="501"/>
      <c r="B143" s="506" t="s">
        <v>134</v>
      </c>
      <c r="C143" s="507"/>
      <c r="D143" s="87"/>
      <c r="E143"/>
      <c r="F143" s="93">
        <f>+F141-F142</f>
        <v>0</v>
      </c>
      <c r="G143" s="93">
        <f>+G141-G142</f>
        <v>0</v>
      </c>
      <c r="H143" s="11"/>
      <c r="I143" s="103"/>
      <c r="J143" s="13"/>
    </row>
    <row r="144" spans="1:13" customFormat="1" ht="15" customHeight="1" x14ac:dyDescent="0.25">
      <c r="A144" s="437" t="s">
        <v>166</v>
      </c>
      <c r="B144" s="437"/>
      <c r="C144" s="437"/>
      <c r="F144" s="110"/>
      <c r="G144" s="110"/>
      <c r="J144" s="123"/>
      <c r="K144" s="122"/>
    </row>
    <row r="145" spans="1:11" ht="24" customHeight="1" x14ac:dyDescent="0.2">
      <c r="A145" s="483" t="s">
        <v>92</v>
      </c>
      <c r="B145" s="483"/>
      <c r="C145" s="483"/>
      <c r="D145" s="483"/>
      <c r="E145" s="483"/>
      <c r="F145" s="483"/>
      <c r="G145" s="483"/>
      <c r="H145" s="483"/>
      <c r="I145" s="483"/>
    </row>
    <row r="146" spans="1:11" ht="13.15" customHeight="1" x14ac:dyDescent="0.2">
      <c r="A146" s="438" t="s">
        <v>45</v>
      </c>
      <c r="B146" s="438"/>
      <c r="C146" s="438"/>
      <c r="D146" s="438"/>
      <c r="E146" s="438"/>
      <c r="F146" s="438"/>
      <c r="G146" s="438"/>
      <c r="H146" s="438"/>
      <c r="I146" s="438"/>
    </row>
    <row r="147" spans="1:11" ht="13.15" customHeight="1" x14ac:dyDescent="0.2">
      <c r="A147" s="438" t="s">
        <v>46</v>
      </c>
      <c r="B147" s="438"/>
      <c r="C147" s="438"/>
      <c r="D147" s="438"/>
      <c r="E147" s="438"/>
      <c r="F147" s="438"/>
      <c r="G147" s="438"/>
      <c r="H147" s="438"/>
      <c r="I147" s="438"/>
    </row>
    <row r="148" spans="1:11" ht="13.15" customHeight="1" x14ac:dyDescent="0.2">
      <c r="A148" s="438" t="s">
        <v>123</v>
      </c>
      <c r="B148" s="438"/>
      <c r="C148" s="438"/>
      <c r="D148" s="438"/>
      <c r="E148" s="438"/>
      <c r="F148" s="438"/>
      <c r="G148" s="438"/>
      <c r="H148" s="438"/>
      <c r="I148" s="438"/>
      <c r="K148" s="2"/>
    </row>
    <row r="149" spans="1:11" ht="13.15" customHeight="1" x14ac:dyDescent="0.2">
      <c r="A149" s="438" t="s">
        <v>81</v>
      </c>
      <c r="B149" s="438"/>
      <c r="C149" s="438"/>
      <c r="D149" s="438"/>
      <c r="E149" s="438"/>
      <c r="F149" s="438"/>
      <c r="G149" s="438"/>
      <c r="H149" s="438"/>
      <c r="I149" s="438"/>
      <c r="K149" s="2"/>
    </row>
    <row r="150" spans="1:11" ht="13.15" customHeight="1" x14ac:dyDescent="0.2">
      <c r="A150" s="438" t="s">
        <v>82</v>
      </c>
      <c r="B150" s="438"/>
      <c r="C150" s="438"/>
      <c r="D150" s="438"/>
      <c r="E150" s="438"/>
      <c r="F150" s="438"/>
      <c r="G150" s="438"/>
      <c r="H150" s="438"/>
      <c r="I150" s="438"/>
      <c r="K150" s="2"/>
    </row>
    <row r="151" spans="1:11" ht="13.15" customHeight="1" x14ac:dyDescent="0.2">
      <c r="A151" s="438" t="s">
        <v>83</v>
      </c>
      <c r="B151" s="438"/>
      <c r="C151" s="438"/>
      <c r="D151" s="438"/>
      <c r="E151" s="438"/>
      <c r="F151" s="438"/>
      <c r="G151" s="438"/>
      <c r="H151" s="438"/>
      <c r="I151" s="438"/>
      <c r="K151" s="2"/>
    </row>
    <row r="152" spans="1:11" ht="13.15" customHeight="1" x14ac:dyDescent="0.2">
      <c r="A152" s="438" t="s">
        <v>146</v>
      </c>
      <c r="B152" s="438"/>
      <c r="C152" s="438"/>
      <c r="D152" s="293"/>
      <c r="E152" s="293"/>
      <c r="F152" s="293"/>
      <c r="G152" s="293"/>
      <c r="H152" s="293"/>
      <c r="I152" s="293"/>
      <c r="K152" s="2"/>
    </row>
    <row r="153" spans="1:11" ht="22.9" customHeight="1" x14ac:dyDescent="0.2">
      <c r="A153" s="438" t="s">
        <v>145</v>
      </c>
      <c r="B153" s="438"/>
      <c r="C153" s="438"/>
      <c r="D153" s="438"/>
      <c r="E153" s="438"/>
      <c r="F153" s="438"/>
      <c r="G153" s="438"/>
      <c r="H153" s="438"/>
      <c r="I153" s="438"/>
      <c r="K153" s="2"/>
    </row>
    <row r="154" spans="1:11" ht="22.9" customHeight="1" x14ac:dyDescent="0.2">
      <c r="A154" s="438" t="s">
        <v>167</v>
      </c>
      <c r="B154" s="438"/>
      <c r="C154" s="438"/>
      <c r="D154" s="438"/>
      <c r="E154" s="438"/>
      <c r="F154" s="438"/>
      <c r="G154" s="438"/>
      <c r="H154" s="438"/>
      <c r="I154" s="438"/>
      <c r="K154" s="2"/>
    </row>
    <row r="155" spans="1:11" ht="18.600000000000001" customHeight="1" x14ac:dyDescent="0.2">
      <c r="A155" s="438" t="s">
        <v>148</v>
      </c>
      <c r="B155" s="438"/>
      <c r="C155" s="438"/>
      <c r="D155" s="438"/>
      <c r="E155" s="438"/>
      <c r="F155" s="438"/>
      <c r="G155" s="438"/>
      <c r="H155" s="293"/>
      <c r="I155" s="293"/>
      <c r="K155" s="2"/>
    </row>
    <row r="156" spans="1:11" ht="25.9" customHeight="1" x14ac:dyDescent="0.2">
      <c r="A156" s="439" t="s">
        <v>35</v>
      </c>
      <c r="B156" s="439"/>
      <c r="C156" s="439"/>
      <c r="D156" s="164"/>
      <c r="E156" s="164"/>
      <c r="F156" s="164"/>
      <c r="G156" s="164"/>
      <c r="H156" s="164"/>
      <c r="I156" s="164"/>
    </row>
    <row r="157" spans="1:11" ht="15" customHeight="1" x14ac:dyDescent="0.25">
      <c r="A157" s="439" t="s">
        <v>164</v>
      </c>
      <c r="B157" s="439"/>
      <c r="C157" s="439"/>
      <c r="D157" s="439"/>
      <c r="E157" s="439"/>
      <c r="F157" s="439"/>
      <c r="G157" s="20"/>
      <c r="H157" s="7"/>
      <c r="I157" s="21"/>
    </row>
    <row r="158" spans="1:11" ht="15" customHeight="1" x14ac:dyDescent="0.2">
      <c r="A158" s="439" t="s">
        <v>68</v>
      </c>
      <c r="B158" s="439"/>
      <c r="C158" s="439"/>
      <c r="D158" s="439"/>
      <c r="E158" s="439"/>
      <c r="F158" s="439"/>
      <c r="G158" s="24"/>
      <c r="H158" s="24"/>
      <c r="I158" s="24"/>
    </row>
    <row r="159" spans="1:11" ht="15" customHeight="1" x14ac:dyDescent="0.2">
      <c r="A159" s="439" t="s">
        <v>9</v>
      </c>
      <c r="B159" s="439"/>
      <c r="C159" s="439"/>
      <c r="D159" s="439"/>
      <c r="E159" s="439"/>
      <c r="F159" s="439"/>
      <c r="G159" s="24"/>
      <c r="H159" s="24"/>
      <c r="I159" s="24"/>
    </row>
    <row r="160" spans="1:11" x14ac:dyDescent="0.2">
      <c r="C160" s="24"/>
      <c r="D160" s="24"/>
      <c r="E160" s="23"/>
      <c r="F160" s="23"/>
      <c r="G160" s="24"/>
      <c r="H160" s="24"/>
      <c r="I160" s="24"/>
    </row>
  </sheetData>
  <mergeCells count="66">
    <mergeCell ref="A156:C156"/>
    <mergeCell ref="A157:F157"/>
    <mergeCell ref="A158:C158"/>
    <mergeCell ref="D158:F158"/>
    <mergeCell ref="A159:C159"/>
    <mergeCell ref="D159:F159"/>
    <mergeCell ref="A155:G155"/>
    <mergeCell ref="A144:C144"/>
    <mergeCell ref="A145:I145"/>
    <mergeCell ref="A146:I146"/>
    <mergeCell ref="A147:I147"/>
    <mergeCell ref="A148:I148"/>
    <mergeCell ref="A149:I149"/>
    <mergeCell ref="A150:I150"/>
    <mergeCell ref="A151:I151"/>
    <mergeCell ref="A152:C152"/>
    <mergeCell ref="A153:I153"/>
    <mergeCell ref="A154:I154"/>
    <mergeCell ref="A138:A143"/>
    <mergeCell ref="B138:C138"/>
    <mergeCell ref="B139:C139"/>
    <mergeCell ref="B140:C140"/>
    <mergeCell ref="B141:C141"/>
    <mergeCell ref="B142:C142"/>
    <mergeCell ref="B143:C143"/>
    <mergeCell ref="A100:I100"/>
    <mergeCell ref="A104:A136"/>
    <mergeCell ref="B104:B125"/>
    <mergeCell ref="I104:I125"/>
    <mergeCell ref="B127:B129"/>
    <mergeCell ref="I127:I129"/>
    <mergeCell ref="B131:B133"/>
    <mergeCell ref="I131:I133"/>
    <mergeCell ref="B135:C135"/>
    <mergeCell ref="B136:C136"/>
    <mergeCell ref="A86:C86"/>
    <mergeCell ref="A88:A90"/>
    <mergeCell ref="B88:B90"/>
    <mergeCell ref="A93:C93"/>
    <mergeCell ref="A95:A96"/>
    <mergeCell ref="B95:B96"/>
    <mergeCell ref="A47:I47"/>
    <mergeCell ref="A51:C51"/>
    <mergeCell ref="A54:C54"/>
    <mergeCell ref="A57:A83"/>
    <mergeCell ref="B57:B79"/>
    <mergeCell ref="B81:B83"/>
    <mergeCell ref="B37:C37"/>
    <mergeCell ref="B38:C38"/>
    <mergeCell ref="A40:A45"/>
    <mergeCell ref="B40:C40"/>
    <mergeCell ref="B41:C41"/>
    <mergeCell ref="B42:C42"/>
    <mergeCell ref="B43:C43"/>
    <mergeCell ref="B44:C44"/>
    <mergeCell ref="B45:C45"/>
    <mergeCell ref="A10:A38"/>
    <mergeCell ref="B10:B31"/>
    <mergeCell ref="I10:I31"/>
    <mergeCell ref="B33:B35"/>
    <mergeCell ref="I33:I35"/>
    <mergeCell ref="A1:I1"/>
    <mergeCell ref="A2:I2"/>
    <mergeCell ref="A3:I3"/>
    <mergeCell ref="A4:I4"/>
    <mergeCell ref="A6:I6"/>
  </mergeCells>
  <conditionalFormatting sqref="H9">
    <cfRule type="iconSet" priority="40">
      <iconSet>
        <cfvo type="percent" val="0"/>
        <cfvo type="num" val="0.95"/>
        <cfvo type="num" val="1"/>
      </iconSet>
    </cfRule>
    <cfRule type="iconSet" priority="39">
      <iconSet>
        <cfvo type="percent" val="0"/>
        <cfvo type="num" val="0.95" gte="0"/>
        <cfvo type="num" val="0.99" gte="0"/>
      </iconSet>
    </cfRule>
    <cfRule type="iconSet" priority="38">
      <iconSet>
        <cfvo type="percent" val="0"/>
        <cfvo type="num" val="0.95" gte="0"/>
        <cfvo type="num" val="1" gte="0"/>
      </iconSet>
    </cfRule>
  </conditionalFormatting>
  <conditionalFormatting sqref="H10">
    <cfRule type="iconSet" priority="36">
      <iconSet>
        <cfvo type="percent" val="0"/>
        <cfvo type="num" val="0.95"/>
        <cfvo type="num" val="1"/>
      </iconSet>
    </cfRule>
  </conditionalFormatting>
  <conditionalFormatting sqref="H11:H13 H15:H16 H19">
    <cfRule type="iconSet" priority="34">
      <iconSet>
        <cfvo type="percent" val="0"/>
        <cfvo type="num" val="0.95"/>
        <cfvo type="num" val="1"/>
      </iconSet>
    </cfRule>
  </conditionalFormatting>
  <conditionalFormatting sqref="H17">
    <cfRule type="iconSet" priority="24">
      <iconSet>
        <cfvo type="percent" val="0"/>
        <cfvo type="num" val="0.95"/>
        <cfvo type="num" val="1"/>
      </iconSet>
    </cfRule>
    <cfRule type="iconSet" priority="26">
      <iconSet>
        <cfvo type="percent" val="0"/>
        <cfvo type="num" val="0.95" gte="0"/>
        <cfvo type="num" val="1" gte="0"/>
      </iconSet>
    </cfRule>
    <cfRule type="iconSet" priority="27">
      <iconSet>
        <cfvo type="percent" val="0"/>
        <cfvo type="num" val="0.95" gte="0"/>
        <cfvo type="num" val="1" gte="0"/>
      </iconSet>
    </cfRule>
    <cfRule type="iconSet" priority="25">
      <iconSet>
        <cfvo type="percent" val="0"/>
        <cfvo type="num" val="0.95" gte="0"/>
        <cfvo type="num" val="0.99" gte="0"/>
      </iconSet>
    </cfRule>
  </conditionalFormatting>
  <conditionalFormatting sqref="H18">
    <cfRule type="iconSet" priority="23">
      <iconSet>
        <cfvo type="percent" val="0"/>
        <cfvo type="num" val="0.95" gte="0"/>
        <cfvo type="num" val="1" gte="0"/>
      </iconSet>
    </cfRule>
    <cfRule type="iconSet" priority="20">
      <iconSet>
        <cfvo type="percent" val="0"/>
        <cfvo type="num" val="0.95"/>
        <cfvo type="num" val="1"/>
      </iconSet>
    </cfRule>
    <cfRule type="iconSet" priority="21">
      <iconSet>
        <cfvo type="percent" val="0"/>
        <cfvo type="num" val="0.95" gte="0"/>
        <cfvo type="num" val="0.99" gte="0"/>
      </iconSet>
    </cfRule>
    <cfRule type="iconSet" priority="22">
      <iconSet>
        <cfvo type="percent" val="0"/>
        <cfvo type="num" val="0.95" gte="0"/>
        <cfvo type="num" val="1" gte="0"/>
      </iconSet>
    </cfRule>
  </conditionalFormatting>
  <conditionalFormatting sqref="H20:H21">
    <cfRule type="iconSet" priority="31">
      <iconSet>
        <cfvo type="percent" val="0"/>
        <cfvo type="num" val="0.95"/>
        <cfvo type="num" val="1"/>
      </iconSet>
    </cfRule>
  </conditionalFormatting>
  <conditionalFormatting sqref="H23:H29">
    <cfRule type="iconSet" priority="54">
      <iconSet>
        <cfvo type="percent" val="0"/>
        <cfvo type="num" val="0.95"/>
        <cfvo type="num" val="1"/>
      </iconSet>
    </cfRule>
  </conditionalFormatting>
  <conditionalFormatting sqref="H23:H30 H11:H13 H15:H16 H19">
    <cfRule type="iconSet" priority="55">
      <iconSet>
        <cfvo type="percent" val="0"/>
        <cfvo type="num" val="0.95" gte="0"/>
        <cfvo type="num" val="1" gte="0"/>
      </iconSet>
    </cfRule>
  </conditionalFormatting>
  <conditionalFormatting sqref="H23:H31 H10:H13 H15:H16 H19">
    <cfRule type="iconSet" priority="56">
      <iconSet>
        <cfvo type="percent" val="0"/>
        <cfvo type="num" val="0.95" gte="0"/>
        <cfvo type="num" val="1" gte="0"/>
      </iconSet>
    </cfRule>
  </conditionalFormatting>
  <conditionalFormatting sqref="H30">
    <cfRule type="iconSet" priority="49">
      <iconSet>
        <cfvo type="percent" val="0"/>
        <cfvo type="num" val="0.95"/>
        <cfvo type="num" val="1"/>
      </iconSet>
    </cfRule>
  </conditionalFormatting>
  <conditionalFormatting sqref="H31">
    <cfRule type="iconSet" priority="35">
      <iconSet>
        <cfvo type="percent" val="0"/>
        <cfvo type="num" val="0.95"/>
        <cfvo type="num" val="1"/>
      </iconSet>
    </cfRule>
  </conditionalFormatting>
  <conditionalFormatting sqref="H33:H37 H20:H22 H39">
    <cfRule type="iconSet" priority="33">
      <iconSet>
        <cfvo type="percent" val="0"/>
        <cfvo type="num" val="0.95"/>
        <cfvo type="num" val="1"/>
      </iconSet>
    </cfRule>
  </conditionalFormatting>
  <conditionalFormatting sqref="H33:H37 H20:H22">
    <cfRule type="iconSet" priority="32">
      <iconSet>
        <cfvo type="percent" val="0"/>
        <cfvo type="num" val="0.95"/>
        <cfvo type="num" val="1"/>
      </iconSet>
    </cfRule>
  </conditionalFormatting>
  <conditionalFormatting sqref="H39 H10:H13 H15:H16 H19:H37">
    <cfRule type="iconSet" priority="37">
      <iconSet>
        <cfvo type="percent" val="0"/>
        <cfvo type="num" val="0.95" gte="0"/>
        <cfvo type="num" val="0.99" gte="0"/>
      </iconSet>
    </cfRule>
  </conditionalFormatting>
  <conditionalFormatting sqref="H40:H45">
    <cfRule type="iconSet" priority="28">
      <iconSet>
        <cfvo type="percent" val="0"/>
        <cfvo type="num" val="0.95"/>
        <cfvo type="num" val="1"/>
      </iconSet>
    </cfRule>
    <cfRule type="iconSet" priority="29">
      <iconSet>
        <cfvo type="percent" val="0"/>
        <cfvo type="num" val="0.95"/>
        <cfvo type="num" val="1"/>
      </iconSet>
    </cfRule>
    <cfRule type="iconSet" priority="30">
      <iconSet>
        <cfvo type="percent" val="0"/>
        <cfvo type="num" val="0.95" gte="0"/>
        <cfvo type="num" val="0.99" gte="0"/>
      </iconSet>
    </cfRule>
  </conditionalFormatting>
  <conditionalFormatting sqref="H104">
    <cfRule type="iconSet" priority="47">
      <iconSet>
        <cfvo type="percent" val="0"/>
        <cfvo type="num" val="0.95"/>
        <cfvo type="num" val="1"/>
      </iconSet>
    </cfRule>
  </conditionalFormatting>
  <conditionalFormatting sqref="H105:H110 H113">
    <cfRule type="iconSet" priority="45">
      <iconSet>
        <cfvo type="percent" val="0"/>
        <cfvo type="num" val="0.95"/>
        <cfvo type="num" val="1"/>
      </iconSet>
    </cfRule>
  </conditionalFormatting>
  <conditionalFormatting sqref="H111">
    <cfRule type="iconSet" priority="14">
      <iconSet>
        <cfvo type="percent" val="0"/>
        <cfvo type="num" val="0.95" gte="0"/>
        <cfvo type="num" val="1" gte="0"/>
      </iconSet>
    </cfRule>
    <cfRule type="iconSet" priority="13">
      <iconSet>
        <cfvo type="percent" val="0"/>
        <cfvo type="num" val="0.95" gte="0"/>
        <cfvo type="num" val="0.99" gte="0"/>
      </iconSet>
    </cfRule>
    <cfRule type="iconSet" priority="15">
      <iconSet>
        <cfvo type="percent" val="0"/>
        <cfvo type="num" val="0.95" gte="0"/>
        <cfvo type="num" val="1" gte="0"/>
      </iconSet>
    </cfRule>
    <cfRule type="iconSet" priority="12">
      <iconSet>
        <cfvo type="percent" val="0"/>
        <cfvo type="num" val="0.95"/>
        <cfvo type="num" val="1"/>
      </iconSet>
    </cfRule>
  </conditionalFormatting>
  <conditionalFormatting sqref="H112">
    <cfRule type="iconSet" priority="19">
      <iconSet>
        <cfvo type="percent" val="0"/>
        <cfvo type="num" val="0.95" gte="0"/>
        <cfvo type="num" val="1" gte="0"/>
      </iconSet>
    </cfRule>
    <cfRule type="iconSet" priority="18">
      <iconSet>
        <cfvo type="percent" val="0"/>
        <cfvo type="num" val="0.95" gte="0"/>
        <cfvo type="num" val="1" gte="0"/>
      </iconSet>
    </cfRule>
    <cfRule type="iconSet" priority="16">
      <iconSet>
        <cfvo type="percent" val="0"/>
        <cfvo type="num" val="0.95"/>
        <cfvo type="num" val="1"/>
      </iconSet>
    </cfRule>
    <cfRule type="iconSet" priority="17">
      <iconSet>
        <cfvo type="percent" val="0"/>
        <cfvo type="num" val="0.95" gte="0"/>
        <cfvo type="num" val="0.99" gte="0"/>
      </iconSet>
    </cfRule>
  </conditionalFormatting>
  <conditionalFormatting sqref="H114:H115">
    <cfRule type="iconSet" priority="57">
      <iconSet>
        <cfvo type="percent" val="0"/>
        <cfvo type="num" val="0.95"/>
        <cfvo type="num" val="1"/>
      </iconSet>
    </cfRule>
  </conditionalFormatting>
  <conditionalFormatting sqref="H117:H122 H105:H110 H113">
    <cfRule type="iconSet" priority="52">
      <iconSet>
        <cfvo type="percent" val="0"/>
        <cfvo type="num" val="0.95" gte="0"/>
        <cfvo type="num" val="1" gte="0"/>
      </iconSet>
    </cfRule>
  </conditionalFormatting>
  <conditionalFormatting sqref="H117:H122">
    <cfRule type="iconSet" priority="53">
      <iconSet>
        <cfvo type="percent" val="0"/>
        <cfvo type="num" val="0.95"/>
        <cfvo type="num" val="1"/>
      </iconSet>
    </cfRule>
  </conditionalFormatting>
  <conditionalFormatting sqref="H123">
    <cfRule type="iconSet" priority="4">
      <iconSet>
        <cfvo type="percent" val="0"/>
        <cfvo type="num" val="0.95"/>
        <cfvo type="num" val="1"/>
      </iconSet>
    </cfRule>
    <cfRule type="iconSet" priority="5">
      <iconSet>
        <cfvo type="percent" val="0"/>
        <cfvo type="num" val="0.95" gte="0"/>
        <cfvo type="num" val="0.99" gte="0"/>
      </iconSet>
    </cfRule>
    <cfRule type="iconSet" priority="7">
      <iconSet>
        <cfvo type="percent" val="0"/>
        <cfvo type="num" val="0.95" gte="0"/>
        <cfvo type="num" val="1" gte="0"/>
      </iconSet>
    </cfRule>
    <cfRule type="iconSet" priority="6">
      <iconSet>
        <cfvo type="percent" val="0"/>
        <cfvo type="num" val="0.95" gte="0"/>
        <cfvo type="num" val="1" gte="0"/>
      </iconSet>
    </cfRule>
  </conditionalFormatting>
  <conditionalFormatting sqref="H124">
    <cfRule type="iconSet" priority="10">
      <iconSet>
        <cfvo type="percent" val="0"/>
        <cfvo type="num" val="0.95" gte="0"/>
        <cfvo type="num" val="1" gte="0"/>
      </iconSet>
    </cfRule>
    <cfRule type="iconSet" priority="11">
      <iconSet>
        <cfvo type="percent" val="0"/>
        <cfvo type="num" val="0.95" gte="0"/>
        <cfvo type="num" val="1" gte="0"/>
      </iconSet>
    </cfRule>
    <cfRule type="iconSet" priority="8">
      <iconSet>
        <cfvo type="percent" val="0"/>
        <cfvo type="num" val="0.95"/>
        <cfvo type="num" val="1"/>
      </iconSet>
    </cfRule>
    <cfRule type="iconSet" priority="9">
      <iconSet>
        <cfvo type="percent" val="0"/>
        <cfvo type="num" val="0.95" gte="0"/>
        <cfvo type="num" val="0.99" gte="0"/>
      </iconSet>
    </cfRule>
  </conditionalFormatting>
  <conditionalFormatting sqref="H125 H117:H122 H104:H110 H113">
    <cfRule type="iconSet" priority="50">
      <iconSet>
        <cfvo type="percent" val="0"/>
        <cfvo type="num" val="0.95" gte="0"/>
        <cfvo type="num" val="1" gte="0"/>
      </iconSet>
    </cfRule>
  </conditionalFormatting>
  <conditionalFormatting sqref="H125">
    <cfRule type="iconSet" priority="46">
      <iconSet>
        <cfvo type="percent" val="0"/>
        <cfvo type="num" val="0.95"/>
        <cfvo type="num" val="1"/>
      </iconSet>
    </cfRule>
  </conditionalFormatting>
  <conditionalFormatting sqref="H127:H130 H114:H116 H134:H135">
    <cfRule type="iconSet" priority="51">
      <iconSet>
        <cfvo type="percent" val="0"/>
        <cfvo type="num" val="0.95"/>
        <cfvo type="num" val="1"/>
      </iconSet>
    </cfRule>
  </conditionalFormatting>
  <conditionalFormatting sqref="H131:H133">
    <cfRule type="iconSet" priority="3">
      <iconSet>
        <cfvo type="percent" val="0"/>
        <cfvo type="num" val="0.95" gte="0"/>
        <cfvo type="num" val="0.99" gte="0"/>
      </iconSet>
    </cfRule>
    <cfRule type="iconSet" priority="2">
      <iconSet>
        <cfvo type="percent" val="0"/>
        <cfvo type="num" val="0.95"/>
        <cfvo type="num" val="1"/>
      </iconSet>
    </cfRule>
    <cfRule type="iconSet" priority="1">
      <iconSet>
        <cfvo type="percent" val="0"/>
        <cfvo type="num" val="0.95"/>
        <cfvo type="num" val="1"/>
      </iconSet>
    </cfRule>
  </conditionalFormatting>
  <conditionalFormatting sqref="H137 H104:H110 H113:H122 H125:H130 H134:H135">
    <cfRule type="iconSet" priority="48">
      <iconSet>
        <cfvo type="percent" val="0"/>
        <cfvo type="num" val="0.95" gte="0"/>
        <cfvo type="num" val="0.99" gte="0"/>
      </iconSet>
    </cfRule>
  </conditionalFormatting>
  <conditionalFormatting sqref="H137 H127:H130 H114:H116 H134:H135">
    <cfRule type="iconSet" priority="44">
      <iconSet>
        <cfvo type="percent" val="0"/>
        <cfvo type="num" val="0.95"/>
        <cfvo type="num" val="1"/>
      </iconSet>
    </cfRule>
  </conditionalFormatting>
  <conditionalFormatting sqref="H138:H143">
    <cfRule type="iconSet" priority="41">
      <iconSet>
        <cfvo type="percent" val="0"/>
        <cfvo type="num" val="0.95"/>
        <cfvo type="num" val="1"/>
      </iconSet>
    </cfRule>
    <cfRule type="iconSet" priority="42">
      <iconSet>
        <cfvo type="percent" val="0"/>
        <cfvo type="num" val="0.95"/>
        <cfvo type="num" val="1"/>
      </iconSet>
    </cfRule>
    <cfRule type="iconSet" priority="43">
      <iconSet>
        <cfvo type="percent" val="0"/>
        <cfvo type="num" val="0.95" gte="0"/>
        <cfvo type="num" val="0.99" gte="0"/>
      </iconSet>
    </cfRule>
  </conditionalFormatting>
  <printOptions horizontalCentered="1" verticalCentered="1"/>
  <pageMargins left="0.74803149606299213" right="0.74803149606299213" top="0.35" bottom="0.39370078740157483" header="0.26" footer="0.19685039370078741"/>
  <pageSetup paperSize="9" scale="26" orientation="landscape" r:id="rId1"/>
  <headerFooter alignWithMargins="0">
    <oddHeader>&amp;R&amp;"Arial,Negrita"&amp;11CUADRO No. "A1"</oddHeader>
    <oddFooter>&amp;LFecha:  &amp;D&amp;RPlanificación Nacional.- XM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B0AB2-C974-4E96-8852-82ACC6BE7D3D}">
  <sheetPr>
    <pageSetUpPr fitToPage="1"/>
  </sheetPr>
  <dimension ref="A1:N163"/>
  <sheetViews>
    <sheetView showGridLines="0" zoomScale="90" zoomScaleNormal="90" zoomScaleSheetLayoutView="85" workbookViewId="0">
      <selection activeCell="J147" sqref="J147"/>
    </sheetView>
  </sheetViews>
  <sheetFormatPr baseColWidth="10" defaultColWidth="11.42578125" defaultRowHeight="12.75" outlineLevelRow="2" x14ac:dyDescent="0.2"/>
  <cols>
    <col min="1" max="2" width="5.7109375" style="2" customWidth="1"/>
    <col min="3" max="3" width="63.7109375" style="2" customWidth="1"/>
    <col min="4" max="4" width="18.42578125" style="2" customWidth="1"/>
    <col min="5" max="5" width="1.28515625" style="2" customWidth="1"/>
    <col min="6" max="6" width="20.28515625" style="2" customWidth="1"/>
    <col min="7" max="7" width="20.42578125" style="2" customWidth="1"/>
    <col min="8" max="8" width="1.5703125" style="2" customWidth="1"/>
    <col min="9" max="9" width="18.28515625" style="2" customWidth="1"/>
    <col min="10" max="10" width="12.28515625" style="2" bestFit="1" customWidth="1"/>
    <col min="11" max="11" width="16.28515625" style="122" customWidth="1"/>
    <col min="12" max="12" width="4.42578125" style="2" customWidth="1"/>
    <col min="13" max="14" width="15.42578125" style="2" customWidth="1"/>
    <col min="15" max="16384" width="11.42578125" style="2"/>
  </cols>
  <sheetData>
    <row r="1" spans="1:14" ht="27.75" customHeight="1" x14ac:dyDescent="0.2">
      <c r="A1" s="476" t="s">
        <v>52</v>
      </c>
      <c r="B1" s="476"/>
      <c r="C1" s="476"/>
      <c r="D1" s="476"/>
      <c r="E1" s="476"/>
      <c r="F1" s="476"/>
      <c r="G1" s="476"/>
      <c r="H1" s="476"/>
      <c r="I1" s="476"/>
    </row>
    <row r="2" spans="1:14" ht="18" x14ac:dyDescent="0.2">
      <c r="A2" s="477" t="s">
        <v>53</v>
      </c>
      <c r="B2" s="477"/>
      <c r="C2" s="477"/>
      <c r="D2" s="477"/>
      <c r="E2" s="477"/>
      <c r="F2" s="477"/>
      <c r="G2" s="477"/>
      <c r="H2" s="477"/>
      <c r="I2" s="477"/>
    </row>
    <row r="3" spans="1:14" ht="20.25" customHeight="1" x14ac:dyDescent="0.2">
      <c r="A3" s="478" t="s">
        <v>169</v>
      </c>
      <c r="B3" s="478"/>
      <c r="C3" s="478"/>
      <c r="D3" s="478"/>
      <c r="E3" s="478"/>
      <c r="F3" s="478"/>
      <c r="G3" s="478"/>
      <c r="H3" s="478"/>
      <c r="I3" s="478"/>
    </row>
    <row r="4" spans="1:14" ht="17.25" customHeight="1" x14ac:dyDescent="0.25">
      <c r="A4" s="444" t="s">
        <v>73</v>
      </c>
      <c r="B4" s="444"/>
      <c r="C4" s="444"/>
      <c r="D4" s="444"/>
      <c r="E4" s="444"/>
      <c r="F4" s="444"/>
      <c r="G4" s="444"/>
      <c r="H4" s="444"/>
      <c r="I4" s="444"/>
      <c r="K4" s="207"/>
    </row>
    <row r="5" spans="1:14" ht="15.75" x14ac:dyDescent="0.25">
      <c r="A5" s="62"/>
      <c r="B5" s="62"/>
      <c r="C5" s="62"/>
      <c r="D5" s="62"/>
      <c r="E5" s="62"/>
      <c r="F5" s="62"/>
      <c r="G5" s="62"/>
      <c r="H5" s="62"/>
      <c r="I5" s="62"/>
      <c r="L5" s="161"/>
    </row>
    <row r="6" spans="1:14" customFormat="1" ht="31.5" customHeight="1" x14ac:dyDescent="0.25">
      <c r="A6" s="479" t="s">
        <v>42</v>
      </c>
      <c r="B6" s="480"/>
      <c r="C6" s="480"/>
      <c r="D6" s="480"/>
      <c r="E6" s="480"/>
      <c r="F6" s="480"/>
      <c r="G6" s="480"/>
      <c r="H6" s="480"/>
      <c r="I6" s="481"/>
      <c r="K6" s="123"/>
      <c r="L6" s="162"/>
    </row>
    <row r="7" spans="1:14" ht="15.75" x14ac:dyDescent="0.25">
      <c r="C7" s="3"/>
      <c r="D7" s="4"/>
      <c r="G7" s="4"/>
      <c r="L7" s="161"/>
    </row>
    <row r="8" spans="1:14" s="5" customFormat="1" ht="60" customHeight="1" x14ac:dyDescent="0.25">
      <c r="C8" s="41"/>
      <c r="D8" s="42" t="s">
        <v>138</v>
      </c>
      <c r="E8" s="6"/>
      <c r="F8" s="42" t="s">
        <v>136</v>
      </c>
      <c r="G8" s="42" t="s">
        <v>137</v>
      </c>
      <c r="H8" s="6"/>
      <c r="I8" s="42" t="s">
        <v>139</v>
      </c>
      <c r="K8" s="122"/>
    </row>
    <row r="9" spans="1:14" s="7" customFormat="1" ht="4.5" customHeight="1" x14ac:dyDescent="0.2">
      <c r="C9" s="8"/>
      <c r="D9" s="33"/>
      <c r="E9" s="10"/>
      <c r="F9" s="9"/>
      <c r="G9" s="9"/>
      <c r="H9" s="10"/>
      <c r="J9" s="5"/>
      <c r="K9" s="124"/>
    </row>
    <row r="10" spans="1:14" s="5" customFormat="1" ht="15.95" customHeight="1" x14ac:dyDescent="0.2">
      <c r="A10" s="466" t="s">
        <v>20</v>
      </c>
      <c r="B10" s="467" t="s">
        <v>21</v>
      </c>
      <c r="C10" s="98" t="s">
        <v>1</v>
      </c>
      <c r="D10" s="129">
        <f t="shared" ref="D10:D13" si="0">D105</f>
        <v>0</v>
      </c>
      <c r="E10" s="115"/>
      <c r="F10" s="129">
        <f t="shared" ref="F10" si="1">F105</f>
        <v>0</v>
      </c>
      <c r="G10" s="129">
        <f>G105-G58</f>
        <v>0</v>
      </c>
      <c r="H10" s="11"/>
      <c r="I10" s="470" t="e">
        <f>+G32/G41</f>
        <v>#DIV/0!</v>
      </c>
      <c r="K10" s="122"/>
      <c r="L10" s="122"/>
      <c r="M10" s="122"/>
      <c r="N10" s="122"/>
    </row>
    <row r="11" spans="1:14" ht="15.95" customHeight="1" outlineLevel="1" x14ac:dyDescent="0.2">
      <c r="A11" s="466"/>
      <c r="B11" s="468"/>
      <c r="C11" s="99" t="s">
        <v>43</v>
      </c>
      <c r="D11" s="36">
        <f t="shared" si="0"/>
        <v>0</v>
      </c>
      <c r="E11" s="115"/>
      <c r="F11" s="36">
        <f>F106</f>
        <v>0</v>
      </c>
      <c r="G11" s="36">
        <f>G106-G59</f>
        <v>0</v>
      </c>
      <c r="I11" s="471"/>
      <c r="J11" s="5"/>
      <c r="K11" s="121"/>
      <c r="L11" s="121"/>
      <c r="M11" s="121"/>
      <c r="N11" s="121"/>
    </row>
    <row r="12" spans="1:14" s="192" customFormat="1" ht="15.95" customHeight="1" outlineLevel="1" x14ac:dyDescent="0.2">
      <c r="A12" s="466"/>
      <c r="B12" s="468"/>
      <c r="C12" s="279" t="s">
        <v>173</v>
      </c>
      <c r="D12" s="36">
        <f t="shared" si="0"/>
        <v>0</v>
      </c>
      <c r="E12" s="36"/>
      <c r="F12" s="36">
        <f>F107</f>
        <v>0</v>
      </c>
      <c r="G12" s="36">
        <f>G107</f>
        <v>0</v>
      </c>
      <c r="I12" s="471"/>
      <c r="J12" s="191"/>
      <c r="K12" s="195"/>
      <c r="L12" s="195"/>
      <c r="M12" s="195"/>
      <c r="N12" s="195"/>
    </row>
    <row r="13" spans="1:14" s="192" customFormat="1" ht="15.95" customHeight="1" outlineLevel="1" x14ac:dyDescent="0.2">
      <c r="A13" s="466"/>
      <c r="B13" s="468"/>
      <c r="C13" s="99" t="s">
        <v>171</v>
      </c>
      <c r="D13" s="36">
        <f t="shared" si="0"/>
        <v>0</v>
      </c>
      <c r="E13" s="320"/>
      <c r="F13" s="36">
        <f>F108</f>
        <v>0</v>
      </c>
      <c r="G13" s="36">
        <f>G108</f>
        <v>0</v>
      </c>
      <c r="I13" s="471"/>
      <c r="J13" s="191"/>
      <c r="K13" s="195"/>
      <c r="L13" s="195"/>
      <c r="M13" s="195"/>
      <c r="N13" s="195"/>
    </row>
    <row r="14" spans="1:14" ht="15.95" customHeight="1" outlineLevel="1" x14ac:dyDescent="0.2">
      <c r="A14" s="466"/>
      <c r="B14" s="468"/>
      <c r="C14" s="99" t="s">
        <v>15</v>
      </c>
      <c r="D14" s="36">
        <f t="shared" ref="D14:D22" si="2">D109</f>
        <v>0</v>
      </c>
      <c r="E14" s="115"/>
      <c r="F14" s="36">
        <f t="shared" ref="F14:F31" si="3">F109</f>
        <v>0</v>
      </c>
      <c r="G14" s="36">
        <f t="shared" ref="G14:G28" si="4">G109-G60</f>
        <v>0</v>
      </c>
      <c r="I14" s="471"/>
      <c r="K14" s="121"/>
      <c r="L14" s="121"/>
      <c r="M14" s="121"/>
      <c r="N14" s="121"/>
    </row>
    <row r="15" spans="1:14" ht="15.95" customHeight="1" outlineLevel="1" x14ac:dyDescent="0.25">
      <c r="A15" s="466"/>
      <c r="B15" s="468"/>
      <c r="C15" s="99" t="s">
        <v>153</v>
      </c>
      <c r="D15" s="145">
        <f t="shared" si="2"/>
        <v>0</v>
      </c>
      <c r="E15" s="116"/>
      <c r="F15" s="36">
        <f t="shared" si="3"/>
        <v>0</v>
      </c>
      <c r="G15" s="145">
        <f t="shared" si="4"/>
        <v>0</v>
      </c>
      <c r="H15" s="68"/>
      <c r="I15" s="471"/>
      <c r="K15" s="121"/>
      <c r="L15" s="121"/>
      <c r="M15" s="121"/>
      <c r="N15" s="121"/>
    </row>
    <row r="16" spans="1:14" ht="15.95" customHeight="1" outlineLevel="1" x14ac:dyDescent="0.2">
      <c r="A16" s="466"/>
      <c r="B16" s="468"/>
      <c r="C16" s="100" t="s">
        <v>14</v>
      </c>
      <c r="D16" s="36">
        <f t="shared" si="2"/>
        <v>0</v>
      </c>
      <c r="E16" s="115"/>
      <c r="F16" s="36">
        <f t="shared" si="3"/>
        <v>0</v>
      </c>
      <c r="G16" s="36">
        <f t="shared" si="4"/>
        <v>0</v>
      </c>
      <c r="I16" s="471"/>
      <c r="K16" s="121"/>
      <c r="L16" s="121"/>
      <c r="M16" s="121"/>
      <c r="N16" s="121"/>
    </row>
    <row r="17" spans="1:14" ht="15.95" customHeight="1" outlineLevel="1" x14ac:dyDescent="0.2">
      <c r="A17" s="466"/>
      <c r="B17" s="468"/>
      <c r="C17" s="100" t="s">
        <v>13</v>
      </c>
      <c r="D17" s="36">
        <f t="shared" si="2"/>
        <v>0</v>
      </c>
      <c r="E17" s="115"/>
      <c r="F17" s="36">
        <f t="shared" si="3"/>
        <v>0</v>
      </c>
      <c r="G17" s="36">
        <f t="shared" si="4"/>
        <v>0</v>
      </c>
      <c r="I17" s="471"/>
      <c r="K17" s="121"/>
      <c r="L17" s="121"/>
      <c r="M17" s="121"/>
      <c r="N17" s="121"/>
    </row>
    <row r="18" spans="1:14" ht="15.95" customHeight="1" outlineLevel="1" x14ac:dyDescent="0.2">
      <c r="A18" s="466"/>
      <c r="B18" s="468"/>
      <c r="C18" s="100" t="s">
        <v>12</v>
      </c>
      <c r="D18" s="36">
        <f t="shared" si="2"/>
        <v>0</v>
      </c>
      <c r="E18" s="115"/>
      <c r="F18" s="36">
        <f t="shared" si="3"/>
        <v>0</v>
      </c>
      <c r="G18" s="36">
        <f t="shared" si="4"/>
        <v>0</v>
      </c>
      <c r="I18" s="471"/>
      <c r="K18" s="121"/>
      <c r="L18" s="121"/>
      <c r="M18" s="121"/>
      <c r="N18" s="121"/>
    </row>
    <row r="19" spans="1:14" ht="15.95" customHeight="1" outlineLevel="1" x14ac:dyDescent="0.2">
      <c r="A19" s="466"/>
      <c r="B19" s="468"/>
      <c r="C19" s="100" t="s">
        <v>63</v>
      </c>
      <c r="D19" s="36">
        <f t="shared" si="2"/>
        <v>0</v>
      </c>
      <c r="E19" s="115"/>
      <c r="F19" s="36">
        <f t="shared" si="3"/>
        <v>0</v>
      </c>
      <c r="G19" s="36">
        <f t="shared" si="4"/>
        <v>0</v>
      </c>
      <c r="I19" s="471"/>
      <c r="K19" s="121"/>
      <c r="L19" s="121"/>
      <c r="M19" s="121"/>
      <c r="N19" s="121"/>
    </row>
    <row r="20" spans="1:14" ht="15.95" customHeight="1" outlineLevel="1" x14ac:dyDescent="0.2">
      <c r="A20" s="466"/>
      <c r="B20" s="468"/>
      <c r="C20" s="100" t="s">
        <v>67</v>
      </c>
      <c r="D20" s="36">
        <f t="shared" si="2"/>
        <v>0</v>
      </c>
      <c r="E20" s="115"/>
      <c r="F20" s="36">
        <f t="shared" si="3"/>
        <v>0</v>
      </c>
      <c r="G20" s="36">
        <f t="shared" si="4"/>
        <v>0</v>
      </c>
      <c r="I20" s="471"/>
      <c r="K20" s="121"/>
      <c r="L20" s="121"/>
      <c r="M20" s="121"/>
      <c r="N20" s="121"/>
    </row>
    <row r="21" spans="1:14" ht="15.95" customHeight="1" x14ac:dyDescent="0.25">
      <c r="A21" s="466"/>
      <c r="B21" s="468"/>
      <c r="C21" s="101" t="s">
        <v>147</v>
      </c>
      <c r="D21" s="36">
        <f t="shared" si="2"/>
        <v>0</v>
      </c>
      <c r="E21" s="115"/>
      <c r="F21" s="36">
        <f t="shared" si="3"/>
        <v>0</v>
      </c>
      <c r="G21" s="145">
        <f t="shared" si="4"/>
        <v>0</v>
      </c>
      <c r="H21" s="11"/>
      <c r="I21" s="471"/>
      <c r="J21" s="12"/>
      <c r="K21" s="121"/>
      <c r="L21" s="121"/>
      <c r="M21" s="121"/>
      <c r="N21" s="121"/>
    </row>
    <row r="22" spans="1:14" ht="15.95" customHeight="1" x14ac:dyDescent="0.25">
      <c r="A22" s="466"/>
      <c r="B22" s="468"/>
      <c r="C22" s="101" t="s">
        <v>41</v>
      </c>
      <c r="D22" s="36">
        <f t="shared" si="2"/>
        <v>0</v>
      </c>
      <c r="E22" s="115"/>
      <c r="F22" s="36">
        <f t="shared" si="3"/>
        <v>0</v>
      </c>
      <c r="G22" s="145">
        <f t="shared" si="4"/>
        <v>0</v>
      </c>
      <c r="H22" s="11"/>
      <c r="I22" s="471"/>
      <c r="J22" s="12"/>
      <c r="K22" s="121"/>
      <c r="L22" s="121"/>
      <c r="M22" s="121"/>
      <c r="N22" s="121"/>
    </row>
    <row r="23" spans="1:14" s="5" customFormat="1" ht="15.95" customHeight="1" x14ac:dyDescent="0.25">
      <c r="A23" s="466"/>
      <c r="B23" s="468"/>
      <c r="C23" s="102" t="s">
        <v>122</v>
      </c>
      <c r="D23" s="36">
        <f t="shared" ref="D23:D31" si="5">D118</f>
        <v>0</v>
      </c>
      <c r="E23" s="115"/>
      <c r="F23" s="36">
        <f t="shared" si="3"/>
        <v>0</v>
      </c>
      <c r="G23" s="145">
        <f t="shared" si="4"/>
        <v>0</v>
      </c>
      <c r="H23" s="7"/>
      <c r="I23" s="471"/>
      <c r="K23" s="121"/>
      <c r="L23" s="121"/>
      <c r="M23" s="121"/>
      <c r="N23" s="121"/>
    </row>
    <row r="24" spans="1:14" ht="15.95" customHeight="1" x14ac:dyDescent="0.25">
      <c r="A24" s="466"/>
      <c r="B24" s="468"/>
      <c r="C24" s="102" t="s">
        <v>5</v>
      </c>
      <c r="D24" s="36">
        <f t="shared" si="5"/>
        <v>0</v>
      </c>
      <c r="E24" s="115"/>
      <c r="F24" s="36">
        <f t="shared" si="3"/>
        <v>0</v>
      </c>
      <c r="G24" s="145">
        <f t="shared" si="4"/>
        <v>0</v>
      </c>
      <c r="H24" s="11"/>
      <c r="I24" s="471"/>
      <c r="J24" s="5"/>
      <c r="K24" s="121"/>
      <c r="L24" s="121"/>
      <c r="M24" s="121"/>
      <c r="N24" s="121"/>
    </row>
    <row r="25" spans="1:14" ht="15.95" customHeight="1" x14ac:dyDescent="0.25">
      <c r="A25" s="466"/>
      <c r="B25" s="468"/>
      <c r="C25" s="102" t="s">
        <v>6</v>
      </c>
      <c r="D25" s="36">
        <f t="shared" si="5"/>
        <v>0</v>
      </c>
      <c r="E25" s="115"/>
      <c r="F25" s="36">
        <f t="shared" si="3"/>
        <v>0</v>
      </c>
      <c r="G25" s="145">
        <f t="shared" si="4"/>
        <v>0</v>
      </c>
      <c r="H25" s="11"/>
      <c r="I25" s="471"/>
      <c r="J25" s="5"/>
      <c r="K25" s="121"/>
      <c r="L25" s="121"/>
      <c r="M25" s="121"/>
      <c r="N25" s="121"/>
    </row>
    <row r="26" spans="1:14" ht="15.95" customHeight="1" x14ac:dyDescent="0.25">
      <c r="A26" s="466"/>
      <c r="B26" s="468"/>
      <c r="C26" s="102" t="s">
        <v>16</v>
      </c>
      <c r="D26" s="36">
        <f t="shared" si="5"/>
        <v>0</v>
      </c>
      <c r="E26" s="115"/>
      <c r="F26" s="36">
        <f t="shared" si="3"/>
        <v>0</v>
      </c>
      <c r="G26" s="145">
        <f t="shared" si="4"/>
        <v>0</v>
      </c>
      <c r="H26" s="11"/>
      <c r="I26" s="471"/>
      <c r="J26" s="14"/>
      <c r="K26" s="121"/>
      <c r="L26" s="121"/>
      <c r="M26" s="121"/>
      <c r="N26" s="121"/>
    </row>
    <row r="27" spans="1:14" ht="15.95" customHeight="1" x14ac:dyDescent="0.25">
      <c r="A27" s="466"/>
      <c r="B27" s="468"/>
      <c r="C27" s="102" t="s">
        <v>7</v>
      </c>
      <c r="D27" s="36">
        <f t="shared" si="5"/>
        <v>0</v>
      </c>
      <c r="E27" s="115"/>
      <c r="F27" s="36">
        <f t="shared" si="3"/>
        <v>0</v>
      </c>
      <c r="G27" s="145">
        <f t="shared" si="4"/>
        <v>0</v>
      </c>
      <c r="H27" s="11"/>
      <c r="I27" s="471"/>
      <c r="J27" s="5"/>
      <c r="K27" s="121"/>
      <c r="L27" s="121"/>
      <c r="M27" s="121"/>
      <c r="N27" s="121"/>
    </row>
    <row r="28" spans="1:14" ht="15.95" customHeight="1" x14ac:dyDescent="0.25">
      <c r="A28" s="466"/>
      <c r="B28" s="468"/>
      <c r="C28" s="102" t="s">
        <v>17</v>
      </c>
      <c r="D28" s="36">
        <f t="shared" si="5"/>
        <v>0</v>
      </c>
      <c r="E28" s="115"/>
      <c r="F28" s="36">
        <f t="shared" si="3"/>
        <v>0</v>
      </c>
      <c r="G28" s="145">
        <f t="shared" si="4"/>
        <v>0</v>
      </c>
      <c r="H28" s="11"/>
      <c r="I28" s="471"/>
      <c r="K28" s="121"/>
      <c r="L28" s="121"/>
      <c r="M28" s="121"/>
      <c r="N28" s="121"/>
    </row>
    <row r="29" spans="1:14" ht="15.95" customHeight="1" x14ac:dyDescent="0.25">
      <c r="A29" s="466"/>
      <c r="B29" s="468"/>
      <c r="C29" s="102" t="s">
        <v>57</v>
      </c>
      <c r="D29" s="36">
        <f t="shared" si="5"/>
        <v>0</v>
      </c>
      <c r="E29" s="115"/>
      <c r="F29" s="36">
        <f t="shared" si="3"/>
        <v>0</v>
      </c>
      <c r="G29" s="145">
        <f>G124-G77</f>
        <v>0</v>
      </c>
      <c r="H29" s="11"/>
      <c r="I29" s="471"/>
      <c r="K29" s="121"/>
      <c r="L29" s="121"/>
      <c r="M29" s="121"/>
      <c r="N29" s="121"/>
    </row>
    <row r="30" spans="1:14" ht="15.95" customHeight="1" x14ac:dyDescent="0.25">
      <c r="A30" s="466"/>
      <c r="B30" s="468"/>
      <c r="C30" s="102" t="s">
        <v>58</v>
      </c>
      <c r="D30" s="36">
        <f t="shared" si="5"/>
        <v>0</v>
      </c>
      <c r="E30" s="115"/>
      <c r="F30" s="36">
        <f t="shared" si="3"/>
        <v>0</v>
      </c>
      <c r="G30" s="145">
        <f>G125-G78</f>
        <v>0</v>
      </c>
      <c r="H30" s="11"/>
      <c r="I30" s="471"/>
      <c r="K30" s="121"/>
      <c r="L30" s="121"/>
      <c r="M30" s="121"/>
      <c r="N30" s="121"/>
    </row>
    <row r="31" spans="1:14" ht="15.95" customHeight="1" x14ac:dyDescent="0.25">
      <c r="A31" s="466"/>
      <c r="B31" s="468"/>
      <c r="C31" s="72" t="s">
        <v>74</v>
      </c>
      <c r="D31" s="36">
        <f t="shared" si="5"/>
        <v>0</v>
      </c>
      <c r="E31" s="115"/>
      <c r="F31" s="36">
        <f t="shared" si="3"/>
        <v>0</v>
      </c>
      <c r="G31" s="145">
        <f>G126-G79</f>
        <v>0</v>
      </c>
      <c r="H31" s="7"/>
      <c r="I31" s="471"/>
      <c r="J31" s="5"/>
      <c r="K31" s="121"/>
      <c r="L31" s="121"/>
      <c r="M31" s="121"/>
      <c r="N31" s="121"/>
    </row>
    <row r="32" spans="1:14" s="7" customFormat="1" ht="18" customHeight="1" x14ac:dyDescent="0.25">
      <c r="A32" s="466"/>
      <c r="B32" s="469"/>
      <c r="C32" s="47" t="s">
        <v>55</v>
      </c>
      <c r="D32" s="48">
        <f>+D10+SUM(D21:D31)</f>
        <v>0</v>
      </c>
      <c r="E32" s="117"/>
      <c r="F32" s="48">
        <f>+F10+SUM(F21:F31)</f>
        <v>0</v>
      </c>
      <c r="G32" s="48">
        <f>+G10+SUM(G21:G31)</f>
        <v>0</v>
      </c>
      <c r="I32" s="472"/>
      <c r="J32" s="15"/>
      <c r="K32" s="130"/>
      <c r="L32" s="130"/>
      <c r="M32" s="130"/>
      <c r="N32" s="130"/>
    </row>
    <row r="33" spans="1:14" ht="6.6" customHeight="1" x14ac:dyDescent="0.25">
      <c r="A33" s="466"/>
      <c r="B33" s="21"/>
      <c r="C33" s="34"/>
      <c r="D33" s="17"/>
      <c r="E33" s="17"/>
      <c r="F33" s="17"/>
      <c r="G33" s="17"/>
      <c r="H33" s="7"/>
      <c r="I33" s="35"/>
      <c r="J33" s="5"/>
      <c r="K33" s="130"/>
      <c r="L33" s="130"/>
      <c r="M33" s="130"/>
      <c r="N33" s="130"/>
    </row>
    <row r="34" spans="1:14" ht="18.75" customHeight="1" x14ac:dyDescent="0.2">
      <c r="A34" s="466"/>
      <c r="B34" s="473" t="s">
        <v>22</v>
      </c>
      <c r="C34" s="37" t="s">
        <v>38</v>
      </c>
      <c r="D34" s="38">
        <f>D129</f>
        <v>0</v>
      </c>
      <c r="E34" s="118"/>
      <c r="F34" s="38">
        <f>F129</f>
        <v>0</v>
      </c>
      <c r="G34" s="38">
        <f>G129-G82</f>
        <v>0</v>
      </c>
      <c r="H34" s="7"/>
      <c r="I34" s="470" t="e">
        <f>+G36/G41</f>
        <v>#DIV/0!</v>
      </c>
      <c r="K34" s="130"/>
      <c r="L34" s="130"/>
      <c r="M34" s="130"/>
      <c r="N34" s="130"/>
    </row>
    <row r="35" spans="1:14" ht="18.75" customHeight="1" x14ac:dyDescent="0.2">
      <c r="A35" s="466"/>
      <c r="B35" s="474"/>
      <c r="C35" s="39" t="s">
        <v>39</v>
      </c>
      <c r="D35" s="36">
        <f>D130</f>
        <v>0</v>
      </c>
      <c r="E35" s="118"/>
      <c r="F35" s="36">
        <f>F130</f>
        <v>0</v>
      </c>
      <c r="G35" s="36">
        <f>G130-G83</f>
        <v>0</v>
      </c>
      <c r="H35" s="7"/>
      <c r="I35" s="471"/>
      <c r="K35" s="130"/>
      <c r="L35" s="130"/>
      <c r="M35" s="130"/>
      <c r="N35" s="130"/>
    </row>
    <row r="36" spans="1:14" s="7" customFormat="1" ht="18.75" customHeight="1" x14ac:dyDescent="0.2">
      <c r="A36" s="466"/>
      <c r="B36" s="475"/>
      <c r="C36" s="96" t="s">
        <v>61</v>
      </c>
      <c r="D36" s="48">
        <f>SUM(D34:D35)</f>
        <v>0</v>
      </c>
      <c r="F36" s="48">
        <f>SUM(F34:F35)</f>
        <v>0</v>
      </c>
      <c r="G36" s="48">
        <f>SUM(G34:G35)</f>
        <v>0</v>
      </c>
      <c r="H36" s="11"/>
      <c r="I36" s="472"/>
      <c r="K36" s="121"/>
      <c r="L36" s="130"/>
    </row>
    <row r="37" spans="1:14" s="7" customFormat="1" ht="15.75" x14ac:dyDescent="0.25">
      <c r="A37" s="466"/>
      <c r="B37" s="21"/>
      <c r="C37" s="18"/>
      <c r="D37" s="94"/>
      <c r="E37" s="94"/>
      <c r="F37" s="94"/>
      <c r="G37" s="94"/>
      <c r="H37" s="11"/>
      <c r="I37" s="35"/>
      <c r="K37" s="121"/>
      <c r="L37" s="130"/>
    </row>
    <row r="38" spans="1:14" s="7" customFormat="1" ht="15.75" customHeight="1" x14ac:dyDescent="0.25">
      <c r="A38" s="466"/>
      <c r="B38" s="464" t="s">
        <v>24</v>
      </c>
      <c r="C38" s="464"/>
      <c r="D38" s="49">
        <f t="shared" ref="D38:F38" si="6">D41-D39</f>
        <v>0</v>
      </c>
      <c r="F38" s="49">
        <f t="shared" si="6"/>
        <v>0</v>
      </c>
      <c r="G38" s="49">
        <f>G41-G39</f>
        <v>0</v>
      </c>
      <c r="H38" s="11"/>
      <c r="I38" s="50" t="e">
        <f>+G38/$G$41</f>
        <v>#DIV/0!</v>
      </c>
      <c r="K38" s="126"/>
      <c r="L38" s="125"/>
    </row>
    <row r="39" spans="1:14" s="7" customFormat="1" ht="15.75" customHeight="1" x14ac:dyDescent="0.2">
      <c r="A39" s="466"/>
      <c r="B39" s="464" t="s">
        <v>25</v>
      </c>
      <c r="C39" s="464"/>
      <c r="D39" s="49">
        <f>+D21+D22+D23+D36</f>
        <v>0</v>
      </c>
      <c r="F39" s="49">
        <f>+F21+F22+F23+F36</f>
        <v>0</v>
      </c>
      <c r="G39" s="49">
        <f>+G21+G22+G23+G36</f>
        <v>0</v>
      </c>
      <c r="H39" s="61"/>
      <c r="I39" s="50" t="e">
        <f>+G39/$G$41</f>
        <v>#DIV/0!</v>
      </c>
      <c r="K39" s="126"/>
      <c r="L39" s="125"/>
    </row>
    <row r="40" spans="1:14" ht="15" x14ac:dyDescent="0.25">
      <c r="B40" s="21"/>
      <c r="C40" s="18"/>
      <c r="D40" s="22"/>
      <c r="E40" s="16"/>
      <c r="F40" s="20"/>
      <c r="G40" s="20"/>
      <c r="H40" s="11"/>
      <c r="I40" s="21"/>
      <c r="K40" s="121"/>
      <c r="L40" s="25"/>
    </row>
    <row r="41" spans="1:14" ht="24.75" customHeight="1" x14ac:dyDescent="0.25">
      <c r="A41" s="465" t="s">
        <v>26</v>
      </c>
      <c r="B41" s="451" t="s">
        <v>75</v>
      </c>
      <c r="C41" s="452"/>
      <c r="D41" s="43">
        <f>+D32+D36</f>
        <v>0</v>
      </c>
      <c r="E41" s="110"/>
      <c r="F41" s="43">
        <f>+F32+F36</f>
        <v>0</v>
      </c>
      <c r="G41" s="43">
        <f>+G32+G36</f>
        <v>0</v>
      </c>
      <c r="H41" s="11"/>
      <c r="I41" s="257">
        <f>G41+G52-G140</f>
        <v>0</v>
      </c>
      <c r="J41" s="314"/>
      <c r="K41" s="314"/>
      <c r="L41" s="25"/>
    </row>
    <row r="42" spans="1:14" ht="14.25" customHeight="1" x14ac:dyDescent="0.2">
      <c r="A42" s="465"/>
      <c r="B42" s="449" t="s">
        <v>49</v>
      </c>
      <c r="C42" s="450"/>
      <c r="D42" s="40"/>
      <c r="E42" s="7"/>
      <c r="F42" s="210">
        <f>F141</f>
        <v>0</v>
      </c>
      <c r="G42" s="210">
        <f>G141</f>
        <v>0</v>
      </c>
      <c r="H42" s="11"/>
      <c r="I42" s="103"/>
      <c r="K42" s="2"/>
      <c r="L42" s="25"/>
    </row>
    <row r="43" spans="1:14" ht="14.25" customHeight="1" x14ac:dyDescent="0.2">
      <c r="A43" s="465"/>
      <c r="B43" s="449" t="s">
        <v>50</v>
      </c>
      <c r="C43" s="450"/>
      <c r="D43" s="40"/>
      <c r="E43" s="7"/>
      <c r="F43" s="210">
        <f>F142</f>
        <v>0</v>
      </c>
      <c r="G43" s="210">
        <f>G142</f>
        <v>0</v>
      </c>
      <c r="H43" s="11"/>
      <c r="I43" s="103"/>
      <c r="K43" s="2"/>
      <c r="L43" s="25"/>
    </row>
    <row r="44" spans="1:14" ht="25.5" customHeight="1" x14ac:dyDescent="0.2">
      <c r="A44" s="465"/>
      <c r="B44" s="451" t="s">
        <v>76</v>
      </c>
      <c r="C44" s="452"/>
      <c r="D44" s="43">
        <f>+D41</f>
        <v>0</v>
      </c>
      <c r="E44" s="61"/>
      <c r="F44" s="45">
        <f t="shared" ref="F44" si="7">+F41-F42-F43</f>
        <v>0</v>
      </c>
      <c r="G44" s="45">
        <f>+G41-G42-G43</f>
        <v>0</v>
      </c>
      <c r="H44" s="11"/>
      <c r="I44" s="61"/>
      <c r="K44" s="126"/>
      <c r="L44" s="25"/>
    </row>
    <row r="45" spans="1:14" ht="14.25" customHeight="1" x14ac:dyDescent="0.2">
      <c r="A45" s="465"/>
      <c r="B45" s="449" t="s">
        <v>77</v>
      </c>
      <c r="C45" s="450"/>
      <c r="D45" s="51"/>
      <c r="E45" s="61"/>
      <c r="F45" s="36">
        <f>F144</f>
        <v>0</v>
      </c>
      <c r="G45" s="36">
        <f>G144</f>
        <v>0</v>
      </c>
      <c r="H45" s="11"/>
      <c r="I45" s="111"/>
      <c r="K45" s="2"/>
      <c r="L45" s="25"/>
    </row>
    <row r="46" spans="1:14" ht="33" customHeight="1" x14ac:dyDescent="0.2">
      <c r="A46" s="465"/>
      <c r="B46" s="453" t="s">
        <v>84</v>
      </c>
      <c r="C46" s="454"/>
      <c r="D46" s="43">
        <f>+D44</f>
        <v>0</v>
      </c>
      <c r="E46" s="61"/>
      <c r="F46" s="46">
        <f t="shared" ref="F46:G46" si="8">+F44-F45</f>
        <v>0</v>
      </c>
      <c r="G46" s="46">
        <f t="shared" si="8"/>
        <v>0</v>
      </c>
      <c r="H46" s="11"/>
      <c r="I46" s="61"/>
      <c r="K46" s="126"/>
      <c r="L46" s="25"/>
      <c r="M46" s="13"/>
    </row>
    <row r="47" spans="1:14" customFormat="1" ht="15" x14ac:dyDescent="0.25">
      <c r="K47" s="121"/>
      <c r="L47" s="127"/>
    </row>
    <row r="48" spans="1:14" customFormat="1" ht="27.75" customHeight="1" x14ac:dyDescent="0.25">
      <c r="A48" s="459" t="s">
        <v>48</v>
      </c>
      <c r="B48" s="460"/>
      <c r="C48" s="460"/>
      <c r="D48" s="460"/>
      <c r="E48" s="460"/>
      <c r="F48" s="460"/>
      <c r="G48" s="460"/>
      <c r="H48" s="460"/>
      <c r="I48" s="461"/>
      <c r="K48" s="121"/>
      <c r="L48" s="127"/>
    </row>
    <row r="49" spans="1:12" customFormat="1" ht="8.25" customHeight="1" x14ac:dyDescent="0.25">
      <c r="K49" s="121"/>
      <c r="L49" s="127"/>
    </row>
    <row r="50" spans="1:12" s="5" customFormat="1" ht="30" customHeight="1" x14ac:dyDescent="0.25">
      <c r="C50" s="41"/>
      <c r="D50" s="73" t="str">
        <f>D8</f>
        <v>Meta 
2025</v>
      </c>
      <c r="F50" s="73" t="str">
        <f>+F8</f>
        <v>Recaudación
 2024</v>
      </c>
      <c r="G50" s="73" t="str">
        <f>+G8</f>
        <v>Recaudación 
2025</v>
      </c>
      <c r="I50"/>
      <c r="K50" s="121"/>
      <c r="L50" s="28"/>
    </row>
    <row r="51" spans="1:12" s="28" customFormat="1" ht="15" x14ac:dyDescent="0.25">
      <c r="C51" s="238"/>
      <c r="D51" s="169"/>
      <c r="F51" s="169"/>
      <c r="G51" s="169"/>
      <c r="I51" s="127"/>
      <c r="K51" s="121"/>
    </row>
    <row r="52" spans="1:12" s="28" customFormat="1" ht="15.75" x14ac:dyDescent="0.25">
      <c r="A52" s="458" t="s">
        <v>47</v>
      </c>
      <c r="B52" s="458"/>
      <c r="C52" s="458"/>
      <c r="D52" s="81">
        <f>D55+D87+D94</f>
        <v>0</v>
      </c>
      <c r="E52"/>
      <c r="F52" s="81">
        <f>F55+F87+F94</f>
        <v>0</v>
      </c>
      <c r="G52" s="81">
        <f>G55+G87+G94</f>
        <v>0</v>
      </c>
      <c r="I52" s="127"/>
      <c r="K52" s="121"/>
    </row>
    <row r="53" spans="1:12" s="28" customFormat="1" ht="9.4" customHeight="1" x14ac:dyDescent="0.25">
      <c r="C53" s="238"/>
      <c r="D53" s="169"/>
      <c r="F53" s="169"/>
      <c r="G53" s="169"/>
      <c r="I53" s="127"/>
      <c r="K53" s="121"/>
    </row>
    <row r="54" spans="1:12" customFormat="1" ht="8.25" customHeight="1" x14ac:dyDescent="0.25">
      <c r="K54" s="121"/>
      <c r="L54" s="127"/>
    </row>
    <row r="55" spans="1:12" s="7" customFormat="1" ht="19.5" customHeight="1" x14ac:dyDescent="0.25">
      <c r="A55" s="462" t="s">
        <v>93</v>
      </c>
      <c r="B55" s="462"/>
      <c r="C55" s="463"/>
      <c r="D55" s="198"/>
      <c r="E55"/>
      <c r="F55" s="239">
        <f>SUM(F58:F84)</f>
        <v>0</v>
      </c>
      <c r="G55" s="239">
        <f>SUM(G67:G79)+G58+G84</f>
        <v>0</v>
      </c>
      <c r="H55"/>
      <c r="I55" s="123"/>
      <c r="J55" s="198"/>
      <c r="K55" s="121"/>
      <c r="L55" s="125"/>
    </row>
    <row r="56" spans="1:12" customFormat="1" ht="6" customHeight="1" x14ac:dyDescent="0.25">
      <c r="K56" s="121"/>
      <c r="L56" s="127"/>
    </row>
    <row r="57" spans="1:12" customFormat="1" ht="0.6" customHeight="1" outlineLevel="1" x14ac:dyDescent="0.25">
      <c r="K57" s="121"/>
      <c r="L57" s="127"/>
    </row>
    <row r="58" spans="1:12" s="5" customFormat="1" ht="15.95" customHeight="1" outlineLevel="2" x14ac:dyDescent="0.25">
      <c r="A58" s="482" t="s">
        <v>20</v>
      </c>
      <c r="B58" s="499" t="s">
        <v>21</v>
      </c>
      <c r="C58" s="63" t="s">
        <v>1</v>
      </c>
      <c r="D58" s="171"/>
      <c r="E58" s="65"/>
      <c r="F58" s="78">
        <v>0</v>
      </c>
      <c r="G58" s="78">
        <v>0</v>
      </c>
      <c r="H58"/>
      <c r="I58" s="123"/>
    </row>
    <row r="59" spans="1:12" s="5" customFormat="1" ht="15.95" customHeight="1" outlineLevel="2" x14ac:dyDescent="0.25">
      <c r="A59" s="482"/>
      <c r="B59" s="499"/>
      <c r="C59" s="67" t="s">
        <v>11</v>
      </c>
      <c r="D59" s="171"/>
      <c r="E59" s="65"/>
      <c r="F59" s="68">
        <v>0</v>
      </c>
      <c r="G59" s="68">
        <v>0</v>
      </c>
      <c r="H59"/>
      <c r="I59"/>
    </row>
    <row r="60" spans="1:12" s="5" customFormat="1" ht="15.95" customHeight="1" outlineLevel="2" x14ac:dyDescent="0.25">
      <c r="A60" s="482"/>
      <c r="B60" s="499"/>
      <c r="C60" s="67" t="s">
        <v>15</v>
      </c>
      <c r="D60" s="171"/>
      <c r="E60" s="65"/>
      <c r="F60" s="68">
        <v>0</v>
      </c>
      <c r="G60" s="68">
        <v>0</v>
      </c>
      <c r="H60"/>
      <c r="I60"/>
    </row>
    <row r="61" spans="1:12" s="5" customFormat="1" ht="15.95" customHeight="1" outlineLevel="2" x14ac:dyDescent="0.25">
      <c r="A61" s="482"/>
      <c r="B61" s="499"/>
      <c r="C61" s="67" t="s">
        <v>2</v>
      </c>
      <c r="D61" s="171"/>
      <c r="E61" s="65"/>
      <c r="F61" s="68">
        <v>0</v>
      </c>
      <c r="G61" s="68">
        <v>0</v>
      </c>
      <c r="H61"/>
      <c r="I61" s="213"/>
    </row>
    <row r="62" spans="1:12" s="5" customFormat="1" ht="15.95" customHeight="1" outlineLevel="2" x14ac:dyDescent="0.25">
      <c r="A62" s="482"/>
      <c r="B62" s="499"/>
      <c r="C62" s="70" t="s">
        <v>14</v>
      </c>
      <c r="D62" s="171"/>
      <c r="E62" s="65"/>
      <c r="F62" s="68">
        <v>0</v>
      </c>
      <c r="G62" s="68">
        <v>0</v>
      </c>
      <c r="H62"/>
      <c r="I62"/>
    </row>
    <row r="63" spans="1:12" s="5" customFormat="1" ht="15.95" customHeight="1" outlineLevel="2" x14ac:dyDescent="0.25">
      <c r="A63" s="482"/>
      <c r="B63" s="499"/>
      <c r="C63" s="70" t="s">
        <v>13</v>
      </c>
      <c r="D63" s="171"/>
      <c r="E63" s="65"/>
      <c r="F63" s="68">
        <v>0</v>
      </c>
      <c r="G63" s="68">
        <v>0</v>
      </c>
      <c r="H63"/>
      <c r="I63"/>
    </row>
    <row r="64" spans="1:12" s="5" customFormat="1" ht="15.95" customHeight="1" outlineLevel="2" x14ac:dyDescent="0.25">
      <c r="A64" s="482"/>
      <c r="B64" s="499"/>
      <c r="C64" s="70" t="s">
        <v>12</v>
      </c>
      <c r="D64" s="171"/>
      <c r="E64" s="65"/>
      <c r="F64" s="68">
        <v>0</v>
      </c>
      <c r="G64" s="68">
        <v>0</v>
      </c>
      <c r="H64"/>
      <c r="I64"/>
    </row>
    <row r="65" spans="1:10" s="5" customFormat="1" ht="15.95" customHeight="1" outlineLevel="2" x14ac:dyDescent="0.25">
      <c r="A65" s="482"/>
      <c r="B65" s="499"/>
      <c r="C65" s="70" t="s">
        <v>63</v>
      </c>
      <c r="D65" s="171"/>
      <c r="E65" s="65"/>
      <c r="F65" s="68">
        <v>0</v>
      </c>
      <c r="G65" s="68">
        <v>0</v>
      </c>
      <c r="H65"/>
      <c r="I65"/>
      <c r="J65" s="12"/>
    </row>
    <row r="66" spans="1:10" s="5" customFormat="1" ht="15.95" customHeight="1" outlineLevel="2" x14ac:dyDescent="0.25">
      <c r="A66" s="482"/>
      <c r="B66" s="499"/>
      <c r="C66" s="70" t="s">
        <v>67</v>
      </c>
      <c r="D66" s="171"/>
      <c r="E66" s="65"/>
      <c r="F66" s="68">
        <v>0</v>
      </c>
      <c r="G66" s="68">
        <v>0</v>
      </c>
      <c r="H66"/>
      <c r="I66"/>
    </row>
    <row r="67" spans="1:10" s="5" customFormat="1" ht="15.95" customHeight="1" outlineLevel="2" x14ac:dyDescent="0.25">
      <c r="A67" s="482"/>
      <c r="B67" s="499"/>
      <c r="C67" s="71" t="s">
        <v>40</v>
      </c>
      <c r="D67" s="171"/>
      <c r="E67" s="65"/>
      <c r="F67" s="68">
        <v>0</v>
      </c>
      <c r="G67" s="68">
        <v>0</v>
      </c>
      <c r="H67"/>
      <c r="I67"/>
    </row>
    <row r="68" spans="1:10" s="5" customFormat="1" ht="15.95" customHeight="1" outlineLevel="2" x14ac:dyDescent="0.25">
      <c r="A68" s="482"/>
      <c r="B68" s="499"/>
      <c r="C68" s="71" t="s">
        <v>41</v>
      </c>
      <c r="D68" s="171"/>
      <c r="E68" s="65"/>
      <c r="F68" s="68">
        <v>0</v>
      </c>
      <c r="G68" s="68">
        <v>0</v>
      </c>
      <c r="H68"/>
      <c r="I68"/>
    </row>
    <row r="69" spans="1:10" s="5" customFormat="1" ht="15.95" customHeight="1" outlineLevel="2" x14ac:dyDescent="0.25">
      <c r="A69" s="482"/>
      <c r="B69" s="499"/>
      <c r="C69" s="72" t="s">
        <v>18</v>
      </c>
      <c r="D69" s="171"/>
      <c r="E69" s="65"/>
      <c r="F69" s="68">
        <v>0</v>
      </c>
      <c r="G69" s="68">
        <v>0</v>
      </c>
      <c r="H69"/>
      <c r="I69"/>
    </row>
    <row r="70" spans="1:10" s="5" customFormat="1" ht="15.95" customHeight="1" outlineLevel="2" x14ac:dyDescent="0.25">
      <c r="A70" s="482"/>
      <c r="B70" s="499"/>
      <c r="C70" s="72" t="s">
        <v>5</v>
      </c>
      <c r="D70" s="171"/>
      <c r="E70" s="65"/>
      <c r="F70" s="68">
        <v>0</v>
      </c>
      <c r="G70" s="68">
        <v>0</v>
      </c>
      <c r="H70"/>
      <c r="I70"/>
    </row>
    <row r="71" spans="1:10" s="5" customFormat="1" ht="15.95" customHeight="1" outlineLevel="2" x14ac:dyDescent="0.25">
      <c r="A71" s="482"/>
      <c r="B71" s="499"/>
      <c r="C71" s="72" t="s">
        <v>6</v>
      </c>
      <c r="D71" s="171"/>
      <c r="E71" s="65"/>
      <c r="F71" s="68">
        <v>0</v>
      </c>
      <c r="G71" s="68">
        <v>0</v>
      </c>
      <c r="H71"/>
      <c r="I71"/>
    </row>
    <row r="72" spans="1:10" s="5" customFormat="1" ht="15.95" customHeight="1" outlineLevel="2" x14ac:dyDescent="0.25">
      <c r="A72" s="482"/>
      <c r="B72" s="499"/>
      <c r="C72" s="72" t="s">
        <v>16</v>
      </c>
      <c r="D72" s="171"/>
      <c r="E72" s="65"/>
      <c r="F72" s="68">
        <v>0</v>
      </c>
      <c r="G72" s="68">
        <v>0</v>
      </c>
      <c r="H72"/>
      <c r="I72"/>
    </row>
    <row r="73" spans="1:10" s="5" customFormat="1" ht="15.95" customHeight="1" outlineLevel="2" x14ac:dyDescent="0.25">
      <c r="A73" s="482"/>
      <c r="B73" s="499"/>
      <c r="C73" s="72" t="s">
        <v>7</v>
      </c>
      <c r="D73" s="171"/>
      <c r="E73" s="65"/>
      <c r="F73" s="68">
        <v>0</v>
      </c>
      <c r="G73" s="68">
        <v>0</v>
      </c>
      <c r="H73"/>
      <c r="I73"/>
    </row>
    <row r="74" spans="1:10" s="5" customFormat="1" ht="15.95" customHeight="1" outlineLevel="2" x14ac:dyDescent="0.25">
      <c r="A74" s="482"/>
      <c r="B74" s="499"/>
      <c r="C74" s="72" t="s">
        <v>17</v>
      </c>
      <c r="D74" s="171"/>
      <c r="E74" s="65"/>
      <c r="F74" s="68">
        <v>0</v>
      </c>
      <c r="G74" s="68">
        <v>0</v>
      </c>
      <c r="H74"/>
      <c r="I74"/>
    </row>
    <row r="75" spans="1:10" s="5" customFormat="1" ht="15.95" customHeight="1" outlineLevel="2" x14ac:dyDescent="0.25">
      <c r="A75" s="482"/>
      <c r="B75" s="499"/>
      <c r="C75" s="72" t="s">
        <v>94</v>
      </c>
      <c r="D75" s="171"/>
      <c r="E75" s="65"/>
      <c r="F75" s="68">
        <v>0</v>
      </c>
      <c r="G75" s="68">
        <v>0</v>
      </c>
      <c r="H75"/>
      <c r="I75"/>
    </row>
    <row r="76" spans="1:10" s="5" customFormat="1" ht="15.95" customHeight="1" outlineLevel="2" x14ac:dyDescent="0.25">
      <c r="A76" s="482"/>
      <c r="B76" s="499"/>
      <c r="C76" s="72" t="s">
        <v>95</v>
      </c>
      <c r="D76" s="171"/>
      <c r="E76" s="65"/>
      <c r="F76" s="68">
        <v>0</v>
      </c>
      <c r="G76" s="68">
        <v>0</v>
      </c>
      <c r="H76"/>
      <c r="I76"/>
    </row>
    <row r="77" spans="1:10" s="5" customFormat="1" ht="15.95" customHeight="1" outlineLevel="2" x14ac:dyDescent="0.25">
      <c r="A77" s="482"/>
      <c r="B77" s="499"/>
      <c r="C77" s="72" t="s">
        <v>57</v>
      </c>
      <c r="D77" s="171"/>
      <c r="E77" s="65"/>
      <c r="F77" s="68">
        <v>0</v>
      </c>
      <c r="G77" s="68">
        <v>0</v>
      </c>
      <c r="H77"/>
      <c r="I77"/>
    </row>
    <row r="78" spans="1:10" s="5" customFormat="1" ht="15.95" customHeight="1" outlineLevel="2" x14ac:dyDescent="0.25">
      <c r="A78" s="482"/>
      <c r="B78" s="499"/>
      <c r="C78" s="72" t="s">
        <v>58</v>
      </c>
      <c r="D78" s="171"/>
      <c r="E78" s="65"/>
      <c r="F78" s="68">
        <v>0</v>
      </c>
      <c r="G78" s="68">
        <v>0</v>
      </c>
      <c r="H78"/>
      <c r="I78"/>
    </row>
    <row r="79" spans="1:10" s="5" customFormat="1" ht="15.95" customHeight="1" outlineLevel="2" x14ac:dyDescent="0.25">
      <c r="A79" s="482"/>
      <c r="B79" s="499"/>
      <c r="C79" s="72" t="s">
        <v>74</v>
      </c>
      <c r="D79" s="171"/>
      <c r="E79" s="65"/>
      <c r="F79" s="68">
        <v>0</v>
      </c>
      <c r="G79" s="68">
        <v>0</v>
      </c>
      <c r="H79"/>
      <c r="I79" s="123"/>
    </row>
    <row r="80" spans="1:10" s="5" customFormat="1" ht="15.95" customHeight="1" outlineLevel="2" x14ac:dyDescent="0.25">
      <c r="A80" s="482"/>
      <c r="B80" s="499"/>
      <c r="C80" s="176" t="s">
        <v>55</v>
      </c>
      <c r="D80" s="171"/>
      <c r="E80" s="65"/>
      <c r="F80" s="180">
        <f>SUM(F67:F79)+F58</f>
        <v>0</v>
      </c>
      <c r="G80" s="180">
        <f>SUM(G67:G79)+G58</f>
        <v>0</v>
      </c>
      <c r="H80"/>
      <c r="I80" s="110"/>
    </row>
    <row r="81" spans="1:12" s="5" customFormat="1" ht="6" customHeight="1" outlineLevel="2" x14ac:dyDescent="0.25">
      <c r="A81" s="482"/>
      <c r="B81" s="173"/>
      <c r="C81" s="177"/>
      <c r="D81" s="171"/>
      <c r="E81" s="175"/>
      <c r="F81" s="171"/>
      <c r="G81" s="171"/>
      <c r="H81"/>
      <c r="I81"/>
    </row>
    <row r="82" spans="1:12" s="5" customFormat="1" ht="15.95" customHeight="1" outlineLevel="2" x14ac:dyDescent="0.25">
      <c r="A82" s="482"/>
      <c r="B82" s="500" t="s">
        <v>22</v>
      </c>
      <c r="C82" s="37" t="s">
        <v>38</v>
      </c>
      <c r="D82" s="171"/>
      <c r="E82" s="65"/>
      <c r="F82" s="78">
        <v>0</v>
      </c>
      <c r="G82" s="78">
        <v>0</v>
      </c>
      <c r="H82"/>
      <c r="I82"/>
    </row>
    <row r="83" spans="1:12" s="5" customFormat="1" ht="15.95" customHeight="1" outlineLevel="2" x14ac:dyDescent="0.25">
      <c r="A83" s="482"/>
      <c r="B83" s="500"/>
      <c r="C83" s="39" t="s">
        <v>39</v>
      </c>
      <c r="D83" s="171"/>
      <c r="E83" s="65"/>
      <c r="F83" s="68">
        <v>0</v>
      </c>
      <c r="G83" s="68">
        <v>0</v>
      </c>
      <c r="H83"/>
      <c r="I83"/>
    </row>
    <row r="84" spans="1:12" s="5" customFormat="1" ht="15.95" customHeight="1" outlineLevel="2" x14ac:dyDescent="0.25">
      <c r="A84" s="482"/>
      <c r="B84" s="500"/>
      <c r="C84" s="74" t="s">
        <v>61</v>
      </c>
      <c r="D84" s="171"/>
      <c r="E84" s="65"/>
      <c r="F84" s="74">
        <v>0</v>
      </c>
      <c r="G84" s="226">
        <f>SUM(G82:G83)</f>
        <v>0</v>
      </c>
      <c r="H84"/>
      <c r="I84"/>
    </row>
    <row r="85" spans="1:12" s="28" customFormat="1" ht="15.95" customHeight="1" outlineLevel="1" x14ac:dyDescent="0.25">
      <c r="A85" s="172"/>
      <c r="B85" s="173"/>
      <c r="C85" s="174"/>
      <c r="D85" s="171"/>
      <c r="E85" s="175"/>
      <c r="F85" s="171"/>
      <c r="G85" s="171"/>
      <c r="H85" s="127"/>
      <c r="I85" s="127"/>
    </row>
    <row r="86" spans="1:12" s="28" customFormat="1" ht="15.95" customHeight="1" outlineLevel="1" x14ac:dyDescent="0.25">
      <c r="A86" s="172"/>
      <c r="B86" s="173"/>
      <c r="C86" s="174"/>
      <c r="D86" s="171"/>
      <c r="E86" s="175"/>
      <c r="F86" s="171"/>
      <c r="G86" s="171"/>
      <c r="H86" s="127"/>
      <c r="I86" s="127"/>
    </row>
    <row r="87" spans="1:12" s="28" customFormat="1" ht="15.95" customHeight="1" outlineLevel="1" x14ac:dyDescent="0.25">
      <c r="A87" s="520" t="s">
        <v>117</v>
      </c>
      <c r="B87" s="520"/>
      <c r="C87" s="521"/>
      <c r="D87" s="234">
        <f>D89+D90</f>
        <v>0</v>
      </c>
      <c r="E87" s="127"/>
      <c r="F87" s="234">
        <f>F89+F90</f>
        <v>0</v>
      </c>
      <c r="G87" s="234">
        <f>G89+G90</f>
        <v>0</v>
      </c>
      <c r="H87" s="127"/>
      <c r="I87" s="127"/>
    </row>
    <row r="88" spans="1:12" s="28" customFormat="1" ht="7.15" customHeight="1" outlineLevel="1" x14ac:dyDescent="0.25">
      <c r="A88"/>
      <c r="B88"/>
      <c r="C88"/>
      <c r="D88"/>
      <c r="E88" s="127"/>
      <c r="F88"/>
      <c r="G88"/>
      <c r="H88" s="127"/>
      <c r="I88" s="127"/>
    </row>
    <row r="89" spans="1:12" s="28" customFormat="1" ht="19.149999999999999" customHeight="1" outlineLevel="1" x14ac:dyDescent="0.25">
      <c r="A89" s="482"/>
      <c r="B89" s="522" t="s">
        <v>118</v>
      </c>
      <c r="C89" s="231" t="s">
        <v>94</v>
      </c>
      <c r="D89" s="233">
        <f>D133</f>
        <v>0</v>
      </c>
      <c r="E89" s="171"/>
      <c r="F89" s="233">
        <f>F133</f>
        <v>0</v>
      </c>
      <c r="G89" s="233">
        <f>G133-G75</f>
        <v>0</v>
      </c>
      <c r="H89" s="127"/>
      <c r="I89" s="127"/>
    </row>
    <row r="90" spans="1:12" s="28" customFormat="1" ht="19.149999999999999" customHeight="1" outlineLevel="1" x14ac:dyDescent="0.25">
      <c r="A90" s="482"/>
      <c r="B90" s="522"/>
      <c r="C90" s="232" t="s">
        <v>95</v>
      </c>
      <c r="D90" s="219">
        <f>D134</f>
        <v>0</v>
      </c>
      <c r="E90" s="171"/>
      <c r="F90" s="219">
        <f>F134</f>
        <v>0</v>
      </c>
      <c r="G90" s="219">
        <f>G134-G76</f>
        <v>0</v>
      </c>
      <c r="H90" s="127"/>
      <c r="I90" s="127"/>
    </row>
    <row r="91" spans="1:12" s="28" customFormat="1" ht="19.149999999999999" customHeight="1" outlineLevel="1" x14ac:dyDescent="0.25">
      <c r="A91" s="482"/>
      <c r="B91" s="522"/>
      <c r="C91" s="237" t="s">
        <v>119</v>
      </c>
      <c r="D91" s="235"/>
      <c r="E91" s="230"/>
      <c r="F91" s="235"/>
      <c r="G91" s="236">
        <f>SUM(G89:G90)</f>
        <v>0</v>
      </c>
      <c r="H91" s="127"/>
      <c r="I91" s="127"/>
    </row>
    <row r="92" spans="1:12" s="28" customFormat="1" ht="15.95" customHeight="1" outlineLevel="1" x14ac:dyDescent="0.25">
      <c r="A92" s="172"/>
      <c r="B92" s="173"/>
      <c r="C92" s="174"/>
      <c r="D92" s="171"/>
      <c r="E92" s="175"/>
      <c r="F92" s="171"/>
      <c r="G92" s="171"/>
      <c r="H92" s="127"/>
      <c r="I92" s="127"/>
    </row>
    <row r="93" spans="1:12" customFormat="1" ht="18.75" customHeight="1" x14ac:dyDescent="0.25">
      <c r="K93" s="121"/>
      <c r="L93" s="127"/>
    </row>
    <row r="94" spans="1:12" customFormat="1" ht="18.75" customHeight="1" x14ac:dyDescent="0.25">
      <c r="A94" s="518" t="s">
        <v>124</v>
      </c>
      <c r="B94" s="518"/>
      <c r="C94" s="519"/>
      <c r="D94" s="127"/>
      <c r="E94" s="127"/>
      <c r="F94" s="249">
        <f>F96</f>
        <v>0</v>
      </c>
      <c r="G94" s="250">
        <f>G96</f>
        <v>0</v>
      </c>
      <c r="K94" s="121"/>
      <c r="L94" s="127"/>
    </row>
    <row r="95" spans="1:12" customFormat="1" ht="6.6" customHeight="1" x14ac:dyDescent="0.25">
      <c r="D95" s="127"/>
      <c r="E95" s="127"/>
      <c r="K95" s="121"/>
      <c r="L95" s="127"/>
    </row>
    <row r="96" spans="1:12" customFormat="1" ht="18.75" customHeight="1" x14ac:dyDescent="0.25">
      <c r="A96" s="482"/>
      <c r="B96" s="523" t="s">
        <v>126</v>
      </c>
      <c r="C96" s="253" t="s">
        <v>127</v>
      </c>
      <c r="D96" s="171"/>
      <c r="E96" s="171"/>
      <c r="F96" s="78">
        <v>0</v>
      </c>
      <c r="G96" s="301">
        <v>0</v>
      </c>
      <c r="K96" s="121"/>
      <c r="L96" s="127"/>
    </row>
    <row r="97" spans="1:14" customFormat="1" ht="18.75" customHeight="1" x14ac:dyDescent="0.25">
      <c r="A97" s="482"/>
      <c r="B97" s="523"/>
      <c r="C97" s="248" t="s">
        <v>125</v>
      </c>
      <c r="D97" s="126"/>
      <c r="E97" s="230"/>
      <c r="F97" s="251">
        <f>F96</f>
        <v>0</v>
      </c>
      <c r="G97" s="252">
        <f>SUM(G96:G96)</f>
        <v>0</v>
      </c>
      <c r="K97" s="121"/>
      <c r="L97" s="127"/>
    </row>
    <row r="98" spans="1:14" customFormat="1" ht="18.75" customHeight="1" x14ac:dyDescent="0.25">
      <c r="K98" s="121"/>
      <c r="L98" s="127"/>
    </row>
    <row r="99" spans="1:14" customFormat="1" ht="18.75" customHeight="1" x14ac:dyDescent="0.25">
      <c r="K99" s="121"/>
      <c r="L99" s="127"/>
    </row>
    <row r="100" spans="1:14" customFormat="1" ht="18.75" customHeight="1" x14ac:dyDescent="0.25">
      <c r="K100" s="121"/>
      <c r="L100" s="127"/>
    </row>
    <row r="101" spans="1:14" ht="33" customHeight="1" x14ac:dyDescent="0.2">
      <c r="A101" s="484" t="s">
        <v>51</v>
      </c>
      <c r="B101" s="485"/>
      <c r="C101" s="485"/>
      <c r="D101" s="485"/>
      <c r="E101" s="485"/>
      <c r="F101" s="485"/>
      <c r="G101" s="485"/>
      <c r="H101" s="485"/>
      <c r="I101" s="486"/>
      <c r="K101" s="121"/>
      <c r="L101" s="25"/>
    </row>
    <row r="102" spans="1:14" ht="8.25" customHeight="1" x14ac:dyDescent="0.25">
      <c r="C102" s="3"/>
      <c r="D102"/>
      <c r="G102" s="4"/>
      <c r="K102" s="121"/>
      <c r="L102" s="25"/>
    </row>
    <row r="103" spans="1:14" s="5" customFormat="1" ht="51" customHeight="1" x14ac:dyDescent="0.25">
      <c r="C103" s="41"/>
      <c r="D103" s="82" t="str">
        <f>+D8</f>
        <v>Meta 
2025</v>
      </c>
      <c r="E103"/>
      <c r="F103" s="82" t="str">
        <f>+F8</f>
        <v>Recaudación
 2024</v>
      </c>
      <c r="G103" s="82" t="str">
        <f>+G8</f>
        <v>Recaudación 
2025</v>
      </c>
      <c r="H103"/>
      <c r="I103" s="82" t="str">
        <f>+I8</f>
        <v>Participación de la Recaudación 2025</v>
      </c>
      <c r="J103" s="28"/>
      <c r="K103" s="121"/>
      <c r="L103" s="28"/>
      <c r="M103" s="244"/>
      <c r="N103" s="28"/>
    </row>
    <row r="104" spans="1:14" customFormat="1" ht="6" customHeight="1" x14ac:dyDescent="0.25">
      <c r="J104" s="127"/>
      <c r="K104" s="128"/>
      <c r="L104" s="127"/>
      <c r="M104" s="127"/>
      <c r="N104" s="127"/>
    </row>
    <row r="105" spans="1:14" s="5" customFormat="1" ht="15.95" customHeight="1" x14ac:dyDescent="0.2">
      <c r="A105" s="487" t="s">
        <v>20</v>
      </c>
      <c r="B105" s="488" t="s">
        <v>21</v>
      </c>
      <c r="C105" s="98" t="s">
        <v>1</v>
      </c>
      <c r="D105" s="218"/>
      <c r="E105" s="65"/>
      <c r="F105" s="218"/>
      <c r="G105" s="218"/>
      <c r="H105" s="11"/>
      <c r="I105" s="497" t="e">
        <f>+G127/G140</f>
        <v>#DIV/0!</v>
      </c>
      <c r="J105" s="201"/>
      <c r="K105" s="121"/>
      <c r="L105" s="28"/>
      <c r="M105" s="183"/>
      <c r="N105" s="28"/>
    </row>
    <row r="106" spans="1:14" ht="15.95" customHeight="1" outlineLevel="1" x14ac:dyDescent="0.2">
      <c r="A106" s="487"/>
      <c r="B106" s="489"/>
      <c r="C106" s="99" t="s">
        <v>43</v>
      </c>
      <c r="D106" s="68"/>
      <c r="F106" s="68"/>
      <c r="G106" s="68"/>
      <c r="I106" s="492"/>
      <c r="J106" s="201"/>
      <c r="K106" s="121"/>
      <c r="L106" s="25"/>
      <c r="M106" s="183"/>
      <c r="N106" s="25"/>
    </row>
    <row r="107" spans="1:14" s="192" customFormat="1" ht="15.95" customHeight="1" outlineLevel="1" x14ac:dyDescent="0.2">
      <c r="A107" s="487"/>
      <c r="B107" s="489"/>
      <c r="C107" s="99" t="s">
        <v>170</v>
      </c>
      <c r="D107" s="68"/>
      <c r="E107" s="319"/>
      <c r="F107" s="68"/>
      <c r="G107" s="68"/>
      <c r="I107" s="492"/>
      <c r="J107" s="201"/>
      <c r="K107" s="121"/>
      <c r="L107" s="188"/>
      <c r="M107" s="183"/>
      <c r="N107" s="188"/>
    </row>
    <row r="108" spans="1:14" s="192" customFormat="1" ht="15.95" customHeight="1" outlineLevel="1" x14ac:dyDescent="0.2">
      <c r="A108" s="487"/>
      <c r="B108" s="489"/>
      <c r="C108" s="99" t="s">
        <v>171</v>
      </c>
      <c r="D108" s="68"/>
      <c r="E108" s="319"/>
      <c r="F108" s="68"/>
      <c r="G108" s="68"/>
      <c r="I108" s="492"/>
      <c r="J108" s="201"/>
      <c r="K108" s="121"/>
      <c r="L108" s="188"/>
      <c r="M108" s="183"/>
      <c r="N108" s="188"/>
    </row>
    <row r="109" spans="1:14" ht="15.95" customHeight="1" outlineLevel="1" x14ac:dyDescent="0.2">
      <c r="A109" s="487"/>
      <c r="B109" s="489"/>
      <c r="C109" s="99" t="s">
        <v>15</v>
      </c>
      <c r="D109" s="68"/>
      <c r="F109" s="68"/>
      <c r="G109" s="68"/>
      <c r="I109" s="492"/>
      <c r="J109" s="201"/>
      <c r="K109" s="121"/>
      <c r="L109" s="25"/>
      <c r="M109" s="183"/>
      <c r="N109" s="322"/>
    </row>
    <row r="110" spans="1:14" ht="15.95" customHeight="1" outlineLevel="1" x14ac:dyDescent="0.25">
      <c r="A110" s="487"/>
      <c r="B110" s="489"/>
      <c r="C110" s="99" t="s">
        <v>44</v>
      </c>
      <c r="D110" s="205"/>
      <c r="F110" s="205"/>
      <c r="G110" s="205"/>
      <c r="I110" s="492"/>
      <c r="J110" s="201"/>
      <c r="K110" s="121"/>
      <c r="L110" s="25"/>
      <c r="M110" s="183"/>
      <c r="N110" s="25"/>
    </row>
    <row r="111" spans="1:14" ht="15.95" customHeight="1" outlineLevel="1" x14ac:dyDescent="0.2">
      <c r="A111" s="487"/>
      <c r="B111" s="489"/>
      <c r="C111" s="100" t="s">
        <v>14</v>
      </c>
      <c r="D111" s="68"/>
      <c r="F111" s="68"/>
      <c r="G111" s="68"/>
      <c r="I111" s="492"/>
      <c r="J111" s="201"/>
      <c r="K111" s="121"/>
      <c r="L111" s="25"/>
      <c r="M111" s="183"/>
      <c r="N111" s="25"/>
    </row>
    <row r="112" spans="1:14" ht="15.95" customHeight="1" outlineLevel="1" x14ac:dyDescent="0.2">
      <c r="A112" s="487"/>
      <c r="B112" s="489"/>
      <c r="C112" s="100" t="s">
        <v>13</v>
      </c>
      <c r="D112" s="68"/>
      <c r="F112" s="68"/>
      <c r="G112" s="68"/>
      <c r="I112" s="492"/>
      <c r="J112" s="201"/>
      <c r="K112" s="121"/>
      <c r="L112" s="25"/>
      <c r="M112" s="183"/>
      <c r="N112" s="25"/>
    </row>
    <row r="113" spans="1:14" ht="15.95" customHeight="1" outlineLevel="1" x14ac:dyDescent="0.2">
      <c r="A113" s="487"/>
      <c r="B113" s="489"/>
      <c r="C113" s="100" t="s">
        <v>12</v>
      </c>
      <c r="D113" s="68"/>
      <c r="F113" s="68"/>
      <c r="G113" s="68"/>
      <c r="I113" s="492"/>
      <c r="J113" s="201"/>
      <c r="K113" s="121"/>
      <c r="L113" s="25"/>
      <c r="M113" s="183"/>
      <c r="N113" s="25"/>
    </row>
    <row r="114" spans="1:14" ht="15.95" customHeight="1" outlineLevel="1" x14ac:dyDescent="0.2">
      <c r="A114" s="487"/>
      <c r="B114" s="489"/>
      <c r="C114" s="100" t="s">
        <v>63</v>
      </c>
      <c r="D114" s="68"/>
      <c r="F114" s="68"/>
      <c r="G114" s="68"/>
      <c r="I114" s="492"/>
      <c r="J114" s="201"/>
      <c r="K114" s="121"/>
      <c r="L114" s="25"/>
      <c r="M114" s="183"/>
      <c r="N114" s="25"/>
    </row>
    <row r="115" spans="1:14" ht="15.95" customHeight="1" outlineLevel="1" x14ac:dyDescent="0.2">
      <c r="A115" s="487"/>
      <c r="B115" s="489"/>
      <c r="C115" s="100" t="s">
        <v>67</v>
      </c>
      <c r="D115" s="68"/>
      <c r="F115" s="68"/>
      <c r="G115" s="68"/>
      <c r="I115" s="492"/>
      <c r="J115" s="201"/>
      <c r="K115" s="121"/>
      <c r="L115" s="25"/>
      <c r="M115" s="183"/>
      <c r="N115" s="25"/>
    </row>
    <row r="116" spans="1:14" ht="15.95" customHeight="1" x14ac:dyDescent="0.2">
      <c r="A116" s="487"/>
      <c r="B116" s="489"/>
      <c r="C116" s="101" t="s">
        <v>147</v>
      </c>
      <c r="D116" s="68"/>
      <c r="F116" s="68"/>
      <c r="G116" s="68"/>
      <c r="H116" s="11"/>
      <c r="I116" s="492"/>
      <c r="J116" s="201"/>
      <c r="K116" s="121"/>
      <c r="L116" s="25"/>
      <c r="M116" s="183"/>
      <c r="N116" s="25"/>
    </row>
    <row r="117" spans="1:14" ht="15.95" customHeight="1" x14ac:dyDescent="0.2">
      <c r="A117" s="487"/>
      <c r="B117" s="489"/>
      <c r="C117" s="101" t="s">
        <v>41</v>
      </c>
      <c r="D117" s="68"/>
      <c r="F117" s="68"/>
      <c r="G117" s="68"/>
      <c r="H117" s="11"/>
      <c r="I117" s="492"/>
      <c r="J117" s="201"/>
      <c r="K117" s="121"/>
      <c r="L117" s="25"/>
      <c r="M117" s="183"/>
      <c r="N117" s="25"/>
    </row>
    <row r="118" spans="1:14" s="5" customFormat="1" ht="15.95" customHeight="1" x14ac:dyDescent="0.2">
      <c r="A118" s="487"/>
      <c r="B118" s="489"/>
      <c r="C118" s="102" t="s">
        <v>122</v>
      </c>
      <c r="D118" s="68"/>
      <c r="E118" s="2"/>
      <c r="F118" s="68"/>
      <c r="G118" s="68"/>
      <c r="H118" s="7"/>
      <c r="I118" s="492"/>
      <c r="J118" s="201"/>
      <c r="K118" s="121"/>
      <c r="L118" s="28"/>
      <c r="M118" s="183"/>
      <c r="N118" s="28"/>
    </row>
    <row r="119" spans="1:14" ht="15.95" customHeight="1" x14ac:dyDescent="0.2">
      <c r="A119" s="487"/>
      <c r="B119" s="489"/>
      <c r="C119" s="102" t="s">
        <v>5</v>
      </c>
      <c r="D119" s="68"/>
      <c r="F119" s="68"/>
      <c r="G119" s="68"/>
      <c r="H119" s="11"/>
      <c r="I119" s="492"/>
      <c r="J119" s="201"/>
      <c r="K119" s="121"/>
      <c r="L119" s="25"/>
      <c r="M119" s="183"/>
      <c r="N119" s="25"/>
    </row>
    <row r="120" spans="1:14" ht="15.95" customHeight="1" x14ac:dyDescent="0.2">
      <c r="A120" s="487"/>
      <c r="B120" s="489"/>
      <c r="C120" s="102" t="s">
        <v>6</v>
      </c>
      <c r="D120" s="68"/>
      <c r="F120" s="68"/>
      <c r="G120" s="68"/>
      <c r="H120" s="11"/>
      <c r="I120" s="492"/>
      <c r="J120" s="201"/>
      <c r="K120" s="121"/>
      <c r="L120" s="25"/>
      <c r="M120" s="183"/>
      <c r="N120" s="25"/>
    </row>
    <row r="121" spans="1:14" ht="15.95" customHeight="1" x14ac:dyDescent="0.2">
      <c r="A121" s="487"/>
      <c r="B121" s="489"/>
      <c r="C121" s="102" t="s">
        <v>16</v>
      </c>
      <c r="D121" s="68"/>
      <c r="F121" s="68"/>
      <c r="G121" s="68"/>
      <c r="H121" s="11"/>
      <c r="I121" s="492"/>
      <c r="J121" s="201"/>
      <c r="K121" s="121"/>
      <c r="L121" s="25"/>
      <c r="M121" s="183"/>
      <c r="N121" s="25"/>
    </row>
    <row r="122" spans="1:14" ht="15.95" customHeight="1" x14ac:dyDescent="0.2">
      <c r="A122" s="487"/>
      <c r="B122" s="489"/>
      <c r="C122" s="102" t="s">
        <v>7</v>
      </c>
      <c r="D122" s="68"/>
      <c r="F122" s="68"/>
      <c r="G122" s="68"/>
      <c r="H122" s="11"/>
      <c r="I122" s="492"/>
      <c r="J122" s="201"/>
      <c r="K122" s="121"/>
      <c r="L122" s="25"/>
      <c r="M122" s="183"/>
      <c r="N122" s="25"/>
    </row>
    <row r="123" spans="1:14" ht="15.95" customHeight="1" x14ac:dyDescent="0.2">
      <c r="A123" s="487"/>
      <c r="B123" s="489"/>
      <c r="C123" s="102" t="s">
        <v>178</v>
      </c>
      <c r="D123" s="68"/>
      <c r="F123" s="68"/>
      <c r="G123" s="68"/>
      <c r="H123" s="11"/>
      <c r="I123" s="492"/>
      <c r="J123" s="201"/>
      <c r="K123" s="121"/>
      <c r="L123" s="25"/>
      <c r="M123" s="183"/>
      <c r="N123" s="25"/>
    </row>
    <row r="124" spans="1:14" ht="15.95" customHeight="1" x14ac:dyDescent="0.2">
      <c r="A124" s="487"/>
      <c r="B124" s="489"/>
      <c r="C124" s="102" t="s">
        <v>57</v>
      </c>
      <c r="D124" s="68"/>
      <c r="F124" s="68"/>
      <c r="G124" s="68"/>
      <c r="H124" s="11"/>
      <c r="I124" s="492"/>
      <c r="J124" s="201"/>
      <c r="K124" s="121"/>
      <c r="L124" s="25"/>
      <c r="M124" s="183"/>
      <c r="N124" s="25"/>
    </row>
    <row r="125" spans="1:14" ht="15.95" customHeight="1" x14ac:dyDescent="0.2">
      <c r="A125" s="487"/>
      <c r="B125" s="489"/>
      <c r="C125" s="102" t="s">
        <v>58</v>
      </c>
      <c r="D125" s="68"/>
      <c r="F125" s="68"/>
      <c r="G125" s="68"/>
      <c r="H125" s="11"/>
      <c r="I125" s="492"/>
      <c r="J125" s="201"/>
      <c r="K125" s="121"/>
      <c r="L125" s="25"/>
      <c r="M125" s="183"/>
      <c r="N125" s="165"/>
    </row>
    <row r="126" spans="1:14" ht="15.95" customHeight="1" x14ac:dyDescent="0.2">
      <c r="A126" s="487"/>
      <c r="B126" s="489"/>
      <c r="C126" s="72" t="s">
        <v>74</v>
      </c>
      <c r="D126" s="68"/>
      <c r="F126" s="68"/>
      <c r="G126" s="68"/>
      <c r="H126" s="11"/>
      <c r="I126" s="492"/>
      <c r="J126" s="201"/>
      <c r="K126" s="121"/>
      <c r="L126" s="25"/>
      <c r="M126" s="183"/>
      <c r="N126" s="25"/>
    </row>
    <row r="127" spans="1:14" s="7" customFormat="1" ht="18" customHeight="1" x14ac:dyDescent="0.2">
      <c r="A127" s="487"/>
      <c r="B127" s="490"/>
      <c r="C127" s="83" t="s">
        <v>55</v>
      </c>
      <c r="D127" s="84">
        <f>+D105+D116+D117+SUM(D118:D126)</f>
        <v>0</v>
      </c>
      <c r="E127" s="61"/>
      <c r="F127" s="84">
        <f>+F105+F116+F117+SUM(F118:F126)</f>
        <v>0</v>
      </c>
      <c r="G127" s="84">
        <f>+G105+G116+G117+SUM(G118:G126)</f>
        <v>0</v>
      </c>
      <c r="I127" s="493"/>
      <c r="J127" s="323"/>
      <c r="K127" s="121"/>
      <c r="L127" s="125"/>
      <c r="M127" s="183"/>
      <c r="N127" s="125"/>
    </row>
    <row r="128" spans="1:14" ht="10.5" customHeight="1" x14ac:dyDescent="0.25">
      <c r="A128" s="487"/>
      <c r="B128" s="21"/>
      <c r="C128" s="34"/>
      <c r="D128" s="17"/>
      <c r="E128" s="17"/>
      <c r="F128" s="17"/>
      <c r="G128" s="17"/>
      <c r="H128" s="7"/>
      <c r="I128" s="35"/>
      <c r="J128" s="28"/>
      <c r="K128" s="121"/>
      <c r="L128" s="25"/>
      <c r="M128" s="183"/>
      <c r="N128" s="25"/>
    </row>
    <row r="129" spans="1:14" ht="18.75" customHeight="1" x14ac:dyDescent="0.2">
      <c r="A129" s="487"/>
      <c r="B129" s="494" t="s">
        <v>22</v>
      </c>
      <c r="C129" s="76" t="s">
        <v>38</v>
      </c>
      <c r="D129" s="78"/>
      <c r="E129" s="77"/>
      <c r="F129" s="78"/>
      <c r="G129" s="78"/>
      <c r="H129" s="7"/>
      <c r="I129" s="497" t="e">
        <f>+G131/G140</f>
        <v>#DIV/0!</v>
      </c>
      <c r="J129" s="201"/>
      <c r="K129" s="121"/>
      <c r="L129" s="25"/>
      <c r="M129" s="183"/>
      <c r="N129" s="25"/>
    </row>
    <row r="130" spans="1:14" ht="18.75" customHeight="1" x14ac:dyDescent="0.2">
      <c r="A130" s="487"/>
      <c r="B130" s="495"/>
      <c r="C130" s="79" t="s">
        <v>39</v>
      </c>
      <c r="D130" s="68"/>
      <c r="E130" s="77"/>
      <c r="F130" s="68"/>
      <c r="G130" s="68"/>
      <c r="H130" s="7"/>
      <c r="I130" s="492"/>
      <c r="J130" s="201"/>
      <c r="K130" s="121"/>
      <c r="L130" s="25"/>
      <c r="M130" s="183"/>
      <c r="N130" s="25"/>
    </row>
    <row r="131" spans="1:14" s="7" customFormat="1" ht="18.75" customHeight="1" x14ac:dyDescent="0.2">
      <c r="A131" s="487"/>
      <c r="B131" s="496"/>
      <c r="C131" s="97" t="s">
        <v>61</v>
      </c>
      <c r="D131" s="84">
        <f>SUM(D129:D130)</f>
        <v>0</v>
      </c>
      <c r="F131" s="84">
        <f>SUM(F129:F130)</f>
        <v>0</v>
      </c>
      <c r="G131" s="84">
        <f>SUM(G129:G130)</f>
        <v>0</v>
      </c>
      <c r="H131" s="11"/>
      <c r="I131" s="493"/>
      <c r="J131" s="125"/>
      <c r="K131" s="121"/>
      <c r="L131" s="125"/>
      <c r="M131" s="183"/>
      <c r="N131" s="125"/>
    </row>
    <row r="132" spans="1:14" s="7" customFormat="1" ht="9" customHeight="1" x14ac:dyDescent="0.2">
      <c r="A132" s="487"/>
      <c r="B132" s="242"/>
      <c r="C132" s="243"/>
      <c r="D132" s="126"/>
      <c r="E132" s="125"/>
      <c r="F132" s="126"/>
      <c r="G132" s="126"/>
      <c r="H132" s="244"/>
      <c r="I132" s="245"/>
      <c r="J132" s="125"/>
      <c r="K132" s="121"/>
      <c r="L132" s="125"/>
      <c r="M132" s="183"/>
      <c r="N132" s="125"/>
    </row>
    <row r="133" spans="1:14" s="7" customFormat="1" ht="18.75" customHeight="1" x14ac:dyDescent="0.2">
      <c r="A133" s="487"/>
      <c r="B133" s="494" t="s">
        <v>120</v>
      </c>
      <c r="C133" s="231" t="s">
        <v>94</v>
      </c>
      <c r="D133" s="233"/>
      <c r="E133" s="212"/>
      <c r="F133" s="233"/>
      <c r="G133" s="233"/>
      <c r="I133" s="497" t="e">
        <f>+G135/G144</f>
        <v>#DIV/0!</v>
      </c>
      <c r="J133" s="201"/>
      <c r="K133" s="121"/>
      <c r="L133" s="125"/>
      <c r="M133" s="183"/>
      <c r="N133" s="125"/>
    </row>
    <row r="134" spans="1:14" s="7" customFormat="1" ht="18.75" customHeight="1" x14ac:dyDescent="0.2">
      <c r="A134" s="487"/>
      <c r="B134" s="495"/>
      <c r="C134" s="232" t="s">
        <v>95</v>
      </c>
      <c r="D134" s="219"/>
      <c r="E134" s="220"/>
      <c r="F134" s="219"/>
      <c r="G134" s="219"/>
      <c r="I134" s="492"/>
      <c r="J134" s="201"/>
      <c r="K134" s="121"/>
      <c r="L134" s="125"/>
      <c r="M134" s="183"/>
      <c r="N134" s="125"/>
    </row>
    <row r="135" spans="1:14" s="7" customFormat="1" ht="18.75" customHeight="1" x14ac:dyDescent="0.25">
      <c r="A135" s="487"/>
      <c r="B135" s="496"/>
      <c r="C135" s="97" t="s">
        <v>128</v>
      </c>
      <c r="D135" s="84">
        <f>SUM(D133:D134)</f>
        <v>0</v>
      </c>
      <c r="F135" s="84">
        <f>SUM(F133:F134)</f>
        <v>0</v>
      </c>
      <c r="G135" s="84">
        <f>SUM(G133:G134)</f>
        <v>0</v>
      </c>
      <c r="H135" s="11"/>
      <c r="I135" s="493"/>
      <c r="J135" s="125"/>
      <c r="K135" s="324"/>
      <c r="L135" s="125"/>
      <c r="M135" s="125"/>
      <c r="N135" s="125"/>
    </row>
    <row r="136" spans="1:14" s="7" customFormat="1" ht="18.75" customHeight="1" x14ac:dyDescent="0.25">
      <c r="A136" s="487"/>
      <c r="B136" s="242"/>
      <c r="C136" s="243"/>
      <c r="D136" s="126"/>
      <c r="E136" s="125"/>
      <c r="F136" s="126"/>
      <c r="G136" s="126"/>
      <c r="H136" s="244"/>
      <c r="I136" s="245"/>
      <c r="J136" s="125"/>
      <c r="K136" s="324"/>
      <c r="L136" s="125"/>
      <c r="M136" s="125"/>
      <c r="N136" s="125"/>
    </row>
    <row r="137" spans="1:14" s="7" customFormat="1" ht="15.75" customHeight="1" x14ac:dyDescent="0.25">
      <c r="A137" s="487"/>
      <c r="B137" s="498" t="s">
        <v>24</v>
      </c>
      <c r="C137" s="498"/>
      <c r="D137" s="85">
        <f>D140-D138</f>
        <v>0</v>
      </c>
      <c r="F137" s="85">
        <f t="shared" ref="F137:G137" si="9">F140-F138</f>
        <v>0</v>
      </c>
      <c r="G137" s="85">
        <f t="shared" si="9"/>
        <v>0</v>
      </c>
      <c r="H137" s="11"/>
      <c r="I137" s="254" t="e">
        <f>+G137/$G$140</f>
        <v>#DIV/0!</v>
      </c>
      <c r="J137" s="125"/>
      <c r="K137" s="324"/>
      <c r="L137" s="125"/>
      <c r="M137" s="125"/>
      <c r="N137" s="125"/>
    </row>
    <row r="138" spans="1:14" s="7" customFormat="1" ht="15.75" customHeight="1" x14ac:dyDescent="0.2">
      <c r="A138" s="487"/>
      <c r="B138" s="498" t="s">
        <v>25</v>
      </c>
      <c r="C138" s="498"/>
      <c r="D138" s="85">
        <f>+D116+D117+D118+D131</f>
        <v>0</v>
      </c>
      <c r="F138" s="85">
        <f>+G116+G117+F118+F131</f>
        <v>0</v>
      </c>
      <c r="G138" s="85">
        <f>+G116+G117+G118+G131</f>
        <v>0</v>
      </c>
      <c r="H138" s="61"/>
      <c r="I138" s="254" t="e">
        <f>+G138/$G$140</f>
        <v>#DIV/0!</v>
      </c>
      <c r="J138" s="125"/>
      <c r="K138" s="324"/>
      <c r="L138" s="125"/>
      <c r="M138" s="125"/>
      <c r="N138" s="125"/>
    </row>
    <row r="139" spans="1:14" ht="15" x14ac:dyDescent="0.25">
      <c r="B139" s="21"/>
      <c r="C139" s="18"/>
      <c r="D139" s="22"/>
      <c r="E139" s="7"/>
      <c r="F139" s="20"/>
      <c r="G139" s="20"/>
      <c r="H139" s="11"/>
      <c r="I139" s="21"/>
      <c r="J139" s="25"/>
      <c r="K139" s="121"/>
      <c r="L139" s="25"/>
      <c r="M139" s="25"/>
      <c r="N139" s="25"/>
    </row>
    <row r="140" spans="1:14" ht="26.25" customHeight="1" x14ac:dyDescent="0.25">
      <c r="A140" s="501" t="s">
        <v>26</v>
      </c>
      <c r="B140" s="502" t="s">
        <v>129</v>
      </c>
      <c r="C140" s="503"/>
      <c r="D140" s="87">
        <f>+D127+D131+D135</f>
        <v>0</v>
      </c>
      <c r="E140"/>
      <c r="F140" s="87">
        <f>+F127+F131+F135</f>
        <v>0</v>
      </c>
      <c r="G140" s="87">
        <f>+G127+G131+G135</f>
        <v>0</v>
      </c>
      <c r="H140" s="11"/>
      <c r="I140" s="305"/>
      <c r="J140" s="325"/>
      <c r="K140" s="326"/>
      <c r="L140" s="25"/>
      <c r="M140" s="120"/>
      <c r="N140" s="25"/>
    </row>
    <row r="141" spans="1:14" ht="14.25" customHeight="1" x14ac:dyDescent="0.2">
      <c r="A141" s="501"/>
      <c r="B141" s="504" t="s">
        <v>130</v>
      </c>
      <c r="C141" s="505"/>
      <c r="D141" s="88"/>
      <c r="E141" s="77"/>
      <c r="F141" s="78"/>
      <c r="G141" s="78"/>
      <c r="H141" s="11"/>
      <c r="I141" s="305"/>
      <c r="J141" s="120"/>
      <c r="K141" s="121"/>
      <c r="L141" s="25"/>
      <c r="M141" s="165"/>
      <c r="N141" s="25"/>
    </row>
    <row r="142" spans="1:14" ht="14.25" customHeight="1" x14ac:dyDescent="0.2">
      <c r="A142" s="501"/>
      <c r="B142" s="504" t="s">
        <v>131</v>
      </c>
      <c r="C142" s="505"/>
      <c r="D142" s="88"/>
      <c r="E142" s="77"/>
      <c r="F142" s="113"/>
      <c r="G142" s="113"/>
      <c r="H142" s="11"/>
      <c r="I142" s="305"/>
      <c r="J142" s="25"/>
      <c r="K142" s="121"/>
      <c r="L142" s="25"/>
      <c r="M142" s="25"/>
      <c r="N142" s="25"/>
    </row>
    <row r="143" spans="1:14" ht="27.4" customHeight="1" x14ac:dyDescent="0.25">
      <c r="A143" s="501"/>
      <c r="B143" s="502" t="s">
        <v>132</v>
      </c>
      <c r="C143" s="503"/>
      <c r="D143" s="87"/>
      <c r="E143"/>
      <c r="F143" s="89">
        <f>+F140-F141-F142</f>
        <v>0</v>
      </c>
      <c r="G143" s="89">
        <f>+G140-G141-G142</f>
        <v>0</v>
      </c>
      <c r="H143" s="11"/>
      <c r="I143" s="61"/>
      <c r="J143" s="25"/>
      <c r="K143" s="121"/>
      <c r="L143" s="25"/>
      <c r="M143" s="25"/>
      <c r="N143" s="25"/>
    </row>
    <row r="144" spans="1:14" ht="14.25" customHeight="1" x14ac:dyDescent="0.25">
      <c r="A144" s="501"/>
      <c r="B144" s="504" t="s">
        <v>133</v>
      </c>
      <c r="C144" s="505"/>
      <c r="D144" s="90"/>
      <c r="E144" s="91"/>
      <c r="F144" s="208"/>
      <c r="G144" s="78"/>
      <c r="H144" s="11"/>
      <c r="I144" s="61"/>
      <c r="J144" s="328"/>
      <c r="K144" s="121"/>
      <c r="L144" s="25"/>
      <c r="M144" s="25"/>
      <c r="N144" s="25"/>
    </row>
    <row r="145" spans="1:14" ht="38.25" customHeight="1" x14ac:dyDescent="0.25">
      <c r="A145" s="501"/>
      <c r="B145" s="506" t="s">
        <v>134</v>
      </c>
      <c r="C145" s="507"/>
      <c r="D145" s="87"/>
      <c r="E145"/>
      <c r="F145" s="93">
        <f>+F143-F144</f>
        <v>0</v>
      </c>
      <c r="G145" s="93">
        <f>+G143-G144</f>
        <v>0</v>
      </c>
      <c r="H145" s="11"/>
      <c r="I145" s="103"/>
      <c r="J145" s="120"/>
      <c r="K145" s="121"/>
      <c r="L145" s="25"/>
      <c r="M145" s="25"/>
      <c r="N145" s="25"/>
    </row>
    <row r="146" spans="1:14" customFormat="1" ht="15" customHeight="1" x14ac:dyDescent="0.25">
      <c r="A146" s="437" t="s">
        <v>179</v>
      </c>
      <c r="B146" s="437"/>
      <c r="C146" s="437"/>
      <c r="F146" s="110"/>
      <c r="G146" s="110"/>
      <c r="J146" s="128"/>
      <c r="K146" s="121"/>
      <c r="L146" s="127"/>
      <c r="M146" s="127"/>
      <c r="N146" s="127"/>
    </row>
    <row r="147" spans="1:14" ht="24" customHeight="1" x14ac:dyDescent="0.2">
      <c r="A147" s="483" t="s">
        <v>92</v>
      </c>
      <c r="B147" s="483"/>
      <c r="C147" s="483"/>
      <c r="D147" s="483"/>
      <c r="E147" s="483"/>
      <c r="F147" s="483"/>
      <c r="G147" s="483"/>
      <c r="H147" s="483"/>
      <c r="I147" s="483"/>
      <c r="J147" s="25"/>
      <c r="K147" s="121"/>
      <c r="L147" s="25"/>
      <c r="M147" s="25"/>
      <c r="N147" s="25"/>
    </row>
    <row r="148" spans="1:14" ht="13.15" customHeight="1" x14ac:dyDescent="0.2">
      <c r="A148" s="438" t="s">
        <v>174</v>
      </c>
      <c r="B148" s="438"/>
      <c r="C148" s="438"/>
      <c r="D148" s="438"/>
      <c r="E148" s="438"/>
      <c r="F148" s="438"/>
      <c r="G148" s="438"/>
      <c r="H148" s="438"/>
      <c r="I148" s="438"/>
      <c r="J148" s="25"/>
      <c r="K148" s="121"/>
      <c r="L148" s="25"/>
      <c r="M148" s="25"/>
      <c r="N148" s="25"/>
    </row>
    <row r="149" spans="1:14" ht="13.15" customHeight="1" x14ac:dyDescent="0.2">
      <c r="A149" s="438" t="s">
        <v>46</v>
      </c>
      <c r="B149" s="438"/>
      <c r="C149" s="438"/>
      <c r="D149" s="438"/>
      <c r="E149" s="438"/>
      <c r="F149" s="438"/>
      <c r="G149" s="438"/>
      <c r="H149" s="438"/>
      <c r="I149" s="438"/>
      <c r="J149" s="25"/>
      <c r="K149" s="121"/>
      <c r="L149" s="25"/>
      <c r="M149" s="25"/>
      <c r="N149" s="25"/>
    </row>
    <row r="150" spans="1:14" ht="13.15" customHeight="1" x14ac:dyDescent="0.2">
      <c r="A150" s="438" t="s">
        <v>123</v>
      </c>
      <c r="B150" s="438"/>
      <c r="C150" s="438"/>
      <c r="D150" s="438"/>
      <c r="E150" s="438"/>
      <c r="F150" s="438"/>
      <c r="G150" s="438"/>
      <c r="H150" s="438"/>
      <c r="I150" s="438"/>
      <c r="J150" s="25"/>
      <c r="K150" s="25"/>
      <c r="L150" s="25"/>
      <c r="M150" s="25"/>
      <c r="N150" s="25"/>
    </row>
    <row r="151" spans="1:14" ht="13.15" customHeight="1" x14ac:dyDescent="0.2">
      <c r="A151" s="438" t="s">
        <v>81</v>
      </c>
      <c r="B151" s="438"/>
      <c r="C151" s="438"/>
      <c r="D151" s="438"/>
      <c r="E151" s="438"/>
      <c r="F151" s="438"/>
      <c r="G151" s="438"/>
      <c r="H151" s="438"/>
      <c r="I151" s="438"/>
      <c r="J151" s="25"/>
      <c r="K151" s="25"/>
      <c r="L151" s="25"/>
      <c r="M151" s="25"/>
      <c r="N151" s="25"/>
    </row>
    <row r="152" spans="1:14" ht="13.15" customHeight="1" x14ac:dyDescent="0.2">
      <c r="A152" s="438" t="s">
        <v>82</v>
      </c>
      <c r="B152" s="438"/>
      <c r="C152" s="438"/>
      <c r="D152" s="438"/>
      <c r="E152" s="438"/>
      <c r="F152" s="438"/>
      <c r="G152" s="438"/>
      <c r="H152" s="438"/>
      <c r="I152" s="438"/>
      <c r="J152" s="25"/>
      <c r="K152" s="25"/>
      <c r="L152" s="25"/>
      <c r="M152" s="25"/>
      <c r="N152" s="25"/>
    </row>
    <row r="153" spans="1:14" ht="13.15" customHeight="1" x14ac:dyDescent="0.2">
      <c r="A153" s="438" t="s">
        <v>83</v>
      </c>
      <c r="B153" s="438"/>
      <c r="C153" s="438"/>
      <c r="D153" s="438"/>
      <c r="E153" s="438"/>
      <c r="F153" s="438"/>
      <c r="G153" s="438"/>
      <c r="H153" s="438"/>
      <c r="I153" s="438"/>
      <c r="J153" s="25"/>
      <c r="K153" s="25"/>
      <c r="L153" s="25"/>
      <c r="M153" s="25"/>
      <c r="N153" s="25"/>
    </row>
    <row r="154" spans="1:14" ht="13.15" customHeight="1" x14ac:dyDescent="0.2">
      <c r="A154" s="438" t="s">
        <v>146</v>
      </c>
      <c r="B154" s="438"/>
      <c r="C154" s="438"/>
      <c r="D154" s="293"/>
      <c r="E154" s="293"/>
      <c r="F154" s="293"/>
      <c r="G154" s="293"/>
      <c r="H154" s="293"/>
      <c r="I154" s="293"/>
      <c r="K154" s="2"/>
    </row>
    <row r="155" spans="1:14" ht="22.9" customHeight="1" x14ac:dyDescent="0.25">
      <c r="A155" s="438" t="s">
        <v>145</v>
      </c>
      <c r="B155" s="438"/>
      <c r="C155" s="438"/>
      <c r="D155" s="438"/>
      <c r="E155" s="438"/>
      <c r="F155" s="438"/>
      <c r="G155" s="438"/>
      <c r="H155" s="438"/>
      <c r="I155" s="438"/>
      <c r="K155"/>
    </row>
    <row r="156" spans="1:14" ht="22.9" customHeight="1" x14ac:dyDescent="0.2">
      <c r="A156" s="438" t="s">
        <v>167</v>
      </c>
      <c r="B156" s="438"/>
      <c r="C156" s="438"/>
      <c r="D156" s="438"/>
      <c r="E156" s="438"/>
      <c r="F156" s="438"/>
      <c r="G156" s="438"/>
      <c r="H156" s="438"/>
      <c r="I156" s="438"/>
      <c r="K156" s="2"/>
    </row>
    <row r="157" spans="1:14" ht="18.600000000000001" customHeight="1" x14ac:dyDescent="0.2">
      <c r="A157" s="438" t="s">
        <v>148</v>
      </c>
      <c r="B157" s="438"/>
      <c r="C157" s="438"/>
      <c r="D157" s="438"/>
      <c r="E157" s="438"/>
      <c r="F157" s="438"/>
      <c r="G157" s="438"/>
      <c r="H157" s="293"/>
      <c r="I157" s="293"/>
      <c r="K157" s="2"/>
    </row>
    <row r="158" spans="1:14" ht="18.600000000000001" customHeight="1" x14ac:dyDescent="0.2">
      <c r="A158" s="438" t="s">
        <v>172</v>
      </c>
      <c r="B158" s="438"/>
      <c r="C158" s="438"/>
      <c r="D158" s="438"/>
      <c r="E158" s="438"/>
      <c r="F158" s="438"/>
      <c r="G158" s="438"/>
      <c r="H158" s="438"/>
      <c r="I158" s="438"/>
      <c r="K158" s="2"/>
    </row>
    <row r="159" spans="1:14" ht="25.9" customHeight="1" x14ac:dyDescent="0.2">
      <c r="A159" s="439" t="s">
        <v>35</v>
      </c>
      <c r="B159" s="439"/>
      <c r="C159" s="439"/>
      <c r="D159" s="164"/>
      <c r="E159" s="164"/>
      <c r="F159" s="164"/>
      <c r="G159" s="164"/>
      <c r="H159" s="164"/>
      <c r="I159" s="164"/>
    </row>
    <row r="160" spans="1:14" ht="15" customHeight="1" x14ac:dyDescent="0.25">
      <c r="A160" s="439" t="s">
        <v>168</v>
      </c>
      <c r="B160" s="439"/>
      <c r="C160" s="439"/>
      <c r="D160" s="439"/>
      <c r="E160" s="439"/>
      <c r="F160" s="439"/>
      <c r="G160" s="20"/>
      <c r="H160" s="7"/>
      <c r="I160" s="21"/>
    </row>
    <row r="161" spans="1:9" ht="15" customHeight="1" x14ac:dyDescent="0.2">
      <c r="A161" s="439" t="s">
        <v>68</v>
      </c>
      <c r="B161" s="439"/>
      <c r="C161" s="439"/>
      <c r="D161" s="439"/>
      <c r="E161" s="439"/>
      <c r="F161" s="439"/>
      <c r="G161" s="24"/>
      <c r="H161" s="24"/>
      <c r="I161" s="24"/>
    </row>
    <row r="162" spans="1:9" ht="15" customHeight="1" x14ac:dyDescent="0.2">
      <c r="A162" s="439" t="s">
        <v>9</v>
      </c>
      <c r="B162" s="439"/>
      <c r="C162" s="439"/>
      <c r="D162" s="439"/>
      <c r="E162" s="439"/>
      <c r="F162" s="439"/>
      <c r="G162" s="24"/>
      <c r="H162" s="24"/>
      <c r="I162" s="24"/>
    </row>
    <row r="163" spans="1:9" x14ac:dyDescent="0.2">
      <c r="C163" s="24"/>
      <c r="D163" s="24"/>
      <c r="E163" s="23"/>
      <c r="F163" s="23"/>
      <c r="G163" s="24"/>
      <c r="H163" s="24"/>
      <c r="I163" s="24"/>
    </row>
  </sheetData>
  <mergeCells count="67">
    <mergeCell ref="I10:I32"/>
    <mergeCell ref="B34:B36"/>
    <mergeCell ref="I34:I36"/>
    <mergeCell ref="A1:I1"/>
    <mergeCell ref="A2:I2"/>
    <mergeCell ref="A3:I3"/>
    <mergeCell ref="A4:I4"/>
    <mergeCell ref="A6:I6"/>
    <mergeCell ref="B38:C38"/>
    <mergeCell ref="B39:C39"/>
    <mergeCell ref="A41:A46"/>
    <mergeCell ref="B41:C41"/>
    <mergeCell ref="B42:C42"/>
    <mergeCell ref="B43:C43"/>
    <mergeCell ref="B44:C44"/>
    <mergeCell ref="B45:C45"/>
    <mergeCell ref="B46:C46"/>
    <mergeCell ref="A10:A39"/>
    <mergeCell ref="B10:B32"/>
    <mergeCell ref="A48:I48"/>
    <mergeCell ref="A52:C52"/>
    <mergeCell ref="A55:C55"/>
    <mergeCell ref="A58:A84"/>
    <mergeCell ref="B58:B80"/>
    <mergeCell ref="B82:B84"/>
    <mergeCell ref="A87:C87"/>
    <mergeCell ref="A89:A91"/>
    <mergeCell ref="B89:B91"/>
    <mergeCell ref="A94:C94"/>
    <mergeCell ref="A96:A97"/>
    <mergeCell ref="B96:B97"/>
    <mergeCell ref="A101:I101"/>
    <mergeCell ref="A105:A138"/>
    <mergeCell ref="B105:B127"/>
    <mergeCell ref="I105:I127"/>
    <mergeCell ref="B129:B131"/>
    <mergeCell ref="I129:I131"/>
    <mergeCell ref="B133:B135"/>
    <mergeCell ref="I133:I135"/>
    <mergeCell ref="B137:C137"/>
    <mergeCell ref="B138:C138"/>
    <mergeCell ref="A158:I158"/>
    <mergeCell ref="A159:C159"/>
    <mergeCell ref="A140:A145"/>
    <mergeCell ref="B140:C140"/>
    <mergeCell ref="B141:C141"/>
    <mergeCell ref="B142:C142"/>
    <mergeCell ref="B143:C143"/>
    <mergeCell ref="B144:C144"/>
    <mergeCell ref="B145:C145"/>
    <mergeCell ref="A157:G157"/>
    <mergeCell ref="A146:C146"/>
    <mergeCell ref="A147:I147"/>
    <mergeCell ref="A148:I148"/>
    <mergeCell ref="A149:I149"/>
    <mergeCell ref="A150:I150"/>
    <mergeCell ref="A151:I151"/>
    <mergeCell ref="A152:I152"/>
    <mergeCell ref="A153:I153"/>
    <mergeCell ref="A154:C154"/>
    <mergeCell ref="A155:I155"/>
    <mergeCell ref="A156:I156"/>
    <mergeCell ref="A160:F160"/>
    <mergeCell ref="A161:C161"/>
    <mergeCell ref="D161:F161"/>
    <mergeCell ref="A162:C162"/>
    <mergeCell ref="D162:F162"/>
  </mergeCells>
  <conditionalFormatting sqref="H9">
    <cfRule type="iconSet" priority="40">
      <iconSet>
        <cfvo type="percent" val="0"/>
        <cfvo type="num" val="0.95"/>
        <cfvo type="num" val="1"/>
      </iconSet>
    </cfRule>
    <cfRule type="iconSet" priority="39">
      <iconSet>
        <cfvo type="percent" val="0"/>
        <cfvo type="num" val="0.95" gte="0"/>
        <cfvo type="num" val="0.99" gte="0"/>
      </iconSet>
    </cfRule>
    <cfRule type="iconSet" priority="38">
      <iconSet>
        <cfvo type="percent" val="0"/>
        <cfvo type="num" val="0.95" gte="0"/>
        <cfvo type="num" val="1" gte="0"/>
      </iconSet>
    </cfRule>
  </conditionalFormatting>
  <conditionalFormatting sqref="H10">
    <cfRule type="iconSet" priority="36">
      <iconSet>
        <cfvo type="percent" val="0"/>
        <cfvo type="num" val="0.95"/>
        <cfvo type="num" val="1"/>
      </iconSet>
    </cfRule>
  </conditionalFormatting>
  <conditionalFormatting sqref="H11:H14 H16:H17 H20">
    <cfRule type="iconSet" priority="34">
      <iconSet>
        <cfvo type="percent" val="0"/>
        <cfvo type="num" val="0.95"/>
        <cfvo type="num" val="1"/>
      </iconSet>
    </cfRule>
  </conditionalFormatting>
  <conditionalFormatting sqref="H18">
    <cfRule type="iconSet" priority="24">
      <iconSet>
        <cfvo type="percent" val="0"/>
        <cfvo type="num" val="0.95"/>
        <cfvo type="num" val="1"/>
      </iconSet>
    </cfRule>
    <cfRule type="iconSet" priority="26">
      <iconSet>
        <cfvo type="percent" val="0"/>
        <cfvo type="num" val="0.95" gte="0"/>
        <cfvo type="num" val="1" gte="0"/>
      </iconSet>
    </cfRule>
    <cfRule type="iconSet" priority="27">
      <iconSet>
        <cfvo type="percent" val="0"/>
        <cfvo type="num" val="0.95" gte="0"/>
        <cfvo type="num" val="1" gte="0"/>
      </iconSet>
    </cfRule>
    <cfRule type="iconSet" priority="25">
      <iconSet>
        <cfvo type="percent" val="0"/>
        <cfvo type="num" val="0.95" gte="0"/>
        <cfvo type="num" val="0.99" gte="0"/>
      </iconSet>
    </cfRule>
  </conditionalFormatting>
  <conditionalFormatting sqref="H19">
    <cfRule type="iconSet" priority="23">
      <iconSet>
        <cfvo type="percent" val="0"/>
        <cfvo type="num" val="0.95" gte="0"/>
        <cfvo type="num" val="1" gte="0"/>
      </iconSet>
    </cfRule>
    <cfRule type="iconSet" priority="20">
      <iconSet>
        <cfvo type="percent" val="0"/>
        <cfvo type="num" val="0.95"/>
        <cfvo type="num" val="1"/>
      </iconSet>
    </cfRule>
    <cfRule type="iconSet" priority="21">
      <iconSet>
        <cfvo type="percent" val="0"/>
        <cfvo type="num" val="0.95" gte="0"/>
        <cfvo type="num" val="0.99" gte="0"/>
      </iconSet>
    </cfRule>
    <cfRule type="iconSet" priority="22">
      <iconSet>
        <cfvo type="percent" val="0"/>
        <cfvo type="num" val="0.95" gte="0"/>
        <cfvo type="num" val="1" gte="0"/>
      </iconSet>
    </cfRule>
  </conditionalFormatting>
  <conditionalFormatting sqref="H21:H22">
    <cfRule type="iconSet" priority="31">
      <iconSet>
        <cfvo type="percent" val="0"/>
        <cfvo type="num" val="0.95"/>
        <cfvo type="num" val="1"/>
      </iconSet>
    </cfRule>
  </conditionalFormatting>
  <conditionalFormatting sqref="H24:H30">
    <cfRule type="iconSet" priority="54">
      <iconSet>
        <cfvo type="percent" val="0"/>
        <cfvo type="num" val="0.95"/>
        <cfvo type="num" val="1"/>
      </iconSet>
    </cfRule>
  </conditionalFormatting>
  <conditionalFormatting sqref="H24:H31 H11:H14 H16:H17 H20">
    <cfRule type="iconSet" priority="55">
      <iconSet>
        <cfvo type="percent" val="0"/>
        <cfvo type="num" val="0.95" gte="0"/>
        <cfvo type="num" val="1" gte="0"/>
      </iconSet>
    </cfRule>
  </conditionalFormatting>
  <conditionalFormatting sqref="H24:H32 H10:H14 H16:H17 H20">
    <cfRule type="iconSet" priority="56">
      <iconSet>
        <cfvo type="percent" val="0"/>
        <cfvo type="num" val="0.95" gte="0"/>
        <cfvo type="num" val="1" gte="0"/>
      </iconSet>
    </cfRule>
  </conditionalFormatting>
  <conditionalFormatting sqref="H31">
    <cfRule type="iconSet" priority="49">
      <iconSet>
        <cfvo type="percent" val="0"/>
        <cfvo type="num" val="0.95"/>
        <cfvo type="num" val="1"/>
      </iconSet>
    </cfRule>
  </conditionalFormatting>
  <conditionalFormatting sqref="H32">
    <cfRule type="iconSet" priority="35">
      <iconSet>
        <cfvo type="percent" val="0"/>
        <cfvo type="num" val="0.95"/>
        <cfvo type="num" val="1"/>
      </iconSet>
    </cfRule>
  </conditionalFormatting>
  <conditionalFormatting sqref="H34:H38 H21:H23 H40">
    <cfRule type="iconSet" priority="33">
      <iconSet>
        <cfvo type="percent" val="0"/>
        <cfvo type="num" val="0.95"/>
        <cfvo type="num" val="1"/>
      </iconSet>
    </cfRule>
  </conditionalFormatting>
  <conditionalFormatting sqref="H34:H38 H21:H23">
    <cfRule type="iconSet" priority="32">
      <iconSet>
        <cfvo type="percent" val="0"/>
        <cfvo type="num" val="0.95"/>
        <cfvo type="num" val="1"/>
      </iconSet>
    </cfRule>
  </conditionalFormatting>
  <conditionalFormatting sqref="H40 H10:H14 H16:H17 H20:H38">
    <cfRule type="iconSet" priority="37">
      <iconSet>
        <cfvo type="percent" val="0"/>
        <cfvo type="num" val="0.95" gte="0"/>
        <cfvo type="num" val="0.99" gte="0"/>
      </iconSet>
    </cfRule>
  </conditionalFormatting>
  <conditionalFormatting sqref="H41:H46">
    <cfRule type="iconSet" priority="28">
      <iconSet>
        <cfvo type="percent" val="0"/>
        <cfvo type="num" val="0.95"/>
        <cfvo type="num" val="1"/>
      </iconSet>
    </cfRule>
    <cfRule type="iconSet" priority="29">
      <iconSet>
        <cfvo type="percent" val="0"/>
        <cfvo type="num" val="0.95"/>
        <cfvo type="num" val="1"/>
      </iconSet>
    </cfRule>
    <cfRule type="iconSet" priority="30">
      <iconSet>
        <cfvo type="percent" val="0"/>
        <cfvo type="num" val="0.95" gte="0"/>
        <cfvo type="num" val="0.99" gte="0"/>
      </iconSet>
    </cfRule>
  </conditionalFormatting>
  <conditionalFormatting sqref="H105">
    <cfRule type="iconSet" priority="47">
      <iconSet>
        <cfvo type="percent" val="0"/>
        <cfvo type="num" val="0.95"/>
        <cfvo type="num" val="1"/>
      </iconSet>
    </cfRule>
  </conditionalFormatting>
  <conditionalFormatting sqref="H106:H112 H115">
    <cfRule type="iconSet" priority="45">
      <iconSet>
        <cfvo type="percent" val="0"/>
        <cfvo type="num" val="0.95"/>
        <cfvo type="num" val="1"/>
      </iconSet>
    </cfRule>
  </conditionalFormatting>
  <conditionalFormatting sqref="H113">
    <cfRule type="iconSet" priority="14">
      <iconSet>
        <cfvo type="percent" val="0"/>
        <cfvo type="num" val="0.95" gte="0"/>
        <cfvo type="num" val="1" gte="0"/>
      </iconSet>
    </cfRule>
    <cfRule type="iconSet" priority="13">
      <iconSet>
        <cfvo type="percent" val="0"/>
        <cfvo type="num" val="0.95" gte="0"/>
        <cfvo type="num" val="0.99" gte="0"/>
      </iconSet>
    </cfRule>
    <cfRule type="iconSet" priority="15">
      <iconSet>
        <cfvo type="percent" val="0"/>
        <cfvo type="num" val="0.95" gte="0"/>
        <cfvo type="num" val="1" gte="0"/>
      </iconSet>
    </cfRule>
    <cfRule type="iconSet" priority="12">
      <iconSet>
        <cfvo type="percent" val="0"/>
        <cfvo type="num" val="0.95"/>
        <cfvo type="num" val="1"/>
      </iconSet>
    </cfRule>
  </conditionalFormatting>
  <conditionalFormatting sqref="H114">
    <cfRule type="iconSet" priority="19">
      <iconSet>
        <cfvo type="percent" val="0"/>
        <cfvo type="num" val="0.95" gte="0"/>
        <cfvo type="num" val="1" gte="0"/>
      </iconSet>
    </cfRule>
    <cfRule type="iconSet" priority="18">
      <iconSet>
        <cfvo type="percent" val="0"/>
        <cfvo type="num" val="0.95" gte="0"/>
        <cfvo type="num" val="1" gte="0"/>
      </iconSet>
    </cfRule>
    <cfRule type="iconSet" priority="16">
      <iconSet>
        <cfvo type="percent" val="0"/>
        <cfvo type="num" val="0.95"/>
        <cfvo type="num" val="1"/>
      </iconSet>
    </cfRule>
    <cfRule type="iconSet" priority="17">
      <iconSet>
        <cfvo type="percent" val="0"/>
        <cfvo type="num" val="0.95" gte="0"/>
        <cfvo type="num" val="0.99" gte="0"/>
      </iconSet>
    </cfRule>
  </conditionalFormatting>
  <conditionalFormatting sqref="H116:H117">
    <cfRule type="iconSet" priority="57">
      <iconSet>
        <cfvo type="percent" val="0"/>
        <cfvo type="num" val="0.95"/>
        <cfvo type="num" val="1"/>
      </iconSet>
    </cfRule>
  </conditionalFormatting>
  <conditionalFormatting sqref="H119:H124 H106:H112 H115">
    <cfRule type="iconSet" priority="52">
      <iconSet>
        <cfvo type="percent" val="0"/>
        <cfvo type="num" val="0.95" gte="0"/>
        <cfvo type="num" val="1" gte="0"/>
      </iconSet>
    </cfRule>
  </conditionalFormatting>
  <conditionalFormatting sqref="H119:H124">
    <cfRule type="iconSet" priority="53">
      <iconSet>
        <cfvo type="percent" val="0"/>
        <cfvo type="num" val="0.95"/>
        <cfvo type="num" val="1"/>
      </iconSet>
    </cfRule>
  </conditionalFormatting>
  <conditionalFormatting sqref="H125">
    <cfRule type="iconSet" priority="4">
      <iconSet>
        <cfvo type="percent" val="0"/>
        <cfvo type="num" val="0.95"/>
        <cfvo type="num" val="1"/>
      </iconSet>
    </cfRule>
    <cfRule type="iconSet" priority="5">
      <iconSet>
        <cfvo type="percent" val="0"/>
        <cfvo type="num" val="0.95" gte="0"/>
        <cfvo type="num" val="0.99" gte="0"/>
      </iconSet>
    </cfRule>
    <cfRule type="iconSet" priority="7">
      <iconSet>
        <cfvo type="percent" val="0"/>
        <cfvo type="num" val="0.95" gte="0"/>
        <cfvo type="num" val="1" gte="0"/>
      </iconSet>
    </cfRule>
    <cfRule type="iconSet" priority="6">
      <iconSet>
        <cfvo type="percent" val="0"/>
        <cfvo type="num" val="0.95" gte="0"/>
        <cfvo type="num" val="1" gte="0"/>
      </iconSet>
    </cfRule>
  </conditionalFormatting>
  <conditionalFormatting sqref="H126">
    <cfRule type="iconSet" priority="10">
      <iconSet>
        <cfvo type="percent" val="0"/>
        <cfvo type="num" val="0.95" gte="0"/>
        <cfvo type="num" val="1" gte="0"/>
      </iconSet>
    </cfRule>
    <cfRule type="iconSet" priority="11">
      <iconSet>
        <cfvo type="percent" val="0"/>
        <cfvo type="num" val="0.95" gte="0"/>
        <cfvo type="num" val="1" gte="0"/>
      </iconSet>
    </cfRule>
    <cfRule type="iconSet" priority="8">
      <iconSet>
        <cfvo type="percent" val="0"/>
        <cfvo type="num" val="0.95"/>
        <cfvo type="num" val="1"/>
      </iconSet>
    </cfRule>
    <cfRule type="iconSet" priority="9">
      <iconSet>
        <cfvo type="percent" val="0"/>
        <cfvo type="num" val="0.95" gte="0"/>
        <cfvo type="num" val="0.99" gte="0"/>
      </iconSet>
    </cfRule>
  </conditionalFormatting>
  <conditionalFormatting sqref="H127 H119:H124 H105:H112 H115">
    <cfRule type="iconSet" priority="50">
      <iconSet>
        <cfvo type="percent" val="0"/>
        <cfvo type="num" val="0.95" gte="0"/>
        <cfvo type="num" val="1" gte="0"/>
      </iconSet>
    </cfRule>
  </conditionalFormatting>
  <conditionalFormatting sqref="H127">
    <cfRule type="iconSet" priority="46">
      <iconSet>
        <cfvo type="percent" val="0"/>
        <cfvo type="num" val="0.95"/>
        <cfvo type="num" val="1"/>
      </iconSet>
    </cfRule>
  </conditionalFormatting>
  <conditionalFormatting sqref="H129:H132 H116:H118 H136:H137">
    <cfRule type="iconSet" priority="51">
      <iconSet>
        <cfvo type="percent" val="0"/>
        <cfvo type="num" val="0.95"/>
        <cfvo type="num" val="1"/>
      </iconSet>
    </cfRule>
  </conditionalFormatting>
  <conditionalFormatting sqref="H133:H135">
    <cfRule type="iconSet" priority="3">
      <iconSet>
        <cfvo type="percent" val="0"/>
        <cfvo type="num" val="0.95" gte="0"/>
        <cfvo type="num" val="0.99" gte="0"/>
      </iconSet>
    </cfRule>
    <cfRule type="iconSet" priority="2">
      <iconSet>
        <cfvo type="percent" val="0"/>
        <cfvo type="num" val="0.95"/>
        <cfvo type="num" val="1"/>
      </iconSet>
    </cfRule>
    <cfRule type="iconSet" priority="1">
      <iconSet>
        <cfvo type="percent" val="0"/>
        <cfvo type="num" val="0.95"/>
        <cfvo type="num" val="1"/>
      </iconSet>
    </cfRule>
  </conditionalFormatting>
  <conditionalFormatting sqref="H139 H105:H112 H115:H124 H127:H132 H136:H137">
    <cfRule type="iconSet" priority="48">
      <iconSet>
        <cfvo type="percent" val="0"/>
        <cfvo type="num" val="0.95" gte="0"/>
        <cfvo type="num" val="0.99" gte="0"/>
      </iconSet>
    </cfRule>
  </conditionalFormatting>
  <conditionalFormatting sqref="H139 H129:H132 H116:H118 H136:H137">
    <cfRule type="iconSet" priority="44">
      <iconSet>
        <cfvo type="percent" val="0"/>
        <cfvo type="num" val="0.95"/>
        <cfvo type="num" val="1"/>
      </iconSet>
    </cfRule>
  </conditionalFormatting>
  <conditionalFormatting sqref="H140:H145">
    <cfRule type="iconSet" priority="41">
      <iconSet>
        <cfvo type="percent" val="0"/>
        <cfvo type="num" val="0.95"/>
        <cfvo type="num" val="1"/>
      </iconSet>
    </cfRule>
    <cfRule type="iconSet" priority="42">
      <iconSet>
        <cfvo type="percent" val="0"/>
        <cfvo type="num" val="0.95"/>
        <cfvo type="num" val="1"/>
      </iconSet>
    </cfRule>
    <cfRule type="iconSet" priority="43">
      <iconSet>
        <cfvo type="percent" val="0"/>
        <cfvo type="num" val="0.95" gte="0"/>
        <cfvo type="num" val="0.99" gte="0"/>
      </iconSet>
    </cfRule>
  </conditionalFormatting>
  <printOptions horizontalCentered="1" verticalCentered="1"/>
  <pageMargins left="0.74803149606299213" right="0.74803149606299213" top="0.35" bottom="0.39370078740157483" header="0.26" footer="0.19685039370078741"/>
  <pageSetup paperSize="9" scale="26" orientation="landscape" r:id="rId1"/>
  <headerFooter alignWithMargins="0">
    <oddHeader>&amp;R&amp;"Arial,Negrita"&amp;11CUADRO No. "A1"</oddHeader>
    <oddFooter>&amp;LFecha:  &amp;D&amp;RPlanificación Nacional.- XM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ACFC4-B84B-4215-AD2D-B38D8CCA9F8B}">
  <sheetPr>
    <pageSetUpPr fitToPage="1"/>
  </sheetPr>
  <dimension ref="A1:N163"/>
  <sheetViews>
    <sheetView showGridLines="0" topLeftCell="A17" zoomScale="90" zoomScaleNormal="90" zoomScaleSheetLayoutView="85" workbookViewId="0">
      <selection activeCell="K113" sqref="K113"/>
    </sheetView>
  </sheetViews>
  <sheetFormatPr baseColWidth="10" defaultColWidth="11.42578125" defaultRowHeight="12.75" outlineLevelRow="2" x14ac:dyDescent="0.2"/>
  <cols>
    <col min="1" max="2" width="5.7109375" style="2" customWidth="1"/>
    <col min="3" max="3" width="63.7109375" style="2" customWidth="1"/>
    <col min="4" max="4" width="18.42578125" style="2" customWidth="1"/>
    <col min="5" max="5" width="1.28515625" style="2" customWidth="1"/>
    <col min="6" max="6" width="20.28515625" style="2" customWidth="1"/>
    <col min="7" max="7" width="20.42578125" style="2" customWidth="1"/>
    <col min="8" max="8" width="1.5703125" style="2" customWidth="1"/>
    <col min="9" max="9" width="18.28515625" style="2" customWidth="1"/>
    <col min="10" max="10" width="12.28515625" style="2" bestFit="1" customWidth="1"/>
    <col min="11" max="11" width="16.28515625" style="122" customWidth="1"/>
    <col min="12" max="12" width="4.42578125" style="2" customWidth="1"/>
    <col min="13" max="14" width="15.42578125" style="2" customWidth="1"/>
    <col min="15" max="16384" width="11.42578125" style="2"/>
  </cols>
  <sheetData>
    <row r="1" spans="1:14" ht="27.75" customHeight="1" x14ac:dyDescent="0.2">
      <c r="A1" s="476" t="s">
        <v>52</v>
      </c>
      <c r="B1" s="476"/>
      <c r="C1" s="476"/>
      <c r="D1" s="476"/>
      <c r="E1" s="476"/>
      <c r="F1" s="476"/>
      <c r="G1" s="476"/>
      <c r="H1" s="476"/>
      <c r="I1" s="476"/>
    </row>
    <row r="2" spans="1:14" ht="18" x14ac:dyDescent="0.2">
      <c r="A2" s="477" t="s">
        <v>53</v>
      </c>
      <c r="B2" s="477"/>
      <c r="C2" s="477"/>
      <c r="D2" s="477"/>
      <c r="E2" s="477"/>
      <c r="F2" s="477"/>
      <c r="G2" s="477"/>
      <c r="H2" s="477"/>
      <c r="I2" s="477"/>
    </row>
    <row r="3" spans="1:14" ht="20.25" customHeight="1" x14ac:dyDescent="0.2">
      <c r="A3" s="478" t="s">
        <v>175</v>
      </c>
      <c r="B3" s="478"/>
      <c r="C3" s="478"/>
      <c r="D3" s="478"/>
      <c r="E3" s="478"/>
      <c r="F3" s="478"/>
      <c r="G3" s="478"/>
      <c r="H3" s="478"/>
      <c r="I3" s="478"/>
    </row>
    <row r="4" spans="1:14" ht="17.25" customHeight="1" x14ac:dyDescent="0.25">
      <c r="A4" s="444" t="s">
        <v>73</v>
      </c>
      <c r="B4" s="444"/>
      <c r="C4" s="444"/>
      <c r="D4" s="444"/>
      <c r="E4" s="444"/>
      <c r="F4" s="444"/>
      <c r="G4" s="444"/>
      <c r="H4" s="444"/>
      <c r="I4" s="444"/>
      <c r="K4" s="207"/>
    </row>
    <row r="5" spans="1:14" ht="15.75" x14ac:dyDescent="0.25">
      <c r="A5" s="62"/>
      <c r="B5" s="62"/>
      <c r="C5" s="62"/>
      <c r="D5" s="62"/>
      <c r="E5" s="62"/>
      <c r="F5" s="62"/>
      <c r="G5" s="62"/>
      <c r="H5" s="62"/>
      <c r="I5" s="62"/>
      <c r="L5" s="161"/>
    </row>
    <row r="6" spans="1:14" customFormat="1" ht="31.5" customHeight="1" x14ac:dyDescent="0.25">
      <c r="A6" s="479" t="s">
        <v>42</v>
      </c>
      <c r="B6" s="480"/>
      <c r="C6" s="480"/>
      <c r="D6" s="480"/>
      <c r="E6" s="480"/>
      <c r="F6" s="480"/>
      <c r="G6" s="480"/>
      <c r="H6" s="480"/>
      <c r="I6" s="481"/>
      <c r="K6" s="123"/>
      <c r="L6" s="162"/>
    </row>
    <row r="7" spans="1:14" ht="15.75" x14ac:dyDescent="0.25">
      <c r="C7" s="3"/>
      <c r="D7" s="4"/>
      <c r="G7" s="4"/>
      <c r="L7" s="161"/>
    </row>
    <row r="8" spans="1:14" s="5" customFormat="1" ht="60" customHeight="1" x14ac:dyDescent="0.25">
      <c r="C8" s="41"/>
      <c r="D8" s="42" t="s">
        <v>138</v>
      </c>
      <c r="E8" s="6"/>
      <c r="F8" s="42" t="s">
        <v>136</v>
      </c>
      <c r="G8" s="42" t="s">
        <v>137</v>
      </c>
      <c r="H8" s="6"/>
      <c r="I8" s="42" t="s">
        <v>139</v>
      </c>
      <c r="K8" s="122"/>
    </row>
    <row r="9" spans="1:14" s="7" customFormat="1" ht="4.5" customHeight="1" x14ac:dyDescent="0.2">
      <c r="C9" s="8"/>
      <c r="D9" s="33"/>
      <c r="E9" s="10"/>
      <c r="F9" s="9"/>
      <c r="G9" s="9"/>
      <c r="H9" s="10"/>
      <c r="J9" s="5"/>
      <c r="K9" s="124"/>
    </row>
    <row r="10" spans="1:14" s="5" customFormat="1" ht="15.95" customHeight="1" x14ac:dyDescent="0.2">
      <c r="A10" s="466" t="s">
        <v>20</v>
      </c>
      <c r="B10" s="467" t="s">
        <v>21</v>
      </c>
      <c r="C10" s="98" t="s">
        <v>1</v>
      </c>
      <c r="D10" s="129">
        <f t="shared" ref="D10:D31" si="0">D105</f>
        <v>0</v>
      </c>
      <c r="E10" s="115"/>
      <c r="F10" s="129">
        <f t="shared" ref="F10" si="1">F105</f>
        <v>0</v>
      </c>
      <c r="G10" s="129">
        <f>G105-G58</f>
        <v>0</v>
      </c>
      <c r="H10" s="11"/>
      <c r="I10" s="470" t="e">
        <f>+G32/G41</f>
        <v>#DIV/0!</v>
      </c>
      <c r="K10" s="122"/>
      <c r="L10" s="122"/>
      <c r="M10" s="122"/>
      <c r="N10" s="122"/>
    </row>
    <row r="11" spans="1:14" ht="15.95" customHeight="1" outlineLevel="1" x14ac:dyDescent="0.2">
      <c r="A11" s="466"/>
      <c r="B11" s="468"/>
      <c r="C11" s="99" t="s">
        <v>43</v>
      </c>
      <c r="D11" s="36">
        <f t="shared" si="0"/>
        <v>0</v>
      </c>
      <c r="E11" s="115"/>
      <c r="F11" s="36">
        <f>F106</f>
        <v>0</v>
      </c>
      <c r="G11" s="36">
        <f>G106-G59</f>
        <v>0</v>
      </c>
      <c r="I11" s="471"/>
      <c r="J11" s="5"/>
      <c r="K11" s="121"/>
      <c r="L11" s="121"/>
      <c r="M11" s="121"/>
      <c r="N11" s="121"/>
    </row>
    <row r="12" spans="1:14" s="192" customFormat="1" ht="15.95" customHeight="1" outlineLevel="1" x14ac:dyDescent="0.2">
      <c r="A12" s="466"/>
      <c r="B12" s="468"/>
      <c r="C12" s="279" t="s">
        <v>173</v>
      </c>
      <c r="D12" s="36">
        <f t="shared" si="0"/>
        <v>0</v>
      </c>
      <c r="E12" s="36"/>
      <c r="F12" s="36">
        <f>F107</f>
        <v>0</v>
      </c>
      <c r="G12" s="36">
        <f>G107</f>
        <v>0</v>
      </c>
      <c r="I12" s="471"/>
      <c r="J12" s="191"/>
      <c r="K12" s="195"/>
      <c r="L12" s="195"/>
      <c r="M12" s="195"/>
      <c r="N12" s="195"/>
    </row>
    <row r="13" spans="1:14" s="192" customFormat="1" ht="15.95" customHeight="1" outlineLevel="1" x14ac:dyDescent="0.2">
      <c r="A13" s="466"/>
      <c r="B13" s="468"/>
      <c r="C13" s="99" t="s">
        <v>171</v>
      </c>
      <c r="D13" s="36">
        <f t="shared" si="0"/>
        <v>0</v>
      </c>
      <c r="E13" s="320"/>
      <c r="F13" s="36">
        <f>F108</f>
        <v>0</v>
      </c>
      <c r="G13" s="36">
        <f>G108</f>
        <v>0</v>
      </c>
      <c r="I13" s="471"/>
      <c r="J13" s="191"/>
      <c r="K13" s="195"/>
      <c r="L13" s="195"/>
      <c r="M13" s="195"/>
      <c r="N13" s="195"/>
    </row>
    <row r="14" spans="1:14" ht="15.95" customHeight="1" outlineLevel="1" x14ac:dyDescent="0.2">
      <c r="A14" s="466"/>
      <c r="B14" s="468"/>
      <c r="C14" s="99" t="s">
        <v>15</v>
      </c>
      <c r="D14" s="36">
        <f t="shared" si="0"/>
        <v>0</v>
      </c>
      <c r="E14" s="115"/>
      <c r="F14" s="36">
        <f t="shared" ref="F14:F31" si="2">F109</f>
        <v>0</v>
      </c>
      <c r="G14" s="36">
        <f t="shared" ref="G14:G28" si="3">G109-G60</f>
        <v>0</v>
      </c>
      <c r="I14" s="471"/>
      <c r="K14" s="121"/>
      <c r="L14" s="121"/>
      <c r="M14" s="121"/>
      <c r="N14" s="121"/>
    </row>
    <row r="15" spans="1:14" ht="15.95" customHeight="1" outlineLevel="1" x14ac:dyDescent="0.25">
      <c r="A15" s="466"/>
      <c r="B15" s="468"/>
      <c r="C15" s="99" t="s">
        <v>153</v>
      </c>
      <c r="D15" s="145">
        <f t="shared" si="0"/>
        <v>0</v>
      </c>
      <c r="E15" s="116"/>
      <c r="F15" s="145">
        <f t="shared" si="2"/>
        <v>0</v>
      </c>
      <c r="G15" s="145">
        <f t="shared" si="3"/>
        <v>0</v>
      </c>
      <c r="H15" s="68"/>
      <c r="I15" s="471"/>
      <c r="K15" s="121"/>
      <c r="L15" s="121"/>
      <c r="M15" s="121"/>
      <c r="N15" s="121"/>
    </row>
    <row r="16" spans="1:14" ht="15.95" customHeight="1" outlineLevel="1" x14ac:dyDescent="0.2">
      <c r="A16" s="466"/>
      <c r="B16" s="468"/>
      <c r="C16" s="100" t="s">
        <v>14</v>
      </c>
      <c r="D16" s="36">
        <f t="shared" si="0"/>
        <v>0</v>
      </c>
      <c r="E16" s="115"/>
      <c r="F16" s="36">
        <f t="shared" si="2"/>
        <v>0</v>
      </c>
      <c r="G16" s="36">
        <f t="shared" si="3"/>
        <v>0</v>
      </c>
      <c r="I16" s="471"/>
      <c r="K16" s="121"/>
      <c r="L16" s="121"/>
      <c r="M16" s="121"/>
      <c r="N16" s="121"/>
    </row>
    <row r="17" spans="1:14" ht="15.95" customHeight="1" outlineLevel="1" x14ac:dyDescent="0.2">
      <c r="A17" s="466"/>
      <c r="B17" s="468"/>
      <c r="C17" s="100" t="s">
        <v>13</v>
      </c>
      <c r="D17" s="36">
        <f t="shared" si="0"/>
        <v>0</v>
      </c>
      <c r="E17" s="115"/>
      <c r="F17" s="36">
        <f t="shared" si="2"/>
        <v>0</v>
      </c>
      <c r="G17" s="36">
        <f t="shared" si="3"/>
        <v>0</v>
      </c>
      <c r="I17" s="471"/>
      <c r="K17" s="121"/>
      <c r="L17" s="121"/>
      <c r="M17" s="121"/>
      <c r="N17" s="121"/>
    </row>
    <row r="18" spans="1:14" ht="15.95" customHeight="1" outlineLevel="1" x14ac:dyDescent="0.2">
      <c r="A18" s="466"/>
      <c r="B18" s="468"/>
      <c r="C18" s="100" t="s">
        <v>12</v>
      </c>
      <c r="D18" s="36">
        <f t="shared" si="0"/>
        <v>0</v>
      </c>
      <c r="E18" s="115"/>
      <c r="F18" s="36">
        <f t="shared" si="2"/>
        <v>0</v>
      </c>
      <c r="G18" s="36">
        <f t="shared" si="3"/>
        <v>0</v>
      </c>
      <c r="I18" s="471"/>
      <c r="K18" s="121"/>
      <c r="L18" s="121"/>
      <c r="M18" s="121"/>
      <c r="N18" s="121"/>
    </row>
    <row r="19" spans="1:14" ht="15.95" customHeight="1" outlineLevel="1" x14ac:dyDescent="0.2">
      <c r="A19" s="466"/>
      <c r="B19" s="468"/>
      <c r="C19" s="100" t="s">
        <v>63</v>
      </c>
      <c r="D19" s="36">
        <f t="shared" si="0"/>
        <v>0</v>
      </c>
      <c r="E19" s="115"/>
      <c r="F19" s="36">
        <f t="shared" si="2"/>
        <v>0</v>
      </c>
      <c r="G19" s="36">
        <f t="shared" si="3"/>
        <v>0</v>
      </c>
      <c r="I19" s="471"/>
      <c r="K19" s="121"/>
      <c r="L19" s="121"/>
      <c r="M19" s="121"/>
      <c r="N19" s="121"/>
    </row>
    <row r="20" spans="1:14" ht="15.95" customHeight="1" outlineLevel="1" x14ac:dyDescent="0.2">
      <c r="A20" s="466"/>
      <c r="B20" s="468"/>
      <c r="C20" s="100" t="s">
        <v>67</v>
      </c>
      <c r="D20" s="36">
        <f t="shared" si="0"/>
        <v>0</v>
      </c>
      <c r="E20" s="115"/>
      <c r="F20" s="36">
        <f t="shared" si="2"/>
        <v>0</v>
      </c>
      <c r="G20" s="36">
        <f t="shared" si="3"/>
        <v>0</v>
      </c>
      <c r="I20" s="471"/>
      <c r="K20" s="121"/>
      <c r="L20" s="121"/>
      <c r="M20" s="121"/>
      <c r="N20" s="121"/>
    </row>
    <row r="21" spans="1:14" ht="15.95" customHeight="1" x14ac:dyDescent="0.25">
      <c r="A21" s="466"/>
      <c r="B21" s="468"/>
      <c r="C21" s="101" t="s">
        <v>147</v>
      </c>
      <c r="D21" s="36">
        <f t="shared" si="0"/>
        <v>0</v>
      </c>
      <c r="E21" s="115"/>
      <c r="F21" s="36">
        <f t="shared" si="2"/>
        <v>0</v>
      </c>
      <c r="G21" s="145">
        <f t="shared" si="3"/>
        <v>0</v>
      </c>
      <c r="H21" s="11"/>
      <c r="I21" s="471"/>
      <c r="J21" s="12"/>
      <c r="K21" s="121"/>
      <c r="L21" s="121"/>
      <c r="M21" s="121"/>
      <c r="N21" s="121"/>
    </row>
    <row r="22" spans="1:14" ht="15.95" customHeight="1" x14ac:dyDescent="0.25">
      <c r="A22" s="466"/>
      <c r="B22" s="468"/>
      <c r="C22" s="101" t="s">
        <v>41</v>
      </c>
      <c r="D22" s="36">
        <f t="shared" si="0"/>
        <v>0</v>
      </c>
      <c r="E22" s="115"/>
      <c r="F22" s="36">
        <f t="shared" si="2"/>
        <v>0</v>
      </c>
      <c r="G22" s="145">
        <f t="shared" si="3"/>
        <v>0</v>
      </c>
      <c r="H22" s="11"/>
      <c r="I22" s="471"/>
      <c r="J22" s="12"/>
      <c r="K22" s="121"/>
      <c r="L22" s="121"/>
      <c r="M22" s="121"/>
      <c r="N22" s="121"/>
    </row>
    <row r="23" spans="1:14" s="5" customFormat="1" ht="15.95" customHeight="1" x14ac:dyDescent="0.25">
      <c r="A23" s="466"/>
      <c r="B23" s="468"/>
      <c r="C23" s="102" t="s">
        <v>122</v>
      </c>
      <c r="D23" s="36">
        <f t="shared" si="0"/>
        <v>0</v>
      </c>
      <c r="E23" s="115"/>
      <c r="F23" s="36">
        <f t="shared" si="2"/>
        <v>0</v>
      </c>
      <c r="G23" s="145">
        <f t="shared" si="3"/>
        <v>0</v>
      </c>
      <c r="H23" s="7"/>
      <c r="I23" s="471"/>
      <c r="K23" s="121"/>
      <c r="L23" s="121"/>
      <c r="M23" s="121"/>
      <c r="N23" s="121"/>
    </row>
    <row r="24" spans="1:14" ht="15.95" customHeight="1" x14ac:dyDescent="0.25">
      <c r="A24" s="466"/>
      <c r="B24" s="468"/>
      <c r="C24" s="102" t="s">
        <v>5</v>
      </c>
      <c r="D24" s="36">
        <f t="shared" si="0"/>
        <v>0</v>
      </c>
      <c r="E24" s="115"/>
      <c r="F24" s="36">
        <f t="shared" si="2"/>
        <v>0</v>
      </c>
      <c r="G24" s="145">
        <f t="shared" si="3"/>
        <v>0</v>
      </c>
      <c r="H24" s="11"/>
      <c r="I24" s="471"/>
      <c r="J24" s="5"/>
      <c r="K24" s="121"/>
      <c r="L24" s="121"/>
      <c r="M24" s="121"/>
      <c r="N24" s="121"/>
    </row>
    <row r="25" spans="1:14" ht="15.95" customHeight="1" x14ac:dyDescent="0.25">
      <c r="A25" s="466"/>
      <c r="B25" s="468"/>
      <c r="C25" s="102" t="s">
        <v>6</v>
      </c>
      <c r="D25" s="36">
        <f t="shared" si="0"/>
        <v>0</v>
      </c>
      <c r="E25" s="115"/>
      <c r="F25" s="36">
        <f t="shared" si="2"/>
        <v>0</v>
      </c>
      <c r="G25" s="145">
        <f t="shared" si="3"/>
        <v>0</v>
      </c>
      <c r="H25" s="11"/>
      <c r="I25" s="471"/>
      <c r="J25" s="5"/>
      <c r="K25" s="121"/>
      <c r="L25" s="121"/>
      <c r="M25" s="121"/>
      <c r="N25" s="121"/>
    </row>
    <row r="26" spans="1:14" ht="15.95" customHeight="1" x14ac:dyDescent="0.25">
      <c r="A26" s="466"/>
      <c r="B26" s="468"/>
      <c r="C26" s="102" t="s">
        <v>16</v>
      </c>
      <c r="D26" s="36">
        <f t="shared" si="0"/>
        <v>0</v>
      </c>
      <c r="E26" s="115"/>
      <c r="F26" s="36">
        <f t="shared" si="2"/>
        <v>0</v>
      </c>
      <c r="G26" s="145">
        <f t="shared" si="3"/>
        <v>0</v>
      </c>
      <c r="H26" s="11"/>
      <c r="I26" s="471"/>
      <c r="J26" s="14"/>
      <c r="K26" s="121"/>
      <c r="L26" s="121"/>
      <c r="M26" s="121"/>
      <c r="N26" s="121"/>
    </row>
    <row r="27" spans="1:14" ht="15.95" customHeight="1" x14ac:dyDescent="0.25">
      <c r="A27" s="466"/>
      <c r="B27" s="468"/>
      <c r="C27" s="102" t="s">
        <v>7</v>
      </c>
      <c r="D27" s="36">
        <f t="shared" si="0"/>
        <v>0</v>
      </c>
      <c r="E27" s="115"/>
      <c r="F27" s="36">
        <f t="shared" si="2"/>
        <v>0</v>
      </c>
      <c r="G27" s="145">
        <f t="shared" si="3"/>
        <v>0</v>
      </c>
      <c r="H27" s="11"/>
      <c r="I27" s="471"/>
      <c r="J27" s="5"/>
      <c r="K27" s="121"/>
      <c r="L27" s="121"/>
      <c r="M27" s="121"/>
      <c r="N27" s="121"/>
    </row>
    <row r="28" spans="1:14" ht="15.95" customHeight="1" x14ac:dyDescent="0.25">
      <c r="A28" s="466"/>
      <c r="B28" s="468"/>
      <c r="C28" s="102" t="s">
        <v>17</v>
      </c>
      <c r="D28" s="36">
        <f t="shared" si="0"/>
        <v>0</v>
      </c>
      <c r="E28" s="115"/>
      <c r="F28" s="36">
        <f t="shared" si="2"/>
        <v>0</v>
      </c>
      <c r="G28" s="145">
        <f t="shared" si="3"/>
        <v>0</v>
      </c>
      <c r="H28" s="11"/>
      <c r="I28" s="471"/>
      <c r="K28" s="121"/>
      <c r="L28" s="121"/>
      <c r="M28" s="121"/>
      <c r="N28" s="121"/>
    </row>
    <row r="29" spans="1:14" ht="15.95" customHeight="1" x14ac:dyDescent="0.25">
      <c r="A29" s="466"/>
      <c r="B29" s="468"/>
      <c r="C29" s="102" t="s">
        <v>57</v>
      </c>
      <c r="D29" s="36">
        <f t="shared" si="0"/>
        <v>0</v>
      </c>
      <c r="E29" s="115"/>
      <c r="F29" s="36">
        <f t="shared" si="2"/>
        <v>0</v>
      </c>
      <c r="G29" s="145">
        <f>G124-G77</f>
        <v>0</v>
      </c>
      <c r="H29" s="11"/>
      <c r="I29" s="471"/>
      <c r="K29" s="121"/>
      <c r="L29" s="121"/>
      <c r="M29" s="121"/>
      <c r="N29" s="121"/>
    </row>
    <row r="30" spans="1:14" ht="15.95" customHeight="1" x14ac:dyDescent="0.25">
      <c r="A30" s="466"/>
      <c r="B30" s="468"/>
      <c r="C30" s="102" t="s">
        <v>58</v>
      </c>
      <c r="D30" s="36">
        <f t="shared" si="0"/>
        <v>0</v>
      </c>
      <c r="E30" s="115"/>
      <c r="F30" s="36">
        <f t="shared" si="2"/>
        <v>0</v>
      </c>
      <c r="G30" s="145">
        <f>G125-G78</f>
        <v>0</v>
      </c>
      <c r="H30" s="11"/>
      <c r="I30" s="471"/>
      <c r="K30" s="121"/>
      <c r="L30" s="121"/>
      <c r="M30" s="121"/>
      <c r="N30" s="121"/>
    </row>
    <row r="31" spans="1:14" ht="15.95" customHeight="1" x14ac:dyDescent="0.25">
      <c r="A31" s="466"/>
      <c r="B31" s="468"/>
      <c r="C31" s="72" t="s">
        <v>74</v>
      </c>
      <c r="D31" s="36">
        <f t="shared" si="0"/>
        <v>0</v>
      </c>
      <c r="E31" s="115"/>
      <c r="F31" s="36">
        <f t="shared" si="2"/>
        <v>0</v>
      </c>
      <c r="G31" s="145">
        <f>G126-G79</f>
        <v>0</v>
      </c>
      <c r="H31" s="7"/>
      <c r="I31" s="471"/>
      <c r="J31" s="5"/>
      <c r="K31" s="121"/>
      <c r="L31" s="121"/>
      <c r="M31" s="121"/>
      <c r="N31" s="121"/>
    </row>
    <row r="32" spans="1:14" s="7" customFormat="1" ht="18" customHeight="1" x14ac:dyDescent="0.25">
      <c r="A32" s="466"/>
      <c r="B32" s="469"/>
      <c r="C32" s="47" t="s">
        <v>55</v>
      </c>
      <c r="D32" s="48">
        <f>+D10+SUM(D21:D31)</f>
        <v>0</v>
      </c>
      <c r="E32" s="117"/>
      <c r="F32" s="48">
        <f>+F10+SUM(F21:F31)</f>
        <v>0</v>
      </c>
      <c r="G32" s="48">
        <f>+G10+SUM(G21:G31)</f>
        <v>0</v>
      </c>
      <c r="I32" s="472"/>
      <c r="J32" s="15"/>
      <c r="K32" s="130"/>
      <c r="L32" s="130"/>
      <c r="M32" s="130"/>
      <c r="N32" s="130"/>
    </row>
    <row r="33" spans="1:14" ht="6.6" customHeight="1" x14ac:dyDescent="0.25">
      <c r="A33" s="466"/>
      <c r="B33" s="21"/>
      <c r="C33" s="34"/>
      <c r="D33" s="17"/>
      <c r="E33" s="17"/>
      <c r="F33" s="17"/>
      <c r="G33" s="17"/>
      <c r="H33" s="7"/>
      <c r="I33" s="35"/>
      <c r="J33" s="5"/>
      <c r="K33" s="130"/>
      <c r="L33" s="130"/>
      <c r="M33" s="130"/>
      <c r="N33" s="130"/>
    </row>
    <row r="34" spans="1:14" ht="18.75" customHeight="1" x14ac:dyDescent="0.2">
      <c r="A34" s="466"/>
      <c r="B34" s="473" t="s">
        <v>22</v>
      </c>
      <c r="C34" s="37" t="s">
        <v>38</v>
      </c>
      <c r="D34" s="38">
        <f>D129</f>
        <v>0</v>
      </c>
      <c r="E34" s="118"/>
      <c r="F34" s="38">
        <f>F129</f>
        <v>0</v>
      </c>
      <c r="G34" s="38">
        <f>G129-G82</f>
        <v>0</v>
      </c>
      <c r="H34" s="7"/>
      <c r="I34" s="470" t="e">
        <f>+G36/G41</f>
        <v>#DIV/0!</v>
      </c>
      <c r="K34" s="130"/>
      <c r="L34" s="130"/>
      <c r="M34" s="130"/>
      <c r="N34" s="130"/>
    </row>
    <row r="35" spans="1:14" ht="18.75" customHeight="1" x14ac:dyDescent="0.2">
      <c r="A35" s="466"/>
      <c r="B35" s="474"/>
      <c r="C35" s="39" t="s">
        <v>39</v>
      </c>
      <c r="D35" s="36">
        <f>D130</f>
        <v>0</v>
      </c>
      <c r="E35" s="118"/>
      <c r="F35" s="36">
        <f>F130</f>
        <v>0</v>
      </c>
      <c r="G35" s="36">
        <f>G130-G83</f>
        <v>0</v>
      </c>
      <c r="H35" s="7"/>
      <c r="I35" s="471"/>
      <c r="K35" s="130"/>
      <c r="L35" s="130"/>
      <c r="M35" s="130"/>
      <c r="N35" s="130"/>
    </row>
    <row r="36" spans="1:14" s="7" customFormat="1" ht="18.75" customHeight="1" x14ac:dyDescent="0.2">
      <c r="A36" s="466"/>
      <c r="B36" s="475"/>
      <c r="C36" s="96" t="s">
        <v>61</v>
      </c>
      <c r="D36" s="48">
        <f>SUM(D34:D35)</f>
        <v>0</v>
      </c>
      <c r="F36" s="48">
        <f>SUM(F34:F35)</f>
        <v>0</v>
      </c>
      <c r="G36" s="48">
        <f>SUM(G34:G35)</f>
        <v>0</v>
      </c>
      <c r="H36" s="11"/>
      <c r="I36" s="472"/>
      <c r="K36" s="121"/>
      <c r="L36" s="130"/>
    </row>
    <row r="37" spans="1:14" s="7" customFormat="1" ht="15.75" x14ac:dyDescent="0.25">
      <c r="A37" s="466"/>
      <c r="B37" s="21"/>
      <c r="C37" s="18"/>
      <c r="D37" s="94"/>
      <c r="E37" s="94"/>
      <c r="F37" s="94"/>
      <c r="G37" s="94"/>
      <c r="H37" s="11"/>
      <c r="I37" s="35"/>
      <c r="K37" s="121"/>
      <c r="L37" s="130"/>
    </row>
    <row r="38" spans="1:14" s="7" customFormat="1" ht="15.75" customHeight="1" x14ac:dyDescent="0.25">
      <c r="A38" s="466"/>
      <c r="B38" s="464" t="s">
        <v>24</v>
      </c>
      <c r="C38" s="464"/>
      <c r="D38" s="49">
        <f t="shared" ref="D38:F38" si="4">D41-D39</f>
        <v>0</v>
      </c>
      <c r="F38" s="49">
        <f t="shared" si="4"/>
        <v>0</v>
      </c>
      <c r="G38" s="49">
        <f>G41-G39</f>
        <v>0</v>
      </c>
      <c r="H38" s="11"/>
      <c r="I38" s="50" t="e">
        <f>+G38/$G$41</f>
        <v>#DIV/0!</v>
      </c>
      <c r="K38" s="126"/>
      <c r="L38" s="125"/>
    </row>
    <row r="39" spans="1:14" s="7" customFormat="1" ht="15.75" customHeight="1" x14ac:dyDescent="0.2">
      <c r="A39" s="466"/>
      <c r="B39" s="464" t="s">
        <v>25</v>
      </c>
      <c r="C39" s="464"/>
      <c r="D39" s="49">
        <f>+D21+D22+D23+D36</f>
        <v>0</v>
      </c>
      <c r="F39" s="49">
        <f>+F21+F22+F23+F36</f>
        <v>0</v>
      </c>
      <c r="G39" s="49">
        <f>+G21+G22+G23+G36</f>
        <v>0</v>
      </c>
      <c r="H39" s="61"/>
      <c r="I39" s="50" t="e">
        <f>+G39/$G$41</f>
        <v>#DIV/0!</v>
      </c>
      <c r="K39" s="126"/>
      <c r="L39" s="125"/>
    </row>
    <row r="40" spans="1:14" ht="15" x14ac:dyDescent="0.25">
      <c r="B40" s="21"/>
      <c r="C40" s="18"/>
      <c r="D40" s="22"/>
      <c r="E40" s="16"/>
      <c r="F40" s="20"/>
      <c r="G40" s="20"/>
      <c r="H40" s="11"/>
      <c r="I40" s="21"/>
      <c r="K40" s="121"/>
      <c r="L40" s="25"/>
    </row>
    <row r="41" spans="1:14" ht="24.75" customHeight="1" x14ac:dyDescent="0.25">
      <c r="A41" s="465" t="s">
        <v>26</v>
      </c>
      <c r="B41" s="451" t="s">
        <v>75</v>
      </c>
      <c r="C41" s="452"/>
      <c r="D41" s="43">
        <f>+D32+D36</f>
        <v>0</v>
      </c>
      <c r="E41" s="110"/>
      <c r="F41" s="43">
        <f>+F32+F36</f>
        <v>0</v>
      </c>
      <c r="G41" s="43">
        <f>+G32+G36</f>
        <v>0</v>
      </c>
      <c r="H41" s="11"/>
      <c r="I41" s="258">
        <f>G41+G52-G140</f>
        <v>0</v>
      </c>
      <c r="J41" s="314"/>
      <c r="K41" s="314"/>
      <c r="L41" s="25"/>
    </row>
    <row r="42" spans="1:14" ht="14.25" customHeight="1" x14ac:dyDescent="0.2">
      <c r="A42" s="465"/>
      <c r="B42" s="449" t="s">
        <v>49</v>
      </c>
      <c r="C42" s="450"/>
      <c r="D42" s="40"/>
      <c r="E42" s="7"/>
      <c r="F42" s="210">
        <f>F141</f>
        <v>0</v>
      </c>
      <c r="G42" s="210">
        <f>G141</f>
        <v>0</v>
      </c>
      <c r="H42" s="11"/>
      <c r="I42" s="103"/>
      <c r="K42" s="2"/>
      <c r="L42" s="25"/>
    </row>
    <row r="43" spans="1:14" ht="14.25" customHeight="1" x14ac:dyDescent="0.2">
      <c r="A43" s="465"/>
      <c r="B43" s="449" t="s">
        <v>50</v>
      </c>
      <c r="C43" s="450"/>
      <c r="D43" s="40"/>
      <c r="E43" s="7"/>
      <c r="F43" s="210">
        <f>F142</f>
        <v>0</v>
      </c>
      <c r="G43" s="210">
        <f>G142</f>
        <v>0</v>
      </c>
      <c r="H43" s="11"/>
      <c r="I43" s="103"/>
      <c r="K43" s="2"/>
      <c r="L43" s="25"/>
    </row>
    <row r="44" spans="1:14" ht="25.5" customHeight="1" x14ac:dyDescent="0.2">
      <c r="A44" s="465"/>
      <c r="B44" s="451" t="s">
        <v>76</v>
      </c>
      <c r="C44" s="452"/>
      <c r="D44" s="43">
        <f>+D41</f>
        <v>0</v>
      </c>
      <c r="E44" s="61"/>
      <c r="F44" s="45">
        <f t="shared" ref="F44" si="5">+F41-F42-F43</f>
        <v>0</v>
      </c>
      <c r="G44" s="45">
        <f>+G41-G42-G43</f>
        <v>0</v>
      </c>
      <c r="H44" s="11"/>
      <c r="I44" s="61"/>
      <c r="K44" s="126"/>
      <c r="L44" s="25"/>
    </row>
    <row r="45" spans="1:14" ht="14.25" customHeight="1" x14ac:dyDescent="0.2">
      <c r="A45" s="465"/>
      <c r="B45" s="449" t="s">
        <v>77</v>
      </c>
      <c r="C45" s="450"/>
      <c r="D45" s="51"/>
      <c r="E45" s="61"/>
      <c r="F45" s="36">
        <f>F144</f>
        <v>0</v>
      </c>
      <c r="G45" s="36">
        <f>G144</f>
        <v>0</v>
      </c>
      <c r="H45" s="11"/>
      <c r="I45" s="111"/>
      <c r="K45" s="2"/>
      <c r="L45" s="25"/>
    </row>
    <row r="46" spans="1:14" ht="33" customHeight="1" x14ac:dyDescent="0.2">
      <c r="A46" s="465"/>
      <c r="B46" s="453" t="s">
        <v>84</v>
      </c>
      <c r="C46" s="454"/>
      <c r="D46" s="43">
        <f>+D44</f>
        <v>0</v>
      </c>
      <c r="E46" s="61"/>
      <c r="F46" s="46">
        <f t="shared" ref="F46:G46" si="6">+F44-F45</f>
        <v>0</v>
      </c>
      <c r="G46" s="46">
        <f t="shared" si="6"/>
        <v>0</v>
      </c>
      <c r="H46" s="11"/>
      <c r="I46" s="61"/>
      <c r="K46" s="126"/>
      <c r="L46" s="25"/>
      <c r="M46" s="13"/>
    </row>
    <row r="47" spans="1:14" customFormat="1" ht="15" x14ac:dyDescent="0.25">
      <c r="K47" s="121"/>
      <c r="L47" s="127"/>
    </row>
    <row r="48" spans="1:14" customFormat="1" ht="27.75" customHeight="1" x14ac:dyDescent="0.25">
      <c r="A48" s="459" t="s">
        <v>48</v>
      </c>
      <c r="B48" s="460"/>
      <c r="C48" s="460"/>
      <c r="D48" s="460"/>
      <c r="E48" s="460"/>
      <c r="F48" s="460"/>
      <c r="G48" s="460"/>
      <c r="H48" s="460"/>
      <c r="I48" s="461"/>
      <c r="K48" s="121"/>
      <c r="L48" s="127"/>
    </row>
    <row r="49" spans="1:12" customFormat="1" ht="8.25" customHeight="1" x14ac:dyDescent="0.25">
      <c r="K49" s="121"/>
      <c r="L49" s="127"/>
    </row>
    <row r="50" spans="1:12" s="5" customFormat="1" ht="30" customHeight="1" x14ac:dyDescent="0.25">
      <c r="C50" s="41"/>
      <c r="D50" s="73" t="str">
        <f>D8</f>
        <v>Meta 
2025</v>
      </c>
      <c r="F50" s="73" t="str">
        <f>+F8</f>
        <v>Recaudación
 2024</v>
      </c>
      <c r="G50" s="73" t="str">
        <f>+G8</f>
        <v>Recaudación 
2025</v>
      </c>
      <c r="I50"/>
      <c r="K50" s="121"/>
      <c r="L50" s="28"/>
    </row>
    <row r="51" spans="1:12" s="28" customFormat="1" ht="15" x14ac:dyDescent="0.25">
      <c r="C51" s="238"/>
      <c r="D51" s="169"/>
      <c r="F51" s="169"/>
      <c r="G51" s="169"/>
      <c r="I51" s="127"/>
      <c r="K51" s="121"/>
    </row>
    <row r="52" spans="1:12" s="28" customFormat="1" ht="15.75" x14ac:dyDescent="0.25">
      <c r="A52" s="458" t="s">
        <v>47</v>
      </c>
      <c r="B52" s="458"/>
      <c r="C52" s="458"/>
      <c r="D52" s="81">
        <f>D55+D87+D94</f>
        <v>0</v>
      </c>
      <c r="E52"/>
      <c r="F52" s="81">
        <f>F55+F87+F94</f>
        <v>0</v>
      </c>
      <c r="G52" s="81">
        <f>G55+G87+G94</f>
        <v>0</v>
      </c>
      <c r="I52" s="127"/>
      <c r="K52" s="121"/>
    </row>
    <row r="53" spans="1:12" s="28" customFormat="1" ht="9.4" customHeight="1" x14ac:dyDescent="0.25">
      <c r="C53" s="238"/>
      <c r="D53" s="169"/>
      <c r="F53" s="169"/>
      <c r="G53" s="169"/>
      <c r="I53" s="127"/>
      <c r="K53" s="121"/>
    </row>
    <row r="54" spans="1:12" customFormat="1" ht="8.25" customHeight="1" x14ac:dyDescent="0.25">
      <c r="K54" s="121"/>
      <c r="L54" s="127"/>
    </row>
    <row r="55" spans="1:12" s="7" customFormat="1" ht="19.5" customHeight="1" x14ac:dyDescent="0.25">
      <c r="A55" s="462" t="s">
        <v>93</v>
      </c>
      <c r="B55" s="462"/>
      <c r="C55" s="463"/>
      <c r="D55" s="198"/>
      <c r="E55"/>
      <c r="F55" s="239">
        <f>SUM(F58:F84)</f>
        <v>0</v>
      </c>
      <c r="G55" s="239">
        <f>SUM(G67:G79)+G58+G84</f>
        <v>0</v>
      </c>
      <c r="H55"/>
      <c r="I55" s="123"/>
      <c r="J55" s="198"/>
      <c r="K55" s="121"/>
      <c r="L55" s="125"/>
    </row>
    <row r="56" spans="1:12" customFormat="1" ht="6" customHeight="1" x14ac:dyDescent="0.25">
      <c r="K56" s="121"/>
      <c r="L56" s="127"/>
    </row>
    <row r="57" spans="1:12" customFormat="1" ht="0.6" customHeight="1" outlineLevel="1" x14ac:dyDescent="0.25">
      <c r="K57" s="121"/>
      <c r="L57" s="127"/>
    </row>
    <row r="58" spans="1:12" s="5" customFormat="1" ht="15.95" customHeight="1" outlineLevel="2" x14ac:dyDescent="0.25">
      <c r="A58" s="482" t="s">
        <v>20</v>
      </c>
      <c r="B58" s="499" t="s">
        <v>21</v>
      </c>
      <c r="C58" s="63" t="s">
        <v>1</v>
      </c>
      <c r="D58" s="171"/>
      <c r="E58" s="65"/>
      <c r="F58" s="78">
        <v>0</v>
      </c>
      <c r="G58" s="78">
        <v>0</v>
      </c>
      <c r="H58"/>
      <c r="I58" s="123"/>
    </row>
    <row r="59" spans="1:12" s="5" customFormat="1" ht="15.95" customHeight="1" outlineLevel="2" x14ac:dyDescent="0.25">
      <c r="A59" s="482"/>
      <c r="B59" s="499"/>
      <c r="C59" s="67" t="s">
        <v>11</v>
      </c>
      <c r="D59" s="171"/>
      <c r="E59" s="65"/>
      <c r="F59" s="68">
        <v>0</v>
      </c>
      <c r="G59" s="68">
        <v>0</v>
      </c>
      <c r="H59"/>
      <c r="I59"/>
    </row>
    <row r="60" spans="1:12" s="5" customFormat="1" ht="15.95" customHeight="1" outlineLevel="2" x14ac:dyDescent="0.25">
      <c r="A60" s="482"/>
      <c r="B60" s="499"/>
      <c r="C60" s="67" t="s">
        <v>15</v>
      </c>
      <c r="D60" s="171"/>
      <c r="E60" s="65"/>
      <c r="F60" s="68">
        <v>0</v>
      </c>
      <c r="G60" s="68">
        <v>0</v>
      </c>
      <c r="H60"/>
      <c r="I60"/>
    </row>
    <row r="61" spans="1:12" s="5" customFormat="1" ht="15.95" customHeight="1" outlineLevel="2" x14ac:dyDescent="0.25">
      <c r="A61" s="482"/>
      <c r="B61" s="499"/>
      <c r="C61" s="67" t="s">
        <v>2</v>
      </c>
      <c r="D61" s="171"/>
      <c r="E61" s="65"/>
      <c r="F61" s="68">
        <v>0</v>
      </c>
      <c r="G61" s="68">
        <v>0</v>
      </c>
      <c r="H61"/>
      <c r="I61" s="213"/>
    </row>
    <row r="62" spans="1:12" s="5" customFormat="1" ht="15.95" customHeight="1" outlineLevel="2" x14ac:dyDescent="0.25">
      <c r="A62" s="482"/>
      <c r="B62" s="499"/>
      <c r="C62" s="70" t="s">
        <v>14</v>
      </c>
      <c r="D62" s="171"/>
      <c r="E62" s="65"/>
      <c r="F62" s="68">
        <v>0</v>
      </c>
      <c r="G62" s="68">
        <v>0</v>
      </c>
      <c r="H62"/>
      <c r="I62"/>
    </row>
    <row r="63" spans="1:12" s="5" customFormat="1" ht="15.95" customHeight="1" outlineLevel="2" x14ac:dyDescent="0.25">
      <c r="A63" s="482"/>
      <c r="B63" s="499"/>
      <c r="C63" s="70" t="s">
        <v>13</v>
      </c>
      <c r="D63" s="171"/>
      <c r="E63" s="65"/>
      <c r="F63" s="68">
        <v>0</v>
      </c>
      <c r="G63" s="68">
        <v>0</v>
      </c>
      <c r="H63"/>
      <c r="I63"/>
    </row>
    <row r="64" spans="1:12" s="5" customFormat="1" ht="15.95" customHeight="1" outlineLevel="2" x14ac:dyDescent="0.25">
      <c r="A64" s="482"/>
      <c r="B64" s="499"/>
      <c r="C64" s="70" t="s">
        <v>12</v>
      </c>
      <c r="D64" s="171"/>
      <c r="E64" s="65"/>
      <c r="F64" s="68">
        <v>0</v>
      </c>
      <c r="G64" s="68">
        <v>0</v>
      </c>
      <c r="H64"/>
      <c r="I64"/>
    </row>
    <row r="65" spans="1:10" s="5" customFormat="1" ht="15.95" customHeight="1" outlineLevel="2" x14ac:dyDescent="0.25">
      <c r="A65" s="482"/>
      <c r="B65" s="499"/>
      <c r="C65" s="70" t="s">
        <v>63</v>
      </c>
      <c r="D65" s="171"/>
      <c r="E65" s="65"/>
      <c r="F65" s="68">
        <v>0</v>
      </c>
      <c r="G65" s="68">
        <v>0</v>
      </c>
      <c r="H65"/>
      <c r="I65"/>
      <c r="J65" s="12"/>
    </row>
    <row r="66" spans="1:10" s="5" customFormat="1" ht="15.95" customHeight="1" outlineLevel="2" x14ac:dyDescent="0.25">
      <c r="A66" s="482"/>
      <c r="B66" s="499"/>
      <c r="C66" s="70" t="s">
        <v>67</v>
      </c>
      <c r="D66" s="171"/>
      <c r="E66" s="65"/>
      <c r="F66" s="68">
        <v>0</v>
      </c>
      <c r="G66" s="68">
        <v>0</v>
      </c>
      <c r="H66"/>
      <c r="I66"/>
    </row>
    <row r="67" spans="1:10" s="5" customFormat="1" ht="15.95" customHeight="1" outlineLevel="2" x14ac:dyDescent="0.25">
      <c r="A67" s="482"/>
      <c r="B67" s="499"/>
      <c r="C67" s="71" t="s">
        <v>40</v>
      </c>
      <c r="D67" s="171"/>
      <c r="E67" s="65"/>
      <c r="F67" s="68">
        <v>0</v>
      </c>
      <c r="G67" s="68">
        <v>0</v>
      </c>
      <c r="H67"/>
      <c r="I67"/>
    </row>
    <row r="68" spans="1:10" s="5" customFormat="1" ht="15.95" customHeight="1" outlineLevel="2" x14ac:dyDescent="0.25">
      <c r="A68" s="482"/>
      <c r="B68" s="499"/>
      <c r="C68" s="71" t="s">
        <v>41</v>
      </c>
      <c r="D68" s="171"/>
      <c r="E68" s="65"/>
      <c r="F68" s="68">
        <v>0</v>
      </c>
      <c r="G68" s="68">
        <v>0</v>
      </c>
      <c r="H68"/>
      <c r="I68"/>
    </row>
    <row r="69" spans="1:10" s="5" customFormat="1" ht="15.95" customHeight="1" outlineLevel="2" x14ac:dyDescent="0.25">
      <c r="A69" s="482"/>
      <c r="B69" s="499"/>
      <c r="C69" s="72" t="s">
        <v>18</v>
      </c>
      <c r="D69" s="171"/>
      <c r="E69" s="65"/>
      <c r="F69" s="68">
        <v>0</v>
      </c>
      <c r="G69" s="68">
        <v>0</v>
      </c>
      <c r="H69"/>
      <c r="I69"/>
    </row>
    <row r="70" spans="1:10" s="5" customFormat="1" ht="15.95" customHeight="1" outlineLevel="2" x14ac:dyDescent="0.25">
      <c r="A70" s="482"/>
      <c r="B70" s="499"/>
      <c r="C70" s="72" t="s">
        <v>5</v>
      </c>
      <c r="D70" s="171"/>
      <c r="E70" s="65"/>
      <c r="F70" s="68">
        <v>0</v>
      </c>
      <c r="G70" s="68">
        <v>0</v>
      </c>
      <c r="H70"/>
      <c r="I70"/>
    </row>
    <row r="71" spans="1:10" s="5" customFormat="1" ht="15.95" customHeight="1" outlineLevel="2" x14ac:dyDescent="0.25">
      <c r="A71" s="482"/>
      <c r="B71" s="499"/>
      <c r="C71" s="72" t="s">
        <v>6</v>
      </c>
      <c r="D71" s="171"/>
      <c r="E71" s="65"/>
      <c r="F71" s="68">
        <v>0</v>
      </c>
      <c r="G71" s="68">
        <v>0</v>
      </c>
      <c r="H71"/>
      <c r="I71"/>
    </row>
    <row r="72" spans="1:10" s="5" customFormat="1" ht="15.95" customHeight="1" outlineLevel="2" x14ac:dyDescent="0.25">
      <c r="A72" s="482"/>
      <c r="B72" s="499"/>
      <c r="C72" s="72" t="s">
        <v>16</v>
      </c>
      <c r="D72" s="171"/>
      <c r="E72" s="65"/>
      <c r="F72" s="68">
        <v>0</v>
      </c>
      <c r="G72" s="68">
        <v>0</v>
      </c>
      <c r="H72"/>
      <c r="I72"/>
    </row>
    <row r="73" spans="1:10" s="5" customFormat="1" ht="15.95" customHeight="1" outlineLevel="2" x14ac:dyDescent="0.25">
      <c r="A73" s="482"/>
      <c r="B73" s="499"/>
      <c r="C73" s="72" t="s">
        <v>7</v>
      </c>
      <c r="D73" s="171"/>
      <c r="E73" s="65"/>
      <c r="F73" s="68">
        <v>0</v>
      </c>
      <c r="G73" s="68">
        <v>0</v>
      </c>
      <c r="H73"/>
      <c r="I73"/>
    </row>
    <row r="74" spans="1:10" s="5" customFormat="1" ht="15.95" customHeight="1" outlineLevel="2" x14ac:dyDescent="0.25">
      <c r="A74" s="482"/>
      <c r="B74" s="499"/>
      <c r="C74" s="72" t="s">
        <v>17</v>
      </c>
      <c r="D74" s="171"/>
      <c r="E74" s="65"/>
      <c r="F74" s="68">
        <v>0</v>
      </c>
      <c r="G74" s="68">
        <v>0</v>
      </c>
      <c r="H74"/>
      <c r="I74"/>
    </row>
    <row r="75" spans="1:10" s="5" customFormat="1" ht="15.95" customHeight="1" outlineLevel="2" x14ac:dyDescent="0.25">
      <c r="A75" s="482"/>
      <c r="B75" s="499"/>
      <c r="C75" s="72" t="s">
        <v>94</v>
      </c>
      <c r="D75" s="171"/>
      <c r="E75" s="65"/>
      <c r="F75" s="68">
        <v>0</v>
      </c>
      <c r="G75" s="68">
        <v>0</v>
      </c>
      <c r="H75"/>
      <c r="I75"/>
    </row>
    <row r="76" spans="1:10" s="5" customFormat="1" ht="15.95" customHeight="1" outlineLevel="2" x14ac:dyDescent="0.25">
      <c r="A76" s="482"/>
      <c r="B76" s="499"/>
      <c r="C76" s="72" t="s">
        <v>95</v>
      </c>
      <c r="D76" s="171"/>
      <c r="E76" s="65"/>
      <c r="F76" s="68">
        <v>0</v>
      </c>
      <c r="G76" s="68">
        <v>0</v>
      </c>
      <c r="H76"/>
      <c r="I76"/>
    </row>
    <row r="77" spans="1:10" s="5" customFormat="1" ht="15.95" customHeight="1" outlineLevel="2" x14ac:dyDescent="0.25">
      <c r="A77" s="482"/>
      <c r="B77" s="499"/>
      <c r="C77" s="72" t="s">
        <v>57</v>
      </c>
      <c r="D77" s="171"/>
      <c r="E77" s="65"/>
      <c r="F77" s="68">
        <v>0</v>
      </c>
      <c r="G77" s="68">
        <v>0</v>
      </c>
      <c r="H77"/>
      <c r="I77"/>
    </row>
    <row r="78" spans="1:10" s="5" customFormat="1" ht="15.95" customHeight="1" outlineLevel="2" x14ac:dyDescent="0.25">
      <c r="A78" s="482"/>
      <c r="B78" s="499"/>
      <c r="C78" s="72" t="s">
        <v>58</v>
      </c>
      <c r="D78" s="171"/>
      <c r="E78" s="65"/>
      <c r="F78" s="68">
        <v>0</v>
      </c>
      <c r="G78" s="68">
        <v>0</v>
      </c>
      <c r="H78"/>
      <c r="I78"/>
    </row>
    <row r="79" spans="1:10" s="5" customFormat="1" ht="15.95" customHeight="1" outlineLevel="2" x14ac:dyDescent="0.25">
      <c r="A79" s="482"/>
      <c r="B79" s="499"/>
      <c r="C79" s="72" t="s">
        <v>74</v>
      </c>
      <c r="D79" s="171"/>
      <c r="E79" s="65"/>
      <c r="F79" s="68">
        <v>0</v>
      </c>
      <c r="G79" s="68">
        <v>0</v>
      </c>
      <c r="H79"/>
      <c r="I79" s="123"/>
    </row>
    <row r="80" spans="1:10" s="5" customFormat="1" ht="15.95" customHeight="1" outlineLevel="2" x14ac:dyDescent="0.25">
      <c r="A80" s="482"/>
      <c r="B80" s="499"/>
      <c r="C80" s="176" t="s">
        <v>55</v>
      </c>
      <c r="D80" s="171"/>
      <c r="E80" s="65"/>
      <c r="F80" s="180">
        <f>SUM(F67:F79)+F58</f>
        <v>0</v>
      </c>
      <c r="G80" s="180">
        <f>SUM(G67:G79)+G58</f>
        <v>0</v>
      </c>
      <c r="H80"/>
      <c r="I80" s="110"/>
    </row>
    <row r="81" spans="1:12" s="5" customFormat="1" ht="6" customHeight="1" outlineLevel="2" x14ac:dyDescent="0.25">
      <c r="A81" s="482"/>
      <c r="B81" s="173"/>
      <c r="C81" s="177"/>
      <c r="D81" s="171"/>
      <c r="E81" s="175"/>
      <c r="F81" s="171"/>
      <c r="G81" s="171"/>
      <c r="H81"/>
      <c r="I81"/>
    </row>
    <row r="82" spans="1:12" s="5" customFormat="1" ht="15.95" customHeight="1" outlineLevel="2" x14ac:dyDescent="0.25">
      <c r="A82" s="482"/>
      <c r="B82" s="500" t="s">
        <v>22</v>
      </c>
      <c r="C82" s="37" t="s">
        <v>38</v>
      </c>
      <c r="D82" s="171"/>
      <c r="E82" s="65"/>
      <c r="F82" s="78">
        <v>0</v>
      </c>
      <c r="G82" s="78">
        <v>0</v>
      </c>
      <c r="H82"/>
      <c r="I82"/>
    </row>
    <row r="83" spans="1:12" s="5" customFormat="1" ht="15.95" customHeight="1" outlineLevel="2" x14ac:dyDescent="0.25">
      <c r="A83" s="482"/>
      <c r="B83" s="500"/>
      <c r="C83" s="39" t="s">
        <v>39</v>
      </c>
      <c r="D83" s="171"/>
      <c r="E83" s="65"/>
      <c r="F83" s="68">
        <v>0</v>
      </c>
      <c r="G83" s="68">
        <v>0</v>
      </c>
      <c r="H83"/>
      <c r="I83"/>
    </row>
    <row r="84" spans="1:12" s="5" customFormat="1" ht="15.95" customHeight="1" outlineLevel="2" x14ac:dyDescent="0.25">
      <c r="A84" s="482"/>
      <c r="B84" s="500"/>
      <c r="C84" s="74" t="s">
        <v>61</v>
      </c>
      <c r="D84" s="171"/>
      <c r="E84" s="65"/>
      <c r="F84" s="74">
        <v>0</v>
      </c>
      <c r="G84" s="226">
        <f>SUM(G82:G83)</f>
        <v>0</v>
      </c>
      <c r="H84"/>
      <c r="I84"/>
    </row>
    <row r="85" spans="1:12" s="28" customFormat="1" ht="15.95" customHeight="1" outlineLevel="1" x14ac:dyDescent="0.25">
      <c r="A85" s="172"/>
      <c r="B85" s="173"/>
      <c r="C85" s="174"/>
      <c r="D85" s="171"/>
      <c r="E85" s="175"/>
      <c r="F85" s="171"/>
      <c r="G85" s="171"/>
      <c r="H85" s="127"/>
      <c r="I85" s="127"/>
    </row>
    <row r="86" spans="1:12" s="28" customFormat="1" ht="15.95" customHeight="1" outlineLevel="1" x14ac:dyDescent="0.25">
      <c r="A86" s="172"/>
      <c r="B86" s="173"/>
      <c r="C86" s="174"/>
      <c r="D86" s="171"/>
      <c r="E86" s="175"/>
      <c r="F86" s="171"/>
      <c r="G86" s="171"/>
      <c r="H86" s="127"/>
      <c r="I86" s="127"/>
    </row>
    <row r="87" spans="1:12" s="28" customFormat="1" ht="15.95" customHeight="1" outlineLevel="1" x14ac:dyDescent="0.25">
      <c r="A87" s="520" t="s">
        <v>117</v>
      </c>
      <c r="B87" s="520"/>
      <c r="C87" s="521"/>
      <c r="D87" s="234">
        <f>D89+D90</f>
        <v>0</v>
      </c>
      <c r="E87" s="127"/>
      <c r="F87" s="234">
        <f>F89+F90</f>
        <v>0</v>
      </c>
      <c r="G87" s="234">
        <f>G89+G90</f>
        <v>0</v>
      </c>
      <c r="H87" s="127"/>
      <c r="I87" s="127"/>
    </row>
    <row r="88" spans="1:12" s="28" customFormat="1" ht="7.15" customHeight="1" outlineLevel="1" x14ac:dyDescent="0.25">
      <c r="A88"/>
      <c r="B88"/>
      <c r="C88"/>
      <c r="D88"/>
      <c r="E88" s="127"/>
      <c r="F88"/>
      <c r="G88"/>
      <c r="H88" s="127"/>
      <c r="I88" s="127"/>
    </row>
    <row r="89" spans="1:12" s="28" customFormat="1" ht="19.149999999999999" customHeight="1" outlineLevel="1" x14ac:dyDescent="0.25">
      <c r="A89" s="482"/>
      <c r="B89" s="522" t="s">
        <v>118</v>
      </c>
      <c r="C89" s="231" t="s">
        <v>94</v>
      </c>
      <c r="D89" s="233">
        <f>D133</f>
        <v>0</v>
      </c>
      <c r="E89" s="171"/>
      <c r="F89" s="233">
        <f>F133</f>
        <v>0</v>
      </c>
      <c r="G89" s="233">
        <f>G133-G75</f>
        <v>0</v>
      </c>
      <c r="H89" s="127"/>
      <c r="I89" s="127"/>
    </row>
    <row r="90" spans="1:12" s="28" customFormat="1" ht="19.149999999999999" customHeight="1" outlineLevel="1" x14ac:dyDescent="0.25">
      <c r="A90" s="482"/>
      <c r="B90" s="522"/>
      <c r="C90" s="232" t="s">
        <v>95</v>
      </c>
      <c r="D90" s="219">
        <f>D134</f>
        <v>0</v>
      </c>
      <c r="E90" s="171"/>
      <c r="F90" s="219">
        <f>F134</f>
        <v>0</v>
      </c>
      <c r="G90" s="219">
        <f>G134-G76</f>
        <v>0</v>
      </c>
      <c r="H90" s="127"/>
      <c r="I90" s="127"/>
    </row>
    <row r="91" spans="1:12" s="28" customFormat="1" ht="19.149999999999999" customHeight="1" outlineLevel="1" x14ac:dyDescent="0.25">
      <c r="A91" s="482"/>
      <c r="B91" s="522"/>
      <c r="C91" s="237" t="s">
        <v>119</v>
      </c>
      <c r="D91" s="235"/>
      <c r="E91" s="230"/>
      <c r="F91" s="235"/>
      <c r="G91" s="236">
        <f>SUM(G89:G90)</f>
        <v>0</v>
      </c>
      <c r="H91" s="127"/>
      <c r="I91" s="127"/>
    </row>
    <row r="92" spans="1:12" s="28" customFormat="1" ht="15.95" customHeight="1" outlineLevel="1" x14ac:dyDescent="0.25">
      <c r="A92" s="172"/>
      <c r="B92" s="173"/>
      <c r="C92" s="174"/>
      <c r="D92" s="171"/>
      <c r="E92" s="175"/>
      <c r="F92" s="171"/>
      <c r="G92" s="171"/>
      <c r="H92" s="127"/>
      <c r="I92" s="127"/>
    </row>
    <row r="93" spans="1:12" customFormat="1" ht="18.75" customHeight="1" x14ac:dyDescent="0.25">
      <c r="K93" s="121"/>
      <c r="L93" s="127"/>
    </row>
    <row r="94" spans="1:12" customFormat="1" ht="18.75" customHeight="1" x14ac:dyDescent="0.25">
      <c r="A94" s="518" t="s">
        <v>124</v>
      </c>
      <c r="B94" s="518"/>
      <c r="C94" s="519"/>
      <c r="D94" s="127"/>
      <c r="E94" s="127"/>
      <c r="F94" s="249">
        <f>F96</f>
        <v>0</v>
      </c>
      <c r="G94" s="250">
        <f>G96</f>
        <v>0</v>
      </c>
      <c r="K94" s="121"/>
      <c r="L94" s="127"/>
    </row>
    <row r="95" spans="1:12" customFormat="1" ht="6.6" customHeight="1" x14ac:dyDescent="0.25">
      <c r="D95" s="127"/>
      <c r="E95" s="127"/>
      <c r="K95" s="121"/>
      <c r="L95" s="127"/>
    </row>
    <row r="96" spans="1:12" customFormat="1" ht="18.75" customHeight="1" x14ac:dyDescent="0.25">
      <c r="A96" s="482"/>
      <c r="B96" s="523" t="s">
        <v>126</v>
      </c>
      <c r="C96" s="253" t="s">
        <v>127</v>
      </c>
      <c r="D96" s="171"/>
      <c r="E96" s="171"/>
      <c r="F96" s="78">
        <v>0</v>
      </c>
      <c r="G96" s="301">
        <v>0</v>
      </c>
      <c r="K96" s="121"/>
      <c r="L96" s="127"/>
    </row>
    <row r="97" spans="1:13" customFormat="1" ht="18.75" customHeight="1" x14ac:dyDescent="0.25">
      <c r="A97" s="482"/>
      <c r="B97" s="523"/>
      <c r="C97" s="248" t="s">
        <v>125</v>
      </c>
      <c r="D97" s="126"/>
      <c r="E97" s="230"/>
      <c r="F97" s="251">
        <f>F96</f>
        <v>0</v>
      </c>
      <c r="G97" s="252">
        <f>SUM(G96:G96)</f>
        <v>0</v>
      </c>
      <c r="K97" s="121"/>
      <c r="L97" s="127"/>
    </row>
    <row r="98" spans="1:13" customFormat="1" ht="18.75" customHeight="1" x14ac:dyDescent="0.25">
      <c r="K98" s="121"/>
      <c r="L98" s="127"/>
    </row>
    <row r="99" spans="1:13" customFormat="1" ht="18.75" customHeight="1" x14ac:dyDescent="0.25">
      <c r="K99" s="121"/>
      <c r="L99" s="127"/>
    </row>
    <row r="100" spans="1:13" customFormat="1" ht="18.75" customHeight="1" x14ac:dyDescent="0.25">
      <c r="K100" s="121"/>
      <c r="L100" s="127"/>
    </row>
    <row r="101" spans="1:13" ht="33" customHeight="1" x14ac:dyDescent="0.2">
      <c r="A101" s="484" t="s">
        <v>51</v>
      </c>
      <c r="B101" s="485"/>
      <c r="C101" s="485"/>
      <c r="D101" s="485"/>
      <c r="E101" s="485"/>
      <c r="F101" s="485"/>
      <c r="G101" s="485"/>
      <c r="H101" s="485"/>
      <c r="I101" s="486"/>
      <c r="K101" s="121"/>
      <c r="L101" s="25"/>
    </row>
    <row r="102" spans="1:13" ht="8.25" customHeight="1" x14ac:dyDescent="0.25">
      <c r="C102" s="3"/>
      <c r="D102"/>
      <c r="G102" s="4"/>
      <c r="K102" s="121"/>
      <c r="L102" s="25"/>
    </row>
    <row r="103" spans="1:13" s="5" customFormat="1" ht="51" customHeight="1" x14ac:dyDescent="0.25">
      <c r="C103" s="41"/>
      <c r="D103" s="82" t="str">
        <f>+D8</f>
        <v>Meta 
2025</v>
      </c>
      <c r="E103"/>
      <c r="F103" s="82" t="str">
        <f>+F8</f>
        <v>Recaudación
 2024</v>
      </c>
      <c r="G103" s="82" t="str">
        <f>+G8</f>
        <v>Recaudación 
2025</v>
      </c>
      <c r="H103"/>
      <c r="I103" s="82" t="str">
        <f>+I8</f>
        <v>Participación de la Recaudación 2025</v>
      </c>
      <c r="K103" s="121"/>
      <c r="L103" s="28"/>
      <c r="M103" s="28"/>
    </row>
    <row r="104" spans="1:13" customFormat="1" ht="6" customHeight="1" x14ac:dyDescent="0.25">
      <c r="K104" s="128"/>
      <c r="L104" s="127"/>
      <c r="M104" s="127"/>
    </row>
    <row r="105" spans="1:13" s="5" customFormat="1" ht="15.95" customHeight="1" x14ac:dyDescent="0.2">
      <c r="A105" s="487" t="s">
        <v>20</v>
      </c>
      <c r="B105" s="488" t="s">
        <v>21</v>
      </c>
      <c r="C105" s="98" t="s">
        <v>1</v>
      </c>
      <c r="D105" s="218"/>
      <c r="E105" s="65"/>
      <c r="F105" s="218"/>
      <c r="G105" s="218"/>
      <c r="H105" s="11"/>
      <c r="I105" s="497" t="e">
        <f>+G127/G140</f>
        <v>#DIV/0!</v>
      </c>
      <c r="J105" s="12"/>
      <c r="K105" s="244"/>
      <c r="L105" s="28"/>
      <c r="M105" s="28"/>
    </row>
    <row r="106" spans="1:13" ht="15.95" customHeight="1" outlineLevel="1" x14ac:dyDescent="0.2">
      <c r="A106" s="487"/>
      <c r="B106" s="489"/>
      <c r="C106" s="99" t="s">
        <v>43</v>
      </c>
      <c r="D106" s="68"/>
      <c r="F106" s="68"/>
      <c r="G106" s="68"/>
      <c r="I106" s="492"/>
      <c r="J106" s="12"/>
      <c r="K106" s="121"/>
      <c r="L106" s="25"/>
      <c r="M106" s="25"/>
    </row>
    <row r="107" spans="1:13" s="192" customFormat="1" ht="15.95" customHeight="1" outlineLevel="1" x14ac:dyDescent="0.2">
      <c r="A107" s="487"/>
      <c r="B107" s="489"/>
      <c r="C107" s="99" t="s">
        <v>170</v>
      </c>
      <c r="D107" s="68"/>
      <c r="E107" s="319"/>
      <c r="F107" s="68"/>
      <c r="G107" s="68"/>
      <c r="I107" s="492"/>
      <c r="J107" s="216"/>
      <c r="K107" s="195"/>
      <c r="L107" s="188"/>
    </row>
    <row r="108" spans="1:13" s="192" customFormat="1" ht="15.95" customHeight="1" outlineLevel="1" x14ac:dyDescent="0.2">
      <c r="A108" s="487"/>
      <c r="B108" s="489"/>
      <c r="C108" s="99" t="s">
        <v>171</v>
      </c>
      <c r="D108" s="68"/>
      <c r="E108" s="319"/>
      <c r="F108" s="68"/>
      <c r="G108" s="68"/>
      <c r="I108" s="492"/>
      <c r="J108" s="216"/>
      <c r="K108" s="28"/>
      <c r="L108" s="188"/>
    </row>
    <row r="109" spans="1:13" ht="15.95" customHeight="1" outlineLevel="1" x14ac:dyDescent="0.2">
      <c r="A109" s="487"/>
      <c r="B109" s="489"/>
      <c r="C109" s="99" t="s">
        <v>15</v>
      </c>
      <c r="D109" s="68"/>
      <c r="F109" s="68"/>
      <c r="G109" s="68"/>
      <c r="I109" s="492"/>
      <c r="J109" s="13"/>
      <c r="K109" s="121"/>
      <c r="L109" s="25"/>
    </row>
    <row r="110" spans="1:13" ht="15.95" customHeight="1" outlineLevel="1" x14ac:dyDescent="0.25">
      <c r="A110" s="487"/>
      <c r="B110" s="489"/>
      <c r="C110" s="99" t="s">
        <v>44</v>
      </c>
      <c r="D110" s="205"/>
      <c r="F110" s="205"/>
      <c r="G110" s="205"/>
      <c r="I110" s="492"/>
      <c r="K110" s="121"/>
      <c r="L110" s="25"/>
    </row>
    <row r="111" spans="1:13" ht="15.95" customHeight="1" outlineLevel="1" x14ac:dyDescent="0.2">
      <c r="A111" s="487"/>
      <c r="B111" s="489"/>
      <c r="C111" s="100" t="s">
        <v>14</v>
      </c>
      <c r="D111" s="68"/>
      <c r="F111" s="68"/>
      <c r="G111" s="68"/>
      <c r="I111" s="492"/>
      <c r="K111" s="121"/>
      <c r="L111" s="25"/>
    </row>
    <row r="112" spans="1:13" ht="15.95" customHeight="1" outlineLevel="1" x14ac:dyDescent="0.2">
      <c r="A112" s="487"/>
      <c r="B112" s="489"/>
      <c r="C112" s="100" t="s">
        <v>13</v>
      </c>
      <c r="D112" s="68"/>
      <c r="F112" s="68"/>
      <c r="G112" s="68"/>
      <c r="I112" s="492"/>
      <c r="K112" s="121"/>
      <c r="L112" s="25"/>
    </row>
    <row r="113" spans="1:12" ht="15.95" customHeight="1" outlineLevel="1" x14ac:dyDescent="0.2">
      <c r="A113" s="487"/>
      <c r="B113" s="489"/>
      <c r="C113" s="100" t="s">
        <v>12</v>
      </c>
      <c r="D113" s="68"/>
      <c r="F113" s="68"/>
      <c r="G113" s="68"/>
      <c r="I113" s="492"/>
      <c r="K113" s="121"/>
      <c r="L113" s="25"/>
    </row>
    <row r="114" spans="1:12" ht="15.95" customHeight="1" outlineLevel="1" x14ac:dyDescent="0.2">
      <c r="A114" s="487"/>
      <c r="B114" s="489"/>
      <c r="C114" s="100" t="s">
        <v>63</v>
      </c>
      <c r="D114" s="68"/>
      <c r="F114" s="68"/>
      <c r="G114" s="68"/>
      <c r="I114" s="492"/>
      <c r="J114" s="122"/>
      <c r="K114" s="121"/>
      <c r="L114" s="25"/>
    </row>
    <row r="115" spans="1:12" ht="15.95" customHeight="1" outlineLevel="1" x14ac:dyDescent="0.2">
      <c r="A115" s="487"/>
      <c r="B115" s="489"/>
      <c r="C115" s="100" t="s">
        <v>67</v>
      </c>
      <c r="D115" s="68"/>
      <c r="F115" s="68"/>
      <c r="G115" s="68"/>
      <c r="I115" s="492"/>
      <c r="K115" s="121"/>
      <c r="L115" s="25"/>
    </row>
    <row r="116" spans="1:12" ht="15.95" customHeight="1" x14ac:dyDescent="0.2">
      <c r="A116" s="487"/>
      <c r="B116" s="489"/>
      <c r="C116" s="101" t="s">
        <v>147</v>
      </c>
      <c r="D116" s="68"/>
      <c r="F116" s="68"/>
      <c r="G116" s="68"/>
      <c r="H116" s="11"/>
      <c r="I116" s="492"/>
      <c r="J116" s="12"/>
      <c r="K116" s="121"/>
      <c r="L116" s="25"/>
    </row>
    <row r="117" spans="1:12" ht="15.95" customHeight="1" x14ac:dyDescent="0.2">
      <c r="A117" s="487"/>
      <c r="B117" s="489"/>
      <c r="C117" s="101" t="s">
        <v>41</v>
      </c>
      <c r="D117" s="68"/>
      <c r="F117" s="68"/>
      <c r="G117" s="68"/>
      <c r="H117" s="11"/>
      <c r="I117" s="492"/>
      <c r="J117" s="5"/>
    </row>
    <row r="118" spans="1:12" s="5" customFormat="1" ht="15.95" customHeight="1" x14ac:dyDescent="0.2">
      <c r="A118" s="487"/>
      <c r="B118" s="489"/>
      <c r="C118" s="102" t="s">
        <v>122</v>
      </c>
      <c r="D118" s="68"/>
      <c r="E118" s="2"/>
      <c r="F118" s="68"/>
      <c r="G118" s="68"/>
      <c r="H118" s="7"/>
      <c r="I118" s="492"/>
      <c r="K118" s="122"/>
    </row>
    <row r="119" spans="1:12" ht="15.95" customHeight="1" x14ac:dyDescent="0.2">
      <c r="A119" s="487"/>
      <c r="B119" s="489"/>
      <c r="C119" s="102" t="s">
        <v>5</v>
      </c>
      <c r="D119" s="68"/>
      <c r="F119" s="68"/>
      <c r="G119" s="68"/>
      <c r="H119" s="11"/>
      <c r="I119" s="492"/>
      <c r="J119" s="5"/>
    </row>
    <row r="120" spans="1:12" ht="15.95" customHeight="1" x14ac:dyDescent="0.2">
      <c r="A120" s="487"/>
      <c r="B120" s="489"/>
      <c r="C120" s="102" t="s">
        <v>6</v>
      </c>
      <c r="D120" s="68"/>
      <c r="F120" s="68"/>
      <c r="G120" s="68"/>
      <c r="H120" s="11"/>
      <c r="I120" s="492"/>
      <c r="J120" s="5"/>
    </row>
    <row r="121" spans="1:12" ht="15.95" customHeight="1" x14ac:dyDescent="0.2">
      <c r="A121" s="487"/>
      <c r="B121" s="489"/>
      <c r="C121" s="102" t="s">
        <v>16</v>
      </c>
      <c r="D121" s="68"/>
      <c r="F121" s="68"/>
      <c r="G121" s="68"/>
      <c r="H121" s="11"/>
      <c r="I121" s="492"/>
      <c r="J121" s="14"/>
    </row>
    <row r="122" spans="1:12" ht="15.95" customHeight="1" x14ac:dyDescent="0.2">
      <c r="A122" s="487"/>
      <c r="B122" s="489"/>
      <c r="C122" s="102" t="s">
        <v>7</v>
      </c>
      <c r="D122" s="68"/>
      <c r="F122" s="68"/>
      <c r="G122" s="68"/>
      <c r="H122" s="11"/>
      <c r="I122" s="492"/>
      <c r="J122" s="5"/>
    </row>
    <row r="123" spans="1:12" ht="15.95" customHeight="1" x14ac:dyDescent="0.2">
      <c r="A123" s="487"/>
      <c r="B123" s="489"/>
      <c r="C123" s="102" t="s">
        <v>178</v>
      </c>
      <c r="D123" s="68"/>
      <c r="F123" s="68"/>
      <c r="G123" s="68"/>
      <c r="H123" s="11"/>
      <c r="I123" s="492"/>
    </row>
    <row r="124" spans="1:12" ht="15.95" customHeight="1" x14ac:dyDescent="0.2">
      <c r="A124" s="487"/>
      <c r="B124" s="489"/>
      <c r="C124" s="102" t="s">
        <v>57</v>
      </c>
      <c r="D124" s="68"/>
      <c r="F124" s="68"/>
      <c r="G124" s="68"/>
      <c r="H124" s="11"/>
      <c r="I124" s="492"/>
    </row>
    <row r="125" spans="1:12" ht="15.95" customHeight="1" x14ac:dyDescent="0.2">
      <c r="A125" s="487"/>
      <c r="B125" s="489"/>
      <c r="C125" s="102" t="s">
        <v>58</v>
      </c>
      <c r="D125" s="68"/>
      <c r="F125" s="68"/>
      <c r="G125" s="68"/>
      <c r="H125" s="11"/>
      <c r="I125" s="492"/>
    </row>
    <row r="126" spans="1:12" ht="15.95" customHeight="1" x14ac:dyDescent="0.2">
      <c r="A126" s="487"/>
      <c r="B126" s="489"/>
      <c r="C126" s="72" t="s">
        <v>74</v>
      </c>
      <c r="D126" s="68"/>
      <c r="F126" s="68"/>
      <c r="G126" s="68"/>
      <c r="H126" s="11"/>
      <c r="I126" s="492"/>
    </row>
    <row r="127" spans="1:12" s="7" customFormat="1" ht="18" customHeight="1" x14ac:dyDescent="0.2">
      <c r="A127" s="487"/>
      <c r="B127" s="490"/>
      <c r="C127" s="83" t="s">
        <v>55</v>
      </c>
      <c r="D127" s="84">
        <f>+D105+D116+D117+SUM(D118:D126)</f>
        <v>0</v>
      </c>
      <c r="E127" s="61"/>
      <c r="F127" s="84">
        <f>+F105+F116+F117+SUM(F118:F126)</f>
        <v>0</v>
      </c>
      <c r="G127" s="84">
        <f>+G105+G116+G117+SUM(G118:G126)</f>
        <v>0</v>
      </c>
      <c r="I127" s="493"/>
      <c r="J127" s="15"/>
      <c r="K127" s="124"/>
    </row>
    <row r="128" spans="1:12" ht="10.5" customHeight="1" x14ac:dyDescent="0.25">
      <c r="A128" s="487"/>
      <c r="B128" s="21"/>
      <c r="C128" s="34"/>
      <c r="D128" s="17"/>
      <c r="E128" s="17"/>
      <c r="F128" s="17"/>
      <c r="G128" s="17"/>
      <c r="H128" s="7"/>
      <c r="I128" s="35"/>
      <c r="J128" s="5"/>
    </row>
    <row r="129" spans="1:13" ht="18.75" customHeight="1" x14ac:dyDescent="0.2">
      <c r="A129" s="487"/>
      <c r="B129" s="494" t="s">
        <v>22</v>
      </c>
      <c r="C129" s="76" t="s">
        <v>38</v>
      </c>
      <c r="D129" s="78"/>
      <c r="E129" s="77"/>
      <c r="F129" s="78"/>
      <c r="G129" s="78"/>
      <c r="H129" s="7"/>
      <c r="I129" s="497" t="e">
        <f>+G131/G140</f>
        <v>#DIV/0!</v>
      </c>
    </row>
    <row r="130" spans="1:13" ht="18.75" customHeight="1" x14ac:dyDescent="0.2">
      <c r="A130" s="487"/>
      <c r="B130" s="495"/>
      <c r="C130" s="79" t="s">
        <v>39</v>
      </c>
      <c r="D130" s="68"/>
      <c r="E130" s="77"/>
      <c r="F130" s="68"/>
      <c r="G130" s="68"/>
      <c r="H130" s="7"/>
      <c r="I130" s="492"/>
    </row>
    <row r="131" spans="1:13" s="7" customFormat="1" ht="18.75" customHeight="1" x14ac:dyDescent="0.25">
      <c r="A131" s="487"/>
      <c r="B131" s="496"/>
      <c r="C131" s="97" t="s">
        <v>61</v>
      </c>
      <c r="D131" s="84">
        <f>SUM(D129:D130)</f>
        <v>0</v>
      </c>
      <c r="F131" s="84">
        <f>SUM(F129:F130)</f>
        <v>0</v>
      </c>
      <c r="G131" s="84">
        <f>SUM(G129:G130)</f>
        <v>0</v>
      </c>
      <c r="H131" s="11"/>
      <c r="I131" s="493"/>
      <c r="K131" s="124"/>
    </row>
    <row r="132" spans="1:13" s="7" customFormat="1" ht="9" customHeight="1" x14ac:dyDescent="0.25">
      <c r="A132" s="487"/>
      <c r="B132" s="242"/>
      <c r="C132" s="243"/>
      <c r="D132" s="126"/>
      <c r="E132" s="125"/>
      <c r="F132" s="126"/>
      <c r="G132" s="126"/>
      <c r="H132" s="244"/>
      <c r="I132" s="245"/>
      <c r="K132" s="124"/>
    </row>
    <row r="133" spans="1:13" s="7" customFormat="1" ht="18.75" customHeight="1" x14ac:dyDescent="0.2">
      <c r="A133" s="487"/>
      <c r="B133" s="494" t="s">
        <v>120</v>
      </c>
      <c r="C133" s="231" t="s">
        <v>94</v>
      </c>
      <c r="D133" s="78"/>
      <c r="E133" s="212"/>
      <c r="F133" s="78"/>
      <c r="G133" s="78"/>
      <c r="I133" s="497" t="e">
        <f>+G135/G144</f>
        <v>#DIV/0!</v>
      </c>
      <c r="K133" s="124"/>
    </row>
    <row r="134" spans="1:13" s="7" customFormat="1" ht="18.75" customHeight="1" x14ac:dyDescent="0.2">
      <c r="A134" s="487"/>
      <c r="B134" s="495"/>
      <c r="C134" s="232" t="s">
        <v>95</v>
      </c>
      <c r="D134" s="68"/>
      <c r="E134" s="220"/>
      <c r="F134" s="68"/>
      <c r="G134" s="68"/>
      <c r="I134" s="492"/>
      <c r="K134" s="124"/>
    </row>
    <row r="135" spans="1:13" s="7" customFormat="1" ht="18.75" customHeight="1" x14ac:dyDescent="0.25">
      <c r="A135" s="487"/>
      <c r="B135" s="496"/>
      <c r="C135" s="97" t="s">
        <v>128</v>
      </c>
      <c r="D135" s="84">
        <f>SUM(D133:D134)</f>
        <v>0</v>
      </c>
      <c r="F135" s="84">
        <f>SUM(F133:F134)</f>
        <v>0</v>
      </c>
      <c r="G135" s="84">
        <f>SUM(G133:G134)</f>
        <v>0</v>
      </c>
      <c r="H135" s="11"/>
      <c r="I135" s="493"/>
      <c r="K135" s="124"/>
    </row>
    <row r="136" spans="1:13" s="7" customFormat="1" ht="18.75" customHeight="1" x14ac:dyDescent="0.25">
      <c r="A136" s="487"/>
      <c r="B136" s="242"/>
      <c r="C136" s="243"/>
      <c r="D136" s="126"/>
      <c r="E136" s="125"/>
      <c r="F136" s="126"/>
      <c r="G136" s="126"/>
      <c r="H136" s="244"/>
      <c r="I136" s="245"/>
      <c r="K136" s="124"/>
    </row>
    <row r="137" spans="1:13" s="7" customFormat="1" ht="15.75" customHeight="1" x14ac:dyDescent="0.25">
      <c r="A137" s="487"/>
      <c r="B137" s="498" t="s">
        <v>24</v>
      </c>
      <c r="C137" s="498"/>
      <c r="D137" s="85">
        <f>D140-D138</f>
        <v>0</v>
      </c>
      <c r="F137" s="85">
        <f t="shared" ref="F137:G137" si="7">F140-F138</f>
        <v>0</v>
      </c>
      <c r="G137" s="85">
        <f t="shared" si="7"/>
        <v>0</v>
      </c>
      <c r="H137" s="11"/>
      <c r="I137" s="254" t="e">
        <f>+G137/$G$140</f>
        <v>#DIV/0!</v>
      </c>
      <c r="K137" s="124"/>
    </row>
    <row r="138" spans="1:13" s="7" customFormat="1" ht="15.75" customHeight="1" x14ac:dyDescent="0.2">
      <c r="A138" s="487"/>
      <c r="B138" s="498" t="s">
        <v>25</v>
      </c>
      <c r="C138" s="498"/>
      <c r="D138" s="85">
        <f>+D116+D117+D118+D131</f>
        <v>0</v>
      </c>
      <c r="F138" s="85">
        <f>+G116+G117+F118+F131</f>
        <v>0</v>
      </c>
      <c r="G138" s="85">
        <f>+G116+G117+G118+G131</f>
        <v>0</v>
      </c>
      <c r="H138" s="61"/>
      <c r="I138" s="254" t="e">
        <f>+G138/$G$140</f>
        <v>#DIV/0!</v>
      </c>
      <c r="K138" s="124"/>
    </row>
    <row r="139" spans="1:13" ht="15" x14ac:dyDescent="0.25">
      <c r="B139" s="21"/>
      <c r="C139" s="18"/>
      <c r="D139" s="22"/>
      <c r="E139" s="7"/>
      <c r="F139" s="20"/>
      <c r="G139" s="20"/>
      <c r="H139" s="11"/>
      <c r="I139" s="21"/>
    </row>
    <row r="140" spans="1:13" ht="26.25" customHeight="1" x14ac:dyDescent="0.25">
      <c r="A140" s="501" t="s">
        <v>26</v>
      </c>
      <c r="B140" s="502" t="s">
        <v>129</v>
      </c>
      <c r="C140" s="503"/>
      <c r="D140" s="87">
        <f>+D127+D131+D135</f>
        <v>0</v>
      </c>
      <c r="E140"/>
      <c r="F140" s="87">
        <f>+F127+F131+F135</f>
        <v>0</v>
      </c>
      <c r="G140" s="87">
        <f>+G127+G131+G135</f>
        <v>0</v>
      </c>
      <c r="H140" s="11"/>
      <c r="I140" s="305">
        <v>0</v>
      </c>
      <c r="J140" s="286">
        <v>4.8195943236351013E-8</v>
      </c>
      <c r="K140" s="316">
        <v>3.2596290111541748E-9</v>
      </c>
      <c r="M140" s="13"/>
    </row>
    <row r="141" spans="1:13" ht="14.25" customHeight="1" x14ac:dyDescent="0.2">
      <c r="A141" s="501"/>
      <c r="B141" s="504" t="s">
        <v>130</v>
      </c>
      <c r="C141" s="505"/>
      <c r="D141" s="88"/>
      <c r="E141" s="77"/>
      <c r="F141" s="208"/>
      <c r="G141" s="208"/>
      <c r="H141" s="11"/>
      <c r="I141" s="305"/>
      <c r="J141" s="13"/>
      <c r="M141" s="178"/>
    </row>
    <row r="142" spans="1:13" ht="14.25" customHeight="1" x14ac:dyDescent="0.2">
      <c r="A142" s="501"/>
      <c r="B142" s="504" t="s">
        <v>131</v>
      </c>
      <c r="C142" s="505"/>
      <c r="D142" s="88"/>
      <c r="E142" s="77"/>
      <c r="F142" s="321"/>
      <c r="G142" s="321"/>
      <c r="H142" s="11"/>
      <c r="I142" s="305"/>
    </row>
    <row r="143" spans="1:13" ht="27.4" customHeight="1" x14ac:dyDescent="0.25">
      <c r="A143" s="501"/>
      <c r="B143" s="502" t="s">
        <v>132</v>
      </c>
      <c r="C143" s="503"/>
      <c r="D143" s="87"/>
      <c r="E143"/>
      <c r="F143" s="89">
        <f>+F140-F141-F142</f>
        <v>0</v>
      </c>
      <c r="G143" s="89">
        <f>+G140-G141-G142</f>
        <v>0</v>
      </c>
      <c r="H143" s="11"/>
      <c r="I143" s="61"/>
    </row>
    <row r="144" spans="1:13" ht="14.25" customHeight="1" x14ac:dyDescent="0.25">
      <c r="A144" s="501"/>
      <c r="B144" s="504" t="s">
        <v>133</v>
      </c>
      <c r="C144" s="505"/>
      <c r="D144" s="90"/>
      <c r="E144" s="91"/>
      <c r="F144" s="208"/>
      <c r="G144" s="78"/>
      <c r="H144" s="11"/>
      <c r="I144" s="61"/>
    </row>
    <row r="145" spans="1:11" ht="38.25" customHeight="1" x14ac:dyDescent="0.25">
      <c r="A145" s="501"/>
      <c r="B145" s="506" t="s">
        <v>134</v>
      </c>
      <c r="C145" s="507"/>
      <c r="D145" s="87"/>
      <c r="E145"/>
      <c r="F145" s="93">
        <f>+F143-F144</f>
        <v>0</v>
      </c>
      <c r="G145" s="93">
        <f>+G143-G144</f>
        <v>0</v>
      </c>
      <c r="H145" s="11"/>
      <c r="I145" s="103"/>
      <c r="J145" s="13"/>
    </row>
    <row r="146" spans="1:11" customFormat="1" ht="15" customHeight="1" x14ac:dyDescent="0.25">
      <c r="A146" s="437" t="s">
        <v>176</v>
      </c>
      <c r="B146" s="437"/>
      <c r="C146" s="437"/>
      <c r="F146" s="110"/>
      <c r="G146" s="110"/>
      <c r="J146" s="123"/>
      <c r="K146" s="122"/>
    </row>
    <row r="147" spans="1:11" ht="24" customHeight="1" x14ac:dyDescent="0.2">
      <c r="A147" s="483" t="s">
        <v>92</v>
      </c>
      <c r="B147" s="483"/>
      <c r="C147" s="483"/>
      <c r="D147" s="483"/>
      <c r="E147" s="483"/>
      <c r="F147" s="483"/>
      <c r="G147" s="483"/>
      <c r="H147" s="483"/>
      <c r="I147" s="483"/>
    </row>
    <row r="148" spans="1:11" ht="13.15" customHeight="1" x14ac:dyDescent="0.2">
      <c r="A148" s="438" t="s">
        <v>174</v>
      </c>
      <c r="B148" s="438"/>
      <c r="C148" s="438"/>
      <c r="D148" s="438"/>
      <c r="E148" s="438"/>
      <c r="F148" s="438"/>
      <c r="G148" s="438"/>
      <c r="H148" s="438"/>
      <c r="I148" s="438"/>
    </row>
    <row r="149" spans="1:11" ht="13.15" customHeight="1" x14ac:dyDescent="0.2">
      <c r="A149" s="438" t="s">
        <v>46</v>
      </c>
      <c r="B149" s="438"/>
      <c r="C149" s="438"/>
      <c r="D149" s="438"/>
      <c r="E149" s="438"/>
      <c r="F149" s="438"/>
      <c r="G149" s="438"/>
      <c r="H149" s="438"/>
      <c r="I149" s="438"/>
    </row>
    <row r="150" spans="1:11" ht="13.15" customHeight="1" x14ac:dyDescent="0.2">
      <c r="A150" s="438" t="s">
        <v>123</v>
      </c>
      <c r="B150" s="438"/>
      <c r="C150" s="438"/>
      <c r="D150" s="438"/>
      <c r="E150" s="438"/>
      <c r="F150" s="438"/>
      <c r="G150" s="438"/>
      <c r="H150" s="438"/>
      <c r="I150" s="438"/>
      <c r="K150" s="2"/>
    </row>
    <row r="151" spans="1:11" ht="13.15" customHeight="1" x14ac:dyDescent="0.2">
      <c r="A151" s="438" t="s">
        <v>81</v>
      </c>
      <c r="B151" s="438"/>
      <c r="C151" s="438"/>
      <c r="D151" s="438"/>
      <c r="E151" s="438"/>
      <c r="F151" s="438"/>
      <c r="G151" s="438"/>
      <c r="H151" s="438"/>
      <c r="I151" s="438"/>
      <c r="K151" s="2"/>
    </row>
    <row r="152" spans="1:11" ht="13.15" customHeight="1" x14ac:dyDescent="0.2">
      <c r="A152" s="438" t="s">
        <v>82</v>
      </c>
      <c r="B152" s="438"/>
      <c r="C152" s="438"/>
      <c r="D152" s="438"/>
      <c r="E152" s="438"/>
      <c r="F152" s="438"/>
      <c r="G152" s="438"/>
      <c r="H152" s="438"/>
      <c r="I152" s="438"/>
      <c r="K152" s="2"/>
    </row>
    <row r="153" spans="1:11" ht="13.15" customHeight="1" x14ac:dyDescent="0.2">
      <c r="A153" s="438" t="s">
        <v>83</v>
      </c>
      <c r="B153" s="438"/>
      <c r="C153" s="438"/>
      <c r="D153" s="438"/>
      <c r="E153" s="438"/>
      <c r="F153" s="438"/>
      <c r="G153" s="438"/>
      <c r="H153" s="438"/>
      <c r="I153" s="438"/>
      <c r="K153" s="2"/>
    </row>
    <row r="154" spans="1:11" ht="13.15" customHeight="1" x14ac:dyDescent="0.2">
      <c r="A154" s="438" t="s">
        <v>146</v>
      </c>
      <c r="B154" s="438"/>
      <c r="C154" s="438"/>
      <c r="D154" s="293"/>
      <c r="E154" s="293"/>
      <c r="F154" s="293"/>
      <c r="G154" s="293"/>
      <c r="H154" s="293"/>
      <c r="I154" s="293"/>
      <c r="K154" s="2"/>
    </row>
    <row r="155" spans="1:11" ht="22.9" customHeight="1" x14ac:dyDescent="0.25">
      <c r="A155" s="438" t="s">
        <v>145</v>
      </c>
      <c r="B155" s="438"/>
      <c r="C155" s="438"/>
      <c r="D155" s="438"/>
      <c r="E155" s="438"/>
      <c r="F155" s="438"/>
      <c r="G155" s="438"/>
      <c r="H155" s="438"/>
      <c r="I155" s="438"/>
      <c r="K155"/>
    </row>
    <row r="156" spans="1:11" ht="22.9" customHeight="1" x14ac:dyDescent="0.2">
      <c r="A156" s="438" t="s">
        <v>167</v>
      </c>
      <c r="B156" s="438"/>
      <c r="C156" s="438"/>
      <c r="D156" s="438"/>
      <c r="E156" s="438"/>
      <c r="F156" s="438"/>
      <c r="G156" s="438"/>
      <c r="H156" s="438"/>
      <c r="I156" s="438"/>
      <c r="K156" s="2"/>
    </row>
    <row r="157" spans="1:11" ht="18.600000000000001" customHeight="1" x14ac:dyDescent="0.2">
      <c r="A157" s="438" t="s">
        <v>148</v>
      </c>
      <c r="B157" s="438"/>
      <c r="C157" s="438"/>
      <c r="D157" s="438"/>
      <c r="E157" s="438"/>
      <c r="F157" s="438"/>
      <c r="G157" s="438"/>
      <c r="H157" s="293"/>
      <c r="I157" s="293"/>
      <c r="K157" s="2"/>
    </row>
    <row r="158" spans="1:11" ht="18.600000000000001" customHeight="1" x14ac:dyDescent="0.2">
      <c r="A158" s="438" t="s">
        <v>172</v>
      </c>
      <c r="B158" s="438"/>
      <c r="C158" s="438"/>
      <c r="D158" s="438"/>
      <c r="E158" s="438"/>
      <c r="F158" s="438"/>
      <c r="G158" s="438"/>
      <c r="H158" s="438"/>
      <c r="I158" s="438"/>
      <c r="K158" s="2"/>
    </row>
    <row r="159" spans="1:11" ht="25.9" customHeight="1" x14ac:dyDescent="0.2">
      <c r="A159" s="439" t="s">
        <v>35</v>
      </c>
      <c r="B159" s="439"/>
      <c r="C159" s="439"/>
      <c r="D159" s="164"/>
      <c r="E159" s="164"/>
      <c r="F159" s="164"/>
      <c r="G159" s="164"/>
      <c r="H159" s="164"/>
      <c r="I159" s="164"/>
    </row>
    <row r="160" spans="1:11" ht="15" customHeight="1" x14ac:dyDescent="0.25">
      <c r="A160" s="439" t="s">
        <v>177</v>
      </c>
      <c r="B160" s="439"/>
      <c r="C160" s="439"/>
      <c r="D160" s="439"/>
      <c r="E160" s="439"/>
      <c r="F160" s="439"/>
      <c r="G160" s="20"/>
      <c r="H160" s="7"/>
      <c r="I160" s="21"/>
    </row>
    <row r="161" spans="1:9" ht="15" customHeight="1" x14ac:dyDescent="0.2">
      <c r="A161" s="439" t="s">
        <v>68</v>
      </c>
      <c r="B161" s="439"/>
      <c r="C161" s="439"/>
      <c r="D161" s="439"/>
      <c r="E161" s="439"/>
      <c r="F161" s="439"/>
      <c r="G161" s="24"/>
      <c r="H161" s="24"/>
      <c r="I161" s="24"/>
    </row>
    <row r="162" spans="1:9" ht="15" customHeight="1" x14ac:dyDescent="0.2">
      <c r="A162" s="439" t="s">
        <v>9</v>
      </c>
      <c r="B162" s="439"/>
      <c r="C162" s="439"/>
      <c r="D162" s="439"/>
      <c r="E162" s="439"/>
      <c r="F162" s="439"/>
      <c r="G162" s="24"/>
      <c r="H162" s="24"/>
      <c r="I162" s="24"/>
    </row>
    <row r="163" spans="1:9" x14ac:dyDescent="0.2">
      <c r="C163" s="24"/>
      <c r="D163" s="24"/>
      <c r="E163" s="23"/>
      <c r="F163" s="23"/>
      <c r="G163" s="24"/>
      <c r="H163" s="24"/>
      <c r="I163" s="24"/>
    </row>
  </sheetData>
  <mergeCells count="67">
    <mergeCell ref="I10:I32"/>
    <mergeCell ref="B34:B36"/>
    <mergeCell ref="I34:I36"/>
    <mergeCell ref="A1:I1"/>
    <mergeCell ref="A2:I2"/>
    <mergeCell ref="A3:I3"/>
    <mergeCell ref="A4:I4"/>
    <mergeCell ref="A6:I6"/>
    <mergeCell ref="B38:C38"/>
    <mergeCell ref="B39:C39"/>
    <mergeCell ref="A41:A46"/>
    <mergeCell ref="B41:C41"/>
    <mergeCell ref="B42:C42"/>
    <mergeCell ref="B43:C43"/>
    <mergeCell ref="B44:C44"/>
    <mergeCell ref="B45:C45"/>
    <mergeCell ref="B46:C46"/>
    <mergeCell ref="A10:A39"/>
    <mergeCell ref="B10:B32"/>
    <mergeCell ref="A48:I48"/>
    <mergeCell ref="A52:C52"/>
    <mergeCell ref="A55:C55"/>
    <mergeCell ref="A58:A84"/>
    <mergeCell ref="B58:B80"/>
    <mergeCell ref="B82:B84"/>
    <mergeCell ref="A87:C87"/>
    <mergeCell ref="A89:A91"/>
    <mergeCell ref="B89:B91"/>
    <mergeCell ref="A94:C94"/>
    <mergeCell ref="A96:A97"/>
    <mergeCell ref="B96:B97"/>
    <mergeCell ref="A101:I101"/>
    <mergeCell ref="A105:A138"/>
    <mergeCell ref="B105:B127"/>
    <mergeCell ref="I105:I127"/>
    <mergeCell ref="B129:B131"/>
    <mergeCell ref="I129:I131"/>
    <mergeCell ref="B133:B135"/>
    <mergeCell ref="I133:I135"/>
    <mergeCell ref="B137:C137"/>
    <mergeCell ref="B138:C138"/>
    <mergeCell ref="A151:I151"/>
    <mergeCell ref="A140:A145"/>
    <mergeCell ref="B140:C140"/>
    <mergeCell ref="B141:C141"/>
    <mergeCell ref="B142:C142"/>
    <mergeCell ref="B143:C143"/>
    <mergeCell ref="B144:C144"/>
    <mergeCell ref="B145:C145"/>
    <mergeCell ref="A146:C146"/>
    <mergeCell ref="A147:I147"/>
    <mergeCell ref="A148:I148"/>
    <mergeCell ref="A149:I149"/>
    <mergeCell ref="A150:I150"/>
    <mergeCell ref="A162:C162"/>
    <mergeCell ref="D162:F162"/>
    <mergeCell ref="A152:I152"/>
    <mergeCell ref="A153:I153"/>
    <mergeCell ref="A154:C154"/>
    <mergeCell ref="A155:I155"/>
    <mergeCell ref="A156:I156"/>
    <mergeCell ref="A157:G157"/>
    <mergeCell ref="A158:I158"/>
    <mergeCell ref="A159:C159"/>
    <mergeCell ref="A160:F160"/>
    <mergeCell ref="A161:C161"/>
    <mergeCell ref="D161:F161"/>
  </mergeCells>
  <conditionalFormatting sqref="H9">
    <cfRule type="iconSet" priority="40">
      <iconSet>
        <cfvo type="percent" val="0"/>
        <cfvo type="num" val="0.95"/>
        <cfvo type="num" val="1"/>
      </iconSet>
    </cfRule>
    <cfRule type="iconSet" priority="39">
      <iconSet>
        <cfvo type="percent" val="0"/>
        <cfvo type="num" val="0.95" gte="0"/>
        <cfvo type="num" val="0.99" gte="0"/>
      </iconSet>
    </cfRule>
    <cfRule type="iconSet" priority="38">
      <iconSet>
        <cfvo type="percent" val="0"/>
        <cfvo type="num" val="0.95" gte="0"/>
        <cfvo type="num" val="1" gte="0"/>
      </iconSet>
    </cfRule>
  </conditionalFormatting>
  <conditionalFormatting sqref="H10">
    <cfRule type="iconSet" priority="36">
      <iconSet>
        <cfvo type="percent" val="0"/>
        <cfvo type="num" val="0.95"/>
        <cfvo type="num" val="1"/>
      </iconSet>
    </cfRule>
  </conditionalFormatting>
  <conditionalFormatting sqref="H11:H14 H16:H17 H20">
    <cfRule type="iconSet" priority="34">
      <iconSet>
        <cfvo type="percent" val="0"/>
        <cfvo type="num" val="0.95"/>
        <cfvo type="num" val="1"/>
      </iconSet>
    </cfRule>
  </conditionalFormatting>
  <conditionalFormatting sqref="H18">
    <cfRule type="iconSet" priority="24">
      <iconSet>
        <cfvo type="percent" val="0"/>
        <cfvo type="num" val="0.95"/>
        <cfvo type="num" val="1"/>
      </iconSet>
    </cfRule>
    <cfRule type="iconSet" priority="26">
      <iconSet>
        <cfvo type="percent" val="0"/>
        <cfvo type="num" val="0.95" gte="0"/>
        <cfvo type="num" val="1" gte="0"/>
      </iconSet>
    </cfRule>
    <cfRule type="iconSet" priority="27">
      <iconSet>
        <cfvo type="percent" val="0"/>
        <cfvo type="num" val="0.95" gte="0"/>
        <cfvo type="num" val="1" gte="0"/>
      </iconSet>
    </cfRule>
    <cfRule type="iconSet" priority="25">
      <iconSet>
        <cfvo type="percent" val="0"/>
        <cfvo type="num" val="0.95" gte="0"/>
        <cfvo type="num" val="0.99" gte="0"/>
      </iconSet>
    </cfRule>
  </conditionalFormatting>
  <conditionalFormatting sqref="H19">
    <cfRule type="iconSet" priority="23">
      <iconSet>
        <cfvo type="percent" val="0"/>
        <cfvo type="num" val="0.95" gte="0"/>
        <cfvo type="num" val="1" gte="0"/>
      </iconSet>
    </cfRule>
    <cfRule type="iconSet" priority="20">
      <iconSet>
        <cfvo type="percent" val="0"/>
        <cfvo type="num" val="0.95"/>
        <cfvo type="num" val="1"/>
      </iconSet>
    </cfRule>
    <cfRule type="iconSet" priority="21">
      <iconSet>
        <cfvo type="percent" val="0"/>
        <cfvo type="num" val="0.95" gte="0"/>
        <cfvo type="num" val="0.99" gte="0"/>
      </iconSet>
    </cfRule>
    <cfRule type="iconSet" priority="22">
      <iconSet>
        <cfvo type="percent" val="0"/>
        <cfvo type="num" val="0.95" gte="0"/>
        <cfvo type="num" val="1" gte="0"/>
      </iconSet>
    </cfRule>
  </conditionalFormatting>
  <conditionalFormatting sqref="H21:H22">
    <cfRule type="iconSet" priority="31">
      <iconSet>
        <cfvo type="percent" val="0"/>
        <cfvo type="num" val="0.95"/>
        <cfvo type="num" val="1"/>
      </iconSet>
    </cfRule>
  </conditionalFormatting>
  <conditionalFormatting sqref="H24:H30">
    <cfRule type="iconSet" priority="54">
      <iconSet>
        <cfvo type="percent" val="0"/>
        <cfvo type="num" val="0.95"/>
        <cfvo type="num" val="1"/>
      </iconSet>
    </cfRule>
  </conditionalFormatting>
  <conditionalFormatting sqref="H24:H31 H11:H14 H16:H17 H20">
    <cfRule type="iconSet" priority="55">
      <iconSet>
        <cfvo type="percent" val="0"/>
        <cfvo type="num" val="0.95" gte="0"/>
        <cfvo type="num" val="1" gte="0"/>
      </iconSet>
    </cfRule>
  </conditionalFormatting>
  <conditionalFormatting sqref="H24:H32 H10:H14 H16:H17 H20">
    <cfRule type="iconSet" priority="56">
      <iconSet>
        <cfvo type="percent" val="0"/>
        <cfvo type="num" val="0.95" gte="0"/>
        <cfvo type="num" val="1" gte="0"/>
      </iconSet>
    </cfRule>
  </conditionalFormatting>
  <conditionalFormatting sqref="H31">
    <cfRule type="iconSet" priority="49">
      <iconSet>
        <cfvo type="percent" val="0"/>
        <cfvo type="num" val="0.95"/>
        <cfvo type="num" val="1"/>
      </iconSet>
    </cfRule>
  </conditionalFormatting>
  <conditionalFormatting sqref="H32">
    <cfRule type="iconSet" priority="35">
      <iconSet>
        <cfvo type="percent" val="0"/>
        <cfvo type="num" val="0.95"/>
        <cfvo type="num" val="1"/>
      </iconSet>
    </cfRule>
  </conditionalFormatting>
  <conditionalFormatting sqref="H34:H38 H21:H23 H40">
    <cfRule type="iconSet" priority="33">
      <iconSet>
        <cfvo type="percent" val="0"/>
        <cfvo type="num" val="0.95"/>
        <cfvo type="num" val="1"/>
      </iconSet>
    </cfRule>
  </conditionalFormatting>
  <conditionalFormatting sqref="H34:H38 H21:H23">
    <cfRule type="iconSet" priority="32">
      <iconSet>
        <cfvo type="percent" val="0"/>
        <cfvo type="num" val="0.95"/>
        <cfvo type="num" val="1"/>
      </iconSet>
    </cfRule>
  </conditionalFormatting>
  <conditionalFormatting sqref="H40 H10:H14 H16:H17 H20:H38">
    <cfRule type="iconSet" priority="37">
      <iconSet>
        <cfvo type="percent" val="0"/>
        <cfvo type="num" val="0.95" gte="0"/>
        <cfvo type="num" val="0.99" gte="0"/>
      </iconSet>
    </cfRule>
  </conditionalFormatting>
  <conditionalFormatting sqref="H41:H46">
    <cfRule type="iconSet" priority="28">
      <iconSet>
        <cfvo type="percent" val="0"/>
        <cfvo type="num" val="0.95"/>
        <cfvo type="num" val="1"/>
      </iconSet>
    </cfRule>
    <cfRule type="iconSet" priority="29">
      <iconSet>
        <cfvo type="percent" val="0"/>
        <cfvo type="num" val="0.95"/>
        <cfvo type="num" val="1"/>
      </iconSet>
    </cfRule>
    <cfRule type="iconSet" priority="30">
      <iconSet>
        <cfvo type="percent" val="0"/>
        <cfvo type="num" val="0.95" gte="0"/>
        <cfvo type="num" val="0.99" gte="0"/>
      </iconSet>
    </cfRule>
  </conditionalFormatting>
  <conditionalFormatting sqref="H105">
    <cfRule type="iconSet" priority="47">
      <iconSet>
        <cfvo type="percent" val="0"/>
        <cfvo type="num" val="0.95"/>
        <cfvo type="num" val="1"/>
      </iconSet>
    </cfRule>
  </conditionalFormatting>
  <conditionalFormatting sqref="H106:H112 H115">
    <cfRule type="iconSet" priority="45">
      <iconSet>
        <cfvo type="percent" val="0"/>
        <cfvo type="num" val="0.95"/>
        <cfvo type="num" val="1"/>
      </iconSet>
    </cfRule>
  </conditionalFormatting>
  <conditionalFormatting sqref="H113">
    <cfRule type="iconSet" priority="14">
      <iconSet>
        <cfvo type="percent" val="0"/>
        <cfvo type="num" val="0.95" gte="0"/>
        <cfvo type="num" val="1" gte="0"/>
      </iconSet>
    </cfRule>
    <cfRule type="iconSet" priority="13">
      <iconSet>
        <cfvo type="percent" val="0"/>
        <cfvo type="num" val="0.95" gte="0"/>
        <cfvo type="num" val="0.99" gte="0"/>
      </iconSet>
    </cfRule>
    <cfRule type="iconSet" priority="15">
      <iconSet>
        <cfvo type="percent" val="0"/>
        <cfvo type="num" val="0.95" gte="0"/>
        <cfvo type="num" val="1" gte="0"/>
      </iconSet>
    </cfRule>
    <cfRule type="iconSet" priority="12">
      <iconSet>
        <cfvo type="percent" val="0"/>
        <cfvo type="num" val="0.95"/>
        <cfvo type="num" val="1"/>
      </iconSet>
    </cfRule>
  </conditionalFormatting>
  <conditionalFormatting sqref="H114">
    <cfRule type="iconSet" priority="19">
      <iconSet>
        <cfvo type="percent" val="0"/>
        <cfvo type="num" val="0.95" gte="0"/>
        <cfvo type="num" val="1" gte="0"/>
      </iconSet>
    </cfRule>
    <cfRule type="iconSet" priority="18">
      <iconSet>
        <cfvo type="percent" val="0"/>
        <cfvo type="num" val="0.95" gte="0"/>
        <cfvo type="num" val="1" gte="0"/>
      </iconSet>
    </cfRule>
    <cfRule type="iconSet" priority="16">
      <iconSet>
        <cfvo type="percent" val="0"/>
        <cfvo type="num" val="0.95"/>
        <cfvo type="num" val="1"/>
      </iconSet>
    </cfRule>
    <cfRule type="iconSet" priority="17">
      <iconSet>
        <cfvo type="percent" val="0"/>
        <cfvo type="num" val="0.95" gte="0"/>
        <cfvo type="num" val="0.99" gte="0"/>
      </iconSet>
    </cfRule>
  </conditionalFormatting>
  <conditionalFormatting sqref="H116:H117">
    <cfRule type="iconSet" priority="57">
      <iconSet>
        <cfvo type="percent" val="0"/>
        <cfvo type="num" val="0.95"/>
        <cfvo type="num" val="1"/>
      </iconSet>
    </cfRule>
  </conditionalFormatting>
  <conditionalFormatting sqref="H119:H124 H106:H112 H115">
    <cfRule type="iconSet" priority="52">
      <iconSet>
        <cfvo type="percent" val="0"/>
        <cfvo type="num" val="0.95" gte="0"/>
        <cfvo type="num" val="1" gte="0"/>
      </iconSet>
    </cfRule>
  </conditionalFormatting>
  <conditionalFormatting sqref="H119:H124">
    <cfRule type="iconSet" priority="53">
      <iconSet>
        <cfvo type="percent" val="0"/>
        <cfvo type="num" val="0.95"/>
        <cfvo type="num" val="1"/>
      </iconSet>
    </cfRule>
  </conditionalFormatting>
  <conditionalFormatting sqref="H125">
    <cfRule type="iconSet" priority="4">
      <iconSet>
        <cfvo type="percent" val="0"/>
        <cfvo type="num" val="0.95"/>
        <cfvo type="num" val="1"/>
      </iconSet>
    </cfRule>
    <cfRule type="iconSet" priority="5">
      <iconSet>
        <cfvo type="percent" val="0"/>
        <cfvo type="num" val="0.95" gte="0"/>
        <cfvo type="num" val="0.99" gte="0"/>
      </iconSet>
    </cfRule>
    <cfRule type="iconSet" priority="7">
      <iconSet>
        <cfvo type="percent" val="0"/>
        <cfvo type="num" val="0.95" gte="0"/>
        <cfvo type="num" val="1" gte="0"/>
      </iconSet>
    </cfRule>
    <cfRule type="iconSet" priority="6">
      <iconSet>
        <cfvo type="percent" val="0"/>
        <cfvo type="num" val="0.95" gte="0"/>
        <cfvo type="num" val="1" gte="0"/>
      </iconSet>
    </cfRule>
  </conditionalFormatting>
  <conditionalFormatting sqref="H126">
    <cfRule type="iconSet" priority="10">
      <iconSet>
        <cfvo type="percent" val="0"/>
        <cfvo type="num" val="0.95" gte="0"/>
        <cfvo type="num" val="1" gte="0"/>
      </iconSet>
    </cfRule>
    <cfRule type="iconSet" priority="11">
      <iconSet>
        <cfvo type="percent" val="0"/>
        <cfvo type="num" val="0.95" gte="0"/>
        <cfvo type="num" val="1" gte="0"/>
      </iconSet>
    </cfRule>
    <cfRule type="iconSet" priority="8">
      <iconSet>
        <cfvo type="percent" val="0"/>
        <cfvo type="num" val="0.95"/>
        <cfvo type="num" val="1"/>
      </iconSet>
    </cfRule>
    <cfRule type="iconSet" priority="9">
      <iconSet>
        <cfvo type="percent" val="0"/>
        <cfvo type="num" val="0.95" gte="0"/>
        <cfvo type="num" val="0.99" gte="0"/>
      </iconSet>
    </cfRule>
  </conditionalFormatting>
  <conditionalFormatting sqref="H127 H119:H124 H105:H112 H115">
    <cfRule type="iconSet" priority="50">
      <iconSet>
        <cfvo type="percent" val="0"/>
        <cfvo type="num" val="0.95" gte="0"/>
        <cfvo type="num" val="1" gte="0"/>
      </iconSet>
    </cfRule>
  </conditionalFormatting>
  <conditionalFormatting sqref="H127">
    <cfRule type="iconSet" priority="46">
      <iconSet>
        <cfvo type="percent" val="0"/>
        <cfvo type="num" val="0.95"/>
        <cfvo type="num" val="1"/>
      </iconSet>
    </cfRule>
  </conditionalFormatting>
  <conditionalFormatting sqref="H129:H132 H116:H118 H136:H137">
    <cfRule type="iconSet" priority="51">
      <iconSet>
        <cfvo type="percent" val="0"/>
        <cfvo type="num" val="0.95"/>
        <cfvo type="num" val="1"/>
      </iconSet>
    </cfRule>
  </conditionalFormatting>
  <conditionalFormatting sqref="H133:H135">
    <cfRule type="iconSet" priority="3">
      <iconSet>
        <cfvo type="percent" val="0"/>
        <cfvo type="num" val="0.95" gte="0"/>
        <cfvo type="num" val="0.99" gte="0"/>
      </iconSet>
    </cfRule>
    <cfRule type="iconSet" priority="2">
      <iconSet>
        <cfvo type="percent" val="0"/>
        <cfvo type="num" val="0.95"/>
        <cfvo type="num" val="1"/>
      </iconSet>
    </cfRule>
    <cfRule type="iconSet" priority="1">
      <iconSet>
        <cfvo type="percent" val="0"/>
        <cfvo type="num" val="0.95"/>
        <cfvo type="num" val="1"/>
      </iconSet>
    </cfRule>
  </conditionalFormatting>
  <conditionalFormatting sqref="H139 H105:H112 H115:H124 H127:H132 H136:H137">
    <cfRule type="iconSet" priority="48">
      <iconSet>
        <cfvo type="percent" val="0"/>
        <cfvo type="num" val="0.95" gte="0"/>
        <cfvo type="num" val="0.99" gte="0"/>
      </iconSet>
    </cfRule>
  </conditionalFormatting>
  <conditionalFormatting sqref="H139 H129:H132 H116:H118 H136:H137">
    <cfRule type="iconSet" priority="44">
      <iconSet>
        <cfvo type="percent" val="0"/>
        <cfvo type="num" val="0.95"/>
        <cfvo type="num" val="1"/>
      </iconSet>
    </cfRule>
  </conditionalFormatting>
  <conditionalFormatting sqref="H140:H145">
    <cfRule type="iconSet" priority="41">
      <iconSet>
        <cfvo type="percent" val="0"/>
        <cfvo type="num" val="0.95"/>
        <cfvo type="num" val="1"/>
      </iconSet>
    </cfRule>
    <cfRule type="iconSet" priority="42">
      <iconSet>
        <cfvo type="percent" val="0"/>
        <cfvo type="num" val="0.95"/>
        <cfvo type="num" val="1"/>
      </iconSet>
    </cfRule>
    <cfRule type="iconSet" priority="43">
      <iconSet>
        <cfvo type="percent" val="0"/>
        <cfvo type="num" val="0.95" gte="0"/>
        <cfvo type="num" val="0.99" gte="0"/>
      </iconSet>
    </cfRule>
  </conditionalFormatting>
  <printOptions horizontalCentered="1" verticalCentered="1"/>
  <pageMargins left="0.74803149606299213" right="0.74803149606299213" top="0.35" bottom="0.39370078740157483" header="0.26" footer="0.19685039370078741"/>
  <pageSetup paperSize="9" scale="26" orientation="landscape" r:id="rId1"/>
  <headerFooter alignWithMargins="0">
    <oddHeader>&amp;R&amp;"Arial,Negrita"&amp;11CUADRO No. "A1"</oddHeader>
    <oddFooter>&amp;LFecha:  &amp;D&amp;RPlanificación Nacional.- XM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54"/>
  <sheetViews>
    <sheetView showGridLines="0" tabSelected="1" zoomScaleNormal="100" zoomScaleSheetLayoutView="80" workbookViewId="0">
      <selection activeCell="A4" sqref="A4:I4"/>
    </sheetView>
  </sheetViews>
  <sheetFormatPr baseColWidth="10" defaultColWidth="11.42578125" defaultRowHeight="12.75" outlineLevelRow="2" x14ac:dyDescent="0.2"/>
  <cols>
    <col min="1" max="2" width="5.7109375" style="2" customWidth="1"/>
    <col min="3" max="3" width="63.7109375" style="2" customWidth="1"/>
    <col min="4" max="4" width="18.42578125" style="2" customWidth="1"/>
    <col min="5" max="5" width="1.28515625" style="2" customWidth="1"/>
    <col min="6" max="6" width="20.28515625" style="2" customWidth="1"/>
    <col min="7" max="7" width="20.42578125" style="2" customWidth="1"/>
    <col min="8" max="8" width="1.5703125" style="2" customWidth="1"/>
    <col min="9" max="9" width="15.5703125" style="2" customWidth="1"/>
    <col min="10" max="10" width="14.7109375" style="2" bestFit="1" customWidth="1"/>
    <col min="11" max="13" width="13" style="2" bestFit="1" customWidth="1"/>
    <col min="14" max="16384" width="11.42578125" style="2"/>
  </cols>
  <sheetData>
    <row r="1" spans="1:10" ht="27.75" customHeight="1" x14ac:dyDescent="0.2">
      <c r="A1" s="476" t="s">
        <v>52</v>
      </c>
      <c r="B1" s="476"/>
      <c r="C1" s="476"/>
      <c r="D1" s="476"/>
      <c r="E1" s="476"/>
      <c r="F1" s="476"/>
      <c r="G1" s="476"/>
      <c r="H1" s="476"/>
      <c r="I1" s="476"/>
    </row>
    <row r="2" spans="1:10" ht="18" x14ac:dyDescent="0.2">
      <c r="A2" s="477" t="s">
        <v>53</v>
      </c>
      <c r="B2" s="477"/>
      <c r="C2" s="477"/>
      <c r="D2" s="477"/>
      <c r="E2" s="477"/>
      <c r="F2" s="477"/>
      <c r="G2" s="477"/>
      <c r="H2" s="477"/>
      <c r="I2" s="477"/>
    </row>
    <row r="3" spans="1:10" ht="20.25" customHeight="1" x14ac:dyDescent="0.2">
      <c r="A3" s="478" t="s">
        <v>213</v>
      </c>
      <c r="B3" s="478"/>
      <c r="C3" s="478"/>
      <c r="D3" s="478"/>
      <c r="E3" s="478"/>
      <c r="F3" s="478"/>
      <c r="G3" s="478"/>
      <c r="H3" s="478"/>
      <c r="I3" s="478"/>
    </row>
    <row r="4" spans="1:10" ht="17.25" customHeight="1" x14ac:dyDescent="0.2">
      <c r="A4" s="531" t="s">
        <v>19</v>
      </c>
      <c r="B4" s="531"/>
      <c r="C4" s="531"/>
      <c r="D4" s="531"/>
      <c r="E4" s="531"/>
      <c r="F4" s="531"/>
      <c r="G4" s="531"/>
      <c r="H4" s="531"/>
      <c r="I4" s="531"/>
    </row>
    <row r="5" spans="1:10" ht="15.75" x14ac:dyDescent="0.25">
      <c r="A5" s="62"/>
      <c r="B5" s="62"/>
      <c r="C5" s="62"/>
      <c r="D5" s="62"/>
      <c r="E5" s="62"/>
      <c r="F5" s="62"/>
      <c r="G5" s="62"/>
      <c r="H5" s="62"/>
      <c r="I5" s="62"/>
    </row>
    <row r="6" spans="1:10" customFormat="1" ht="31.5" customHeight="1" x14ac:dyDescent="0.25">
      <c r="A6" s="479" t="s">
        <v>42</v>
      </c>
      <c r="B6" s="480"/>
      <c r="C6" s="480"/>
      <c r="D6" s="480"/>
      <c r="E6" s="480"/>
      <c r="F6" s="480"/>
      <c r="G6" s="480"/>
      <c r="H6" s="480"/>
      <c r="I6" s="481"/>
    </row>
    <row r="7" spans="1:10" ht="15.75" x14ac:dyDescent="0.25">
      <c r="C7" s="3"/>
      <c r="D7" s="4"/>
      <c r="G7" s="4"/>
    </row>
    <row r="8" spans="1:10" s="5" customFormat="1" ht="60" customHeight="1" x14ac:dyDescent="0.25">
      <c r="C8" s="41"/>
      <c r="D8" s="42" t="s">
        <v>181</v>
      </c>
      <c r="E8" s="6"/>
      <c r="F8" s="42" t="s">
        <v>182</v>
      </c>
      <c r="G8" s="42" t="s">
        <v>183</v>
      </c>
      <c r="H8" s="6"/>
      <c r="I8" s="42" t="s">
        <v>185</v>
      </c>
    </row>
    <row r="9" spans="1:10" s="7" customFormat="1" ht="4.5" customHeight="1" x14ac:dyDescent="0.2">
      <c r="C9" s="8"/>
      <c r="D9" s="33"/>
      <c r="E9" s="10"/>
      <c r="F9" s="9"/>
      <c r="G9" s="9"/>
      <c r="H9" s="10"/>
      <c r="J9" s="5"/>
    </row>
    <row r="10" spans="1:10" s="5" customFormat="1" ht="15.95" customHeight="1" x14ac:dyDescent="0.2">
      <c r="A10" s="466" t="s">
        <v>20</v>
      </c>
      <c r="B10" s="467" t="s">
        <v>21</v>
      </c>
      <c r="C10" s="98" t="s">
        <v>1</v>
      </c>
      <c r="D10" s="129">
        <f>'Ene 2026'!D10+'Feb 2026'!D10+'Mar 2026'!D10+'Abr 2026'!D10+'May 2026'!D10+'Jun 2026'!D10+'Jul 2026'!D10+'Ago 2025'!D10+'Sept 2025'!D10+'Oct 2025'!D10+'Nov2025'!D10+'Dic2025'!D10</f>
        <v>4305699.1395899998</v>
      </c>
      <c r="E10" s="129">
        <f>'Ene 2026'!E10+'Feb 2026'!E10+'Mar 2026'!E10+'Abr 2026'!E10+'May 2026'!E10+'Jun 2026'!E10+'Jul 2026'!E10+'Ago 2025'!E10+'Sept 2025'!E10+'Oct 2025'!E10+'Nov2025'!E10</f>
        <v>0</v>
      </c>
      <c r="F10" s="129">
        <f>'Ene 2026'!F10+'Feb 2026'!F10+'Mar 2026'!F10+'Abr 2026'!F10+'May 2026'!F10+'Jun 2026'!F10+'Jul 2026'!F10+'Ago 2025'!F10+'Sept 2025'!F10+'Oct 2025'!F10+'Nov2025'!F10+'Dic2025'!F10</f>
        <v>4181943.6643199963</v>
      </c>
      <c r="G10" s="129">
        <f>'Ene 2026'!G10+'Feb 2026'!G10+'Mar 2026'!G10+'Abr 2026'!G10+'May 2026'!G10+'Jun 2026'!G10+'Jul 2026'!G10+'Ago 2025'!G10+'Sept 2025'!G10+'Oct 2025'!G10+'Nov2025'!G10+'Dic2025'!G10</f>
        <v>4933928.6731999973</v>
      </c>
      <c r="H10" s="11"/>
      <c r="I10" s="470">
        <f>+G32/G41</f>
        <v>0.86158222886710201</v>
      </c>
    </row>
    <row r="11" spans="1:10" ht="15.95" customHeight="1" outlineLevel="1" x14ac:dyDescent="0.2">
      <c r="A11" s="466"/>
      <c r="B11" s="468"/>
      <c r="C11" s="99" t="s">
        <v>43</v>
      </c>
      <c r="D11" s="36">
        <f>'Ene 2026'!D11+'Feb 2026'!D11+'Mar 2026'!D11+'Abr 2026'!D11+'May 2026'!D11+'Jun 2026'!D11+'Jul 2026'!D11+'Ago 2025'!D11+'Sept 2025'!D11+'Oct 2025'!D11+'Nov2025'!D11+'Dic2025'!D11</f>
        <v>2090828.4361599998</v>
      </c>
      <c r="E11" s="36">
        <f>'Ene 2026'!E11+'Feb 2026'!E11+'Mar 2026'!E11+'Abr 2026'!E11+'May 2026'!E11+'Jun 2026'!E11+'Jul 2026'!E11+'Ago 2025'!E11+'Sept 2025'!E11+'Oct 2025'!E11+'Nov2025'!E11</f>
        <v>0</v>
      </c>
      <c r="F11" s="36">
        <f>'Ene 2026'!F11+'Feb 2026'!F11+'Mar 2026'!F11+'Abr 2026'!F11+'May 2026'!F11+'Jun 2026'!F11+'Jul 2026'!F11+'Ago 2025'!F11+'Sept 2025'!F11+'Oct 2025'!F11+'Nov2025'!F11+'Dic2025'!F11</f>
        <v>2031266.9045700007</v>
      </c>
      <c r="G11" s="36">
        <f>'Ene 2026'!G11+'Feb 2026'!G11+'Mar 2026'!G11+'Abr 2026'!G11+'May 2026'!G11+'Jun 2026'!G11+'Jul 2026'!G11+'Ago 2025'!G11+'Sept 2025'!G11+'Oct 2025'!G11+'Nov2025'!G11+'Dic2025'!G11</f>
        <v>2484402.4973499975</v>
      </c>
      <c r="H11" s="36"/>
      <c r="I11" s="471"/>
      <c r="J11" s="5"/>
    </row>
    <row r="12" spans="1:10" s="192" customFormat="1" ht="15.95" customHeight="1" outlineLevel="1" x14ac:dyDescent="0.2">
      <c r="A12" s="466"/>
      <c r="B12" s="468"/>
      <c r="C12" s="279" t="s">
        <v>193</v>
      </c>
      <c r="D12" s="36">
        <f>'Ene 2026'!D12+'Feb 2026'!D12+'Mar 2026'!D12+'Abr 2026'!D12+'May 2026'!D12+'Jun 2026'!D12+'Jul 2026'!D12+'Ago 2025'!D12+'Sept 2025'!D12+'Oct 2025'!D12+'Nov2025'!D12+'Dic2025'!D12</f>
        <v>1222070.6122599998</v>
      </c>
      <c r="E12" s="36">
        <f>'Ene 2026'!E12+'Feb 2026'!E12+'Mar 2026'!E12+'Abr 2026'!E12+'May 2026'!E12+'Jun 2026'!E12+'Jul 2026'!E12+'Ago 2025'!E12+'Sept 2025'!E12+'Oct 2025'!E12+'Nov2025'!E12</f>
        <v>0</v>
      </c>
      <c r="F12" s="36">
        <f>'Ene 2026'!F12+'Feb 2026'!F12+'Mar 2026'!F12+'Abr 2026'!F12+'May 2026'!F12+'Jun 2026'!F12+'Jul 2026'!F12+'Ago 2025'!F12+'Sept 2025'!F12+'Oct 2025'!F12+'Nov2025'!F12+'Dic2025'!F12</f>
        <v>1212445.59556</v>
      </c>
      <c r="G12" s="36">
        <f>'Ene 2026'!G12+'Feb 2026'!G12+'Mar 2026'!G12+'Abr 2026'!G12+'May 2026'!G12+'Jun 2026'!G12+'Jul 2026'!G12+'Ago 2025'!G12+'Sept 2025'!G12+'Oct 2025'!G12+'Nov2025'!G12+'Dic2025'!G12</f>
        <v>1363722.06861</v>
      </c>
      <c r="H12" s="190"/>
      <c r="I12" s="471"/>
      <c r="J12" s="191"/>
    </row>
    <row r="13" spans="1:10" s="192" customFormat="1" ht="15.95" customHeight="1" outlineLevel="1" x14ac:dyDescent="0.2">
      <c r="A13" s="466"/>
      <c r="B13" s="468"/>
      <c r="C13" s="99" t="s">
        <v>192</v>
      </c>
      <c r="D13" s="36">
        <f>'Ene 2026'!D13+'Feb 2026'!D13+'Mar 2026'!D14+'Abr 2026'!D14+'May 2026'!D14+'Jun 2026'!D13+'Jul 2026'!D14+'Ago 2025'!D13+'Sept 2025'!D13+'Oct 2025'!D13+'Nov2025'!D13+'Dic2025'!D13</f>
        <v>668.51424999999995</v>
      </c>
      <c r="E13" s="36">
        <f>'Ene 2026'!E13+'Feb 2026'!E13+'Mar 2026'!E14+'Abr 2026'!E14+'May 2026'!E14+'Jun 2026'!E13+'Jul 2026'!E14+'Ago 2025'!E13+'Sept 2025'!E13+'Oct 2025'!E13+'Nov2025'!E13</f>
        <v>0</v>
      </c>
      <c r="F13" s="36">
        <f>'Ene 2026'!F13+'Feb 2026'!F13+'Mar 2026'!F14+'Abr 2026'!F14+'May 2026'!F14+'Jun 2026'!F13+'Jul 2026'!F14+'Ago 2025'!F13+'Sept 2025'!F13+'Oct 2025'!F13+'Nov2025'!F13+'Dic2025'!F13</f>
        <v>287.65873999999997</v>
      </c>
      <c r="G13" s="36">
        <f>'Ene 2026'!G13+'Feb 2026'!G13+'Mar 2026'!G14+'Abr 2026'!G14+'May 2026'!G14+'Jun 2026'!G13+'Jul 2026'!G14+'Ago 2025'!G13+'Sept 2025'!G13+'Oct 2025'!G13+'Nov2025'!G13+'Dic2025'!G13</f>
        <v>5366.6630599999999</v>
      </c>
      <c r="H13" s="190"/>
      <c r="I13" s="471"/>
      <c r="J13" s="191"/>
    </row>
    <row r="14" spans="1:10" ht="15.95" customHeight="1" outlineLevel="1" x14ac:dyDescent="0.2">
      <c r="A14" s="466"/>
      <c r="B14" s="468"/>
      <c r="C14" s="99" t="s">
        <v>15</v>
      </c>
      <c r="D14" s="36">
        <f>'Ene 2026'!D14+'Feb 2026'!D14+'Mar 2026'!D15+'Abr 2026'!D15+'May 2026'!D15+'Jun 2026'!D15+'Jul 2026'!D15+'Ago 2025'!D14+'Sept 2025'!D14+'Oct 2025'!D14+'Nov2025'!D14+'Dic2025'!D14</f>
        <v>948037.61019000027</v>
      </c>
      <c r="E14" s="36">
        <f>'Ene 2026'!E14+'Feb 2026'!E14+'Mar 2026'!E15+'Abr 2026'!E15+'May 2026'!E15+'Jun 2026'!E15+'Jul 2026'!E15+'Ago 2025'!E14+'Sept 2025'!E14+'Oct 2025'!E14+'Nov2025'!E14</f>
        <v>0</v>
      </c>
      <c r="F14" s="36">
        <f>'Ene 2026'!F14+'Feb 2026'!F14+'Mar 2026'!F15+'Abr 2026'!F15+'May 2026'!F15+'Jun 2026'!F15+'Jul 2026'!F15+'Ago 2025'!F14+'Sept 2025'!F14+'Oct 2025'!F14+'Nov2025'!F14+'Dic2025'!F14</f>
        <v>897486.27648000035</v>
      </c>
      <c r="G14" s="36">
        <f>'Ene 2026'!G14+'Feb 2026'!G14+'Mar 2026'!G15+'Abr 2026'!G15+'May 2026'!G15+'Jun 2026'!G15+'Jul 2026'!G15+'Ago 2025'!G14+'Sept 2025'!G14+'Oct 2025'!G14+'Nov2025'!G14+'Dic2025'!G14</f>
        <v>1026872.4244300001</v>
      </c>
      <c r="H14" s="36"/>
      <c r="I14" s="471"/>
      <c r="J14" s="5"/>
    </row>
    <row r="15" spans="1:10" ht="15.95" customHeight="1" outlineLevel="1" x14ac:dyDescent="0.25">
      <c r="A15" s="466"/>
      <c r="B15" s="468"/>
      <c r="C15" s="99" t="s">
        <v>44</v>
      </c>
      <c r="D15" s="145">
        <f>'Ene 2026'!D15+'Feb 2026'!D15+'Mar 2026'!D15+'Abr 2026'!D15+'May 2026'!D15+'Jun 2026'!D15+'Jul 2026'!D15+'Ago 2025'!D14+'Sept 2025'!D14+'Oct 2025'!D14+'Nov2025'!D15+'Dic2025'!D15</f>
        <v>991795.08265000023</v>
      </c>
      <c r="E15" s="36">
        <f>'Ene 2026'!E15+'Feb 2026'!E15+'Mar 2026'!E14+'Abr 2026'!E14+'May 2026'!E14+'Jun 2026'!E13+'Jul 2026'!E14+'Ago 2025'!E13+'Sept 2025'!E13+'Oct 2025'!E13+'Nov2025'!E14</f>
        <v>0</v>
      </c>
      <c r="F15" s="145">
        <f>'Ene 2026'!F15+'Feb 2026'!F15+'Mar 2026'!F15+'Abr 2026'!F15+'May 2026'!F15+'Jun 2026'!F15+'Jul 2026'!F15+'Ago 2025'!F14+'Sept 2025'!F14+'Oct 2025'!F14+'Nov2025'!F15+'Dic2025'!F15</f>
        <v>937824.28902000037</v>
      </c>
      <c r="G15" s="145">
        <f>'Ene 2026'!G15+'Feb 2026'!G15+'Mar 2026'!G15+'Abr 2026'!G15+'May 2026'!G15+'Jun 2026'!G15+'Jul 2026'!G15+'Ago 2025'!G14+'Sept 2025'!G14+'Oct 2025'!G14+'Nov2025'!G15+'Dic2025'!G15</f>
        <v>1069451.9795900001</v>
      </c>
      <c r="H15" s="36"/>
      <c r="I15" s="471"/>
      <c r="J15" s="5"/>
    </row>
    <row r="16" spans="1:10" ht="15.95" customHeight="1" outlineLevel="1" x14ac:dyDescent="0.2">
      <c r="A16" s="466"/>
      <c r="B16" s="468"/>
      <c r="C16" s="100" t="s">
        <v>14</v>
      </c>
      <c r="D16" s="36">
        <f>'Ene 2026'!D16+'Feb 2026'!D16+'Mar 2026'!D16+'Abr 2026'!D16+'May 2026'!D16+'Jun 2026'!D16+'Jul 2026'!D16+'Ago 2025'!D15+'Sept 2025'!D15+'Oct 2025'!D15+'Nov2025'!D16+'Dic2025'!D16</f>
        <v>258903.21137999996</v>
      </c>
      <c r="E16" s="36">
        <f>'Ene 2026'!E16+'Feb 2026'!E16+'Mar 2026'!E15+'Abr 2026'!E15+'May 2026'!E15+'Jun 2026'!E15+'Jul 2026'!E15+'Ago 2025'!E14+'Sept 2025'!E14+'Oct 2025'!E14+'Nov2025'!E15</f>
        <v>0</v>
      </c>
      <c r="F16" s="36">
        <f>'Ene 2026'!F16+'Feb 2026'!F16+'Mar 2026'!F16+'Abr 2026'!F16+'May 2026'!F16+'Jun 2026'!F16+'Jul 2026'!F16+'Ago 2025'!F15+'Sept 2025'!F15+'Oct 2025'!F15+'Nov2025'!F16+'Dic2025'!F16</f>
        <v>227960.59475000028</v>
      </c>
      <c r="G16" s="36">
        <f>'Ene 2026'!G16+'Feb 2026'!G16+'Mar 2026'!G16+'Abr 2026'!G16+'May 2026'!G16+'Jun 2026'!G16+'Jul 2026'!G16+'Ago 2025'!G15+'Sept 2025'!G15+'Oct 2025'!G15+'Nov2025'!G16+'Dic2025'!G16</f>
        <v>245917.92304999972</v>
      </c>
      <c r="H16" s="36"/>
      <c r="I16" s="471"/>
      <c r="J16" s="5"/>
    </row>
    <row r="17" spans="1:10" ht="15.95" customHeight="1" outlineLevel="1" x14ac:dyDescent="0.2">
      <c r="A17" s="466"/>
      <c r="B17" s="468"/>
      <c r="C17" s="100" t="s">
        <v>13</v>
      </c>
      <c r="D17" s="36">
        <f>'Ene 2026'!D17+'Feb 2026'!D17+'Mar 2026'!D17+'Abr 2026'!D17+'May 2026'!D17+'Jun 2026'!D17+'Jul 2026'!D17+'Ago 2025'!D16+'Sept 2025'!D16+'Oct 2025'!D16+'Nov2025'!D17+'Dic2025'!D17</f>
        <v>716658.20919000008</v>
      </c>
      <c r="E17" s="36">
        <f>'Ene 2026'!E17+'Feb 2026'!E17+'Mar 2026'!E16+'Abr 2026'!E16+'May 2026'!E16+'Jun 2026'!E16+'Jul 2026'!E16+'Ago 2025'!E15+'Sept 2025'!E15+'Oct 2025'!E15+'Nov2025'!E16</f>
        <v>0</v>
      </c>
      <c r="F17" s="36">
        <f>'Ene 2026'!F17+'Feb 2026'!F17+'Mar 2026'!F17+'Abr 2026'!F17+'May 2026'!F17+'Jun 2026'!F17+'Jul 2026'!F17+'Ago 2025'!F16+'Sept 2025'!F16+'Oct 2025'!F16+'Nov2025'!F17+'Dic2025'!F17</f>
        <v>694535.63404000015</v>
      </c>
      <c r="G17" s="36">
        <f>'Ene 2026'!G17+'Feb 2026'!G17+'Mar 2026'!G17+'Abr 2026'!G17+'May 2026'!G17+'Jun 2026'!G17+'Jul 2026'!G17+'Ago 2025'!G16+'Sept 2025'!G16+'Oct 2025'!G16+'Nov2025'!G17+'Dic2025'!G17</f>
        <v>808465.77717000037</v>
      </c>
      <c r="H17" s="36"/>
      <c r="I17" s="471"/>
      <c r="J17" s="5"/>
    </row>
    <row r="18" spans="1:10" ht="15.95" customHeight="1" outlineLevel="1" x14ac:dyDescent="0.2">
      <c r="A18" s="466"/>
      <c r="B18" s="468"/>
      <c r="C18" s="100" t="s">
        <v>12</v>
      </c>
      <c r="D18" s="36">
        <f>'Ene 2026'!D18+'Feb 2026'!D18+'Mar 2026'!D18+'Abr 2026'!D18+'May 2026'!D18+'Jun 2026'!D18+'Jul 2026'!D18+'Ago 2025'!D17+'Sept 2025'!D17+'Oct 2025'!D17+'Nov2025'!D18+'Dic2025'!D18</f>
        <v>15569.276229999999</v>
      </c>
      <c r="E18" s="36">
        <f>'Ene 2026'!E18+'Feb 2026'!E18+'Mar 2026'!E17+'Abr 2026'!E17+'May 2026'!E17+'Jun 2026'!E17+'Jul 2026'!E17+'Ago 2025'!E16+'Sept 2025'!E16+'Oct 2025'!E16+'Nov2025'!E17</f>
        <v>0</v>
      </c>
      <c r="F18" s="36">
        <f>'Ene 2026'!F18+'Feb 2026'!F18+'Mar 2026'!F18+'Abr 2026'!F18+'May 2026'!F18+'Jun 2026'!F18+'Jul 2026'!F18+'Ago 2025'!F17+'Sept 2025'!F17+'Oct 2025'!F17+'Nov2025'!F18+'Dic2025'!F18</f>
        <v>14799.950569999999</v>
      </c>
      <c r="G18" s="36">
        <f>'Ene 2026'!G18+'Feb 2026'!G18+'Mar 2026'!G18+'Abr 2026'!G18+'May 2026'!G18+'Jun 2026'!G18+'Jul 2026'!G18+'Ago 2025'!G17+'Sept 2025'!G17+'Oct 2025'!G17+'Nov2025'!G18+'Dic2025'!G18</f>
        <v>14743.334060000001</v>
      </c>
      <c r="H18" s="36"/>
      <c r="I18" s="471"/>
      <c r="J18" s="5"/>
    </row>
    <row r="19" spans="1:10" ht="15.95" customHeight="1" outlineLevel="1" x14ac:dyDescent="0.2">
      <c r="A19" s="466"/>
      <c r="B19" s="468"/>
      <c r="C19" s="100" t="s">
        <v>63</v>
      </c>
      <c r="D19" s="36">
        <f>'Ene 2026'!D19+'Feb 2026'!D19+'Mar 2026'!D19+'Abr 2026'!D19+'May 2026'!D19+'Jun 2026'!D19+'Jul 2026'!D19+'Ago 2025'!D18+'Sept 2025'!D18+'Oct 2025'!D18+'Nov2025'!D19+'Dic2025'!D19</f>
        <v>664.09383000000025</v>
      </c>
      <c r="E19" s="36">
        <f>'Ene 2026'!E19+'Feb 2026'!E19+'Mar 2026'!E18+'Abr 2026'!E18+'May 2026'!E18+'Jun 2026'!E18+'Jul 2026'!E18+'Ago 2025'!E17+'Sept 2025'!E17+'Oct 2025'!E17+'Nov2025'!E18</f>
        <v>0</v>
      </c>
      <c r="F19" s="36">
        <f>'Ene 2026'!F19+'Feb 2026'!F19+'Mar 2026'!F19+'Abr 2026'!F19+'May 2026'!F19+'Jun 2026'!F19+'Jul 2026'!F19+'Ago 2025'!F18+'Sept 2025'!F18+'Oct 2025'!F18+'Nov2025'!F19+'Dic2025'!F19</f>
        <v>527.89852000000019</v>
      </c>
      <c r="G19" s="36">
        <f>'Ene 2026'!G19+'Feb 2026'!G19+'Mar 2026'!G19+'Abr 2026'!G19+'May 2026'!G19+'Jun 2026'!G19+'Jul 2026'!G19+'Ago 2025'!G18+'Sept 2025'!G18+'Oct 2025'!G18+'Nov2025'!G19+'Dic2025'!G19</f>
        <v>324.94531000000001</v>
      </c>
      <c r="H19" s="36"/>
      <c r="I19" s="471"/>
      <c r="J19" s="5"/>
    </row>
    <row r="20" spans="1:10" ht="15.95" hidden="1" customHeight="1" outlineLevel="1" x14ac:dyDescent="0.2">
      <c r="A20" s="466"/>
      <c r="B20" s="468"/>
      <c r="C20" s="100" t="s">
        <v>67</v>
      </c>
      <c r="D20" s="36">
        <f>'Ene 2026'!D20+'Feb 2026'!D20+'Mar 2026'!D20+'Abr 2026'!D20+'May 2026'!D20+'Jun 2026'!D20+'Jul 2026'!D20+'Ago 2025'!D19+'Sept 2025'!D19+'Oct 2025'!D19+'Nov2025'!D20+'Dic2025'!D20</f>
        <v>0.29202</v>
      </c>
      <c r="E20" s="36">
        <f>'Ene 2026'!E20+'Feb 2026'!E20+'Mar 2026'!E19+'Abr 2026'!E19+'May 2026'!E19+'Jun 2026'!E19+'Jul 2026'!E19+'Ago 2025'!E18+'Sept 2025'!E18+'Oct 2025'!E18+'Nov2025'!E19</f>
        <v>0</v>
      </c>
      <c r="F20" s="36">
        <f>'Ene 2026'!F20+'Feb 2026'!F20+'Mar 2026'!F20+'Abr 2026'!F20+'May 2026'!F20+'Jun 2026'!F20+'Jul 2026'!F20+'Ago 2025'!F19+'Sept 2025'!F19+'Oct 2025'!F19+'Nov2025'!F20+'Dic2025'!F20</f>
        <v>0.21113999999999999</v>
      </c>
      <c r="G20" s="36">
        <f>'Ene 2026'!G20+'Feb 2026'!G20+'Mar 2026'!G20+'Abr 2026'!G20+'May 2026'!G20+'Jun 2026'!G20+'Jul 2026'!G20+'Ago 2025'!G19+'Sept 2025'!G19+'Oct 2025'!G19+'Nov2025'!G20+'Dic2025'!G20</f>
        <v>0</v>
      </c>
      <c r="H20" s="36"/>
      <c r="I20" s="471"/>
      <c r="J20" s="5"/>
    </row>
    <row r="21" spans="1:10" ht="15.95" customHeight="1" x14ac:dyDescent="0.2">
      <c r="A21" s="466"/>
      <c r="B21" s="468"/>
      <c r="C21" s="71" t="s">
        <v>40</v>
      </c>
      <c r="D21" s="36">
        <f>'Ene 2026'!D21+'Feb 2026'!D21+'Mar 2026'!D21+'Abr 2026'!D21+'May 2026'!D21+'Jun 2026'!D21+'Jul 2026'!D21+'Ago 2025'!D20+'Sept 2025'!D20+'Oct 2025'!D20+'Nov2025'!D21+'Dic2025'!D21</f>
        <v>4904643.1225500014</v>
      </c>
      <c r="E21" s="36">
        <f>'Ene 2026'!E21+'Feb 2026'!E21+'Mar 2026'!E20+'Abr 2026'!E20+'May 2026'!E20+'Jun 2026'!E20+'Jul 2026'!E20+'Ago 2025'!E19+'Sept 2025'!E19+'Oct 2025'!E19+'Nov2025'!E20</f>
        <v>0</v>
      </c>
      <c r="F21" s="36">
        <f>'Ene 2026'!F21+'Feb 2026'!F21+'Mar 2026'!F21+'Abr 2026'!F21+'May 2026'!F21+'Jun 2026'!F21+'Jul 2026'!F21+'Ago 2025'!F20+'Sept 2025'!F20+'Oct 2025'!F20+'Nov2025'!F21+'Dic2025'!F21</f>
        <v>4722421.8260799982</v>
      </c>
      <c r="G21" s="36">
        <f>'Ene 2026'!G21+'Feb 2026'!G21+'Mar 2026'!G21+'Abr 2026'!G21+'May 2026'!G21+'Jun 2026'!G21+'Jul 2026'!G21+'Ago 2025'!G20+'Sept 2025'!G20+'Oct 2025'!G20+'Nov2025'!G21+'Dic2025'!G21</f>
        <v>5424727.8861100255</v>
      </c>
      <c r="H21" s="36"/>
      <c r="I21" s="471"/>
      <c r="J21" s="5"/>
    </row>
    <row r="22" spans="1:10" ht="15.95" customHeight="1" x14ac:dyDescent="0.2">
      <c r="A22" s="466"/>
      <c r="B22" s="468"/>
      <c r="C22" s="101" t="s">
        <v>41</v>
      </c>
      <c r="D22" s="36">
        <f>'Ene 2026'!D22+'Feb 2026'!D22+'Mar 2026'!D22+'Abr 2026'!D22+'May 2026'!D22+'Jun 2026'!D22+'Jul 2026'!D22+'Ago 2025'!D21+'Sept 2025'!D21+'Oct 2025'!D21+'Nov2025'!D22+'Dic2025'!D22</f>
        <v>327387.70040000015</v>
      </c>
      <c r="E22" s="36">
        <f>'Ene 2026'!E22+'Feb 2026'!E22+'Mar 2026'!E21+'Abr 2026'!E21+'May 2026'!E21+'Jun 2026'!E21+'Jul 2026'!E21+'Ago 2025'!E20+'Sept 2025'!E20+'Oct 2025'!E20+'Nov2025'!E21</f>
        <v>0</v>
      </c>
      <c r="F22" s="36">
        <f>'Ene 2026'!F22+'Feb 2026'!F22+'Mar 2026'!F22+'Abr 2026'!F22+'May 2026'!F22+'Jun 2026'!F22+'Jul 2026'!F22+'Ago 2025'!F21+'Sept 2025'!F21+'Oct 2025'!F21+'Nov2025'!F22+'Dic2025'!F22</f>
        <v>307378.06584000011</v>
      </c>
      <c r="G22" s="36">
        <f>'Ene 2026'!G22+'Feb 2026'!G22+'Mar 2026'!G22+'Abr 2026'!G22+'May 2026'!G22+'Jun 2026'!G22+'Jul 2026'!G22+'Ago 2025'!G21+'Sept 2025'!G21+'Oct 2025'!G21+'Nov2025'!G22+'Dic2025'!G22</f>
        <v>311724.03132000024</v>
      </c>
      <c r="H22" s="36"/>
      <c r="I22" s="471"/>
      <c r="J22" s="5"/>
    </row>
    <row r="23" spans="1:10" s="5" customFormat="1" ht="15.95" customHeight="1" x14ac:dyDescent="0.2">
      <c r="A23" s="466"/>
      <c r="B23" s="468"/>
      <c r="C23" s="102" t="s">
        <v>18</v>
      </c>
      <c r="D23" s="36">
        <f>'Ene 2026'!D23+'Feb 2026'!D23+'Mar 2026'!D23+'Abr 2026'!D23+'May 2026'!D23+'Jun 2026'!D23+'Jul 2026'!D23+'Ago 2025'!D22+'Sept 2025'!D22+'Oct 2025'!D22+'Nov2025'!D23+'Dic2025'!D23</f>
        <v>22403.760520000003</v>
      </c>
      <c r="E23" s="36">
        <f>'Ene 2026'!E23+'Feb 2026'!E23+'Mar 2026'!E22+'Abr 2026'!E22+'May 2026'!E22+'Jun 2026'!E22+'Jul 2026'!E22+'Ago 2025'!E21+'Sept 2025'!E21+'Oct 2025'!E21+'Nov2025'!E22</f>
        <v>0</v>
      </c>
      <c r="F23" s="36">
        <f>'Ene 2026'!F23+'Feb 2026'!F23+'Mar 2026'!F23+'Abr 2026'!F23+'May 2026'!F23+'Jun 2026'!F23+'Jul 2026'!F23+'Ago 2025'!F22+'Sept 2025'!F22+'Oct 2025'!F22+'Nov2025'!F23+'Dic2025'!F23</f>
        <v>24461.981889999999</v>
      </c>
      <c r="G23" s="36">
        <f>'Ene 2026'!G23+'Feb 2026'!G23+'Mar 2026'!G23+'Abr 2026'!G23+'May 2026'!G23+'Jun 2026'!G23+'Jul 2026'!G23+'Ago 2025'!G22+'Sept 2025'!G22+'Oct 2025'!G22+'Nov2025'!G23+'Dic2025'!G23</f>
        <v>27853.991360000007</v>
      </c>
      <c r="H23" s="36"/>
      <c r="I23" s="471"/>
    </row>
    <row r="24" spans="1:10" ht="15.95" customHeight="1" x14ac:dyDescent="0.2">
      <c r="A24" s="466"/>
      <c r="B24" s="468"/>
      <c r="C24" s="102" t="s">
        <v>5</v>
      </c>
      <c r="D24" s="36">
        <f>'Ene 2026'!D24+'Feb 2026'!D24+'Mar 2026'!D24+'Abr 2026'!D24+'May 2026'!D24+'Jun 2026'!D24+'Jul 2026'!D24+'Ago 2025'!D23+'Sept 2025'!D23+'Oct 2025'!D23+'Nov2025'!D24+'Dic2025'!D24</f>
        <v>174178.0141800002</v>
      </c>
      <c r="E24" s="36">
        <f>'Ene 2026'!E24+'Feb 2026'!E24+'Mar 2026'!E23+'Abr 2026'!E23+'May 2026'!E23+'Jun 2026'!E23+'Jul 2026'!E23+'Ago 2025'!E22+'Sept 2025'!E22+'Oct 2025'!E22+'Nov2025'!E23</f>
        <v>0</v>
      </c>
      <c r="F24" s="36">
        <f>'Ene 2026'!F24+'Feb 2026'!F24+'Mar 2026'!F24+'Abr 2026'!F24+'May 2026'!F24+'Jun 2026'!F24+'Jul 2026'!F24+'Ago 2025'!F23+'Sept 2025'!F23+'Oct 2025'!F23+'Nov2025'!F24+'Dic2025'!F24</f>
        <v>173573.18852000113</v>
      </c>
      <c r="G24" s="36">
        <f>'Ene 2026'!G24+'Feb 2026'!G24+'Mar 2026'!G24+'Abr 2026'!G24+'May 2026'!G24+'Jun 2026'!G24+'Jul 2026'!G24+'Ago 2025'!G23+'Sept 2025'!G23+'Oct 2025'!G23+'Nov2025'!G24+'Dic2025'!G24</f>
        <v>175219.99590999956</v>
      </c>
      <c r="H24" s="36"/>
      <c r="I24" s="471"/>
      <c r="J24" s="5"/>
    </row>
    <row r="25" spans="1:10" ht="15.95" customHeight="1" x14ac:dyDescent="0.2">
      <c r="A25" s="466"/>
      <c r="B25" s="468"/>
      <c r="C25" s="102" t="s">
        <v>6</v>
      </c>
      <c r="D25" s="36">
        <f>'Ene 2026'!D25+'Feb 2026'!D25+'Mar 2026'!D25+'Abr 2026'!D25+'May 2026'!D25+'Jun 2026'!D25+'Jul 2026'!D25+'Ago 2025'!D24+'Sept 2025'!D24+'Oct 2025'!D24+'Nov2025'!D25+'Dic2025'!D25</f>
        <v>683444.21936000022</v>
      </c>
      <c r="E25" s="36">
        <f>'Ene 2026'!E25+'Feb 2026'!E25+'Mar 2026'!E24+'Abr 2026'!E24+'May 2026'!E24+'Jun 2026'!E24+'Jul 2026'!E24+'Ago 2025'!E23+'Sept 2025'!E23+'Oct 2025'!E23+'Nov2025'!E24</f>
        <v>0</v>
      </c>
      <c r="F25" s="36">
        <f>'Ene 2026'!F25+'Feb 2026'!F25+'Mar 2026'!F25+'Abr 2026'!F25+'May 2026'!F25+'Jun 2026'!F25+'Jul 2026'!F25+'Ago 2025'!F24+'Sept 2025'!F24+'Oct 2025'!F24+'Nov2025'!F25+'Dic2025'!F25</f>
        <v>727665.79726000002</v>
      </c>
      <c r="G25" s="36">
        <f>'Ene 2026'!G25+'Feb 2026'!G25+'Mar 2026'!G25+'Abr 2026'!G25+'May 2026'!G25+'Jun 2026'!G25+'Jul 2026'!G25+'Ago 2025'!G24+'Sept 2025'!G24+'Oct 2025'!G24+'Nov2025'!G25+'Dic2025'!G25</f>
        <v>828949.53885999997</v>
      </c>
      <c r="H25" s="36"/>
      <c r="I25" s="471"/>
      <c r="J25" s="5"/>
    </row>
    <row r="26" spans="1:10" ht="15.95" customHeight="1" x14ac:dyDescent="0.2">
      <c r="A26" s="466"/>
      <c r="B26" s="468"/>
      <c r="C26" s="102" t="s">
        <v>16</v>
      </c>
      <c r="D26" s="36">
        <f>'Ene 2026'!D26+'Feb 2026'!D26+'Mar 2026'!D26+'Abr 2026'!D26+'May 2026'!D26+'Jun 2026'!D26+'Jul 2026'!D26+'Ago 2025'!D25+'Sept 2025'!D25+'Oct 2025'!D25+'Nov2025'!D26+'Dic2025'!D26</f>
        <v>14247.637469999998</v>
      </c>
      <c r="E26" s="36">
        <f>'Ene 2026'!E26+'Feb 2026'!E26+'Mar 2026'!E25+'Abr 2026'!E25+'May 2026'!E25+'Jun 2026'!E25+'Jul 2026'!E25+'Ago 2025'!E24+'Sept 2025'!E24+'Oct 2025'!E24+'Nov2025'!E25</f>
        <v>0</v>
      </c>
      <c r="F26" s="36">
        <f>'Ene 2026'!F26+'Feb 2026'!F26+'Mar 2026'!F26+'Abr 2026'!F26+'May 2026'!F26+'Jun 2026'!F26+'Jul 2026'!F26+'Ago 2025'!F25+'Sept 2025'!F25+'Oct 2025'!F25+'Nov2025'!F26+'Dic2025'!F26</f>
        <v>16194.046409999999</v>
      </c>
      <c r="G26" s="36">
        <f>'Ene 2026'!G26+'Feb 2026'!G26+'Mar 2026'!G26+'Abr 2026'!G26+'May 2026'!G26+'Jun 2026'!G26+'Jul 2026'!G26+'Ago 2025'!G25+'Sept 2025'!G25+'Oct 2025'!G25+'Nov2025'!G26+'Dic2025'!G26</f>
        <v>17305.332529999996</v>
      </c>
      <c r="H26" s="36"/>
      <c r="I26" s="471"/>
      <c r="J26" s="5"/>
    </row>
    <row r="27" spans="1:10" ht="15.95" customHeight="1" x14ac:dyDescent="0.2">
      <c r="A27" s="466"/>
      <c r="B27" s="468"/>
      <c r="C27" s="102" t="s">
        <v>7</v>
      </c>
      <c r="D27" s="36">
        <f>'Ene 2026'!D27+'Feb 2026'!D27+'Mar 2026'!D27+'Abr 2026'!D27+'May 2026'!D27+'Jun 2026'!D27+'Jul 2026'!D27+'Ago 2025'!D26+'Sept 2025'!D26+'Oct 2025'!D26+'Nov2025'!D27+'Dic2025'!D27</f>
        <v>252324.5062700001</v>
      </c>
      <c r="E27" s="36">
        <f>'Ene 2026'!E27+'Feb 2026'!E27+'Mar 2026'!E26+'Abr 2026'!E26+'May 2026'!E26+'Jun 2026'!E26+'Jul 2026'!E26+'Ago 2025'!E25+'Sept 2025'!E25+'Oct 2025'!E25+'Nov2025'!E26</f>
        <v>0</v>
      </c>
      <c r="F27" s="36">
        <f>'Ene 2026'!F27+'Feb 2026'!F27+'Mar 2026'!F27+'Abr 2026'!F27+'May 2026'!F27+'Jun 2026'!F27+'Jul 2026'!F27+'Ago 2025'!F26+'Sept 2025'!F26+'Oct 2025'!F26+'Nov2025'!F27+'Dic2025'!F27</f>
        <v>221552.77490000002</v>
      </c>
      <c r="G27" s="36">
        <f>'Ene 2026'!G27+'Feb 2026'!G27+'Mar 2026'!G27+'Abr 2026'!G27+'May 2026'!G27+'Jun 2026'!G27+'Jul 2026'!G27+'Ago 2025'!G26+'Sept 2025'!G26+'Oct 2025'!G26+'Nov2025'!G27+'Dic2025'!G27</f>
        <v>476746.00723999966</v>
      </c>
      <c r="H27" s="36"/>
      <c r="I27" s="471"/>
      <c r="J27" s="5"/>
    </row>
    <row r="28" spans="1:10" ht="15.95" customHeight="1" x14ac:dyDescent="0.2">
      <c r="A28" s="466"/>
      <c r="B28" s="468"/>
      <c r="C28" s="102" t="s">
        <v>17</v>
      </c>
      <c r="D28" s="36">
        <f>'Ene 2026'!D28+'Feb 2026'!D28+'Mar 2026'!D28+'Abr 2026'!D28+'May 2026'!D28+'Jun 2026'!D28+'Jul 2026'!D28+'Ago 2025'!D27+'Sept 2025'!D27+'Oct 2025'!D27+'Nov2025'!D28+'Dic2025'!D28</f>
        <v>128926.16765999998</v>
      </c>
      <c r="E28" s="36">
        <f>'Ene 2026'!E28+'Feb 2026'!E28+'Mar 2026'!E27+'Abr 2026'!E27+'May 2026'!E27+'Jun 2026'!E27+'Jul 2026'!E27+'Ago 2025'!E26+'Sept 2025'!E26+'Oct 2025'!E26+'Nov2025'!E27</f>
        <v>0</v>
      </c>
      <c r="F28" s="36">
        <f>'Ene 2026'!F28+'Feb 2026'!F28+'Mar 2026'!F28+'Abr 2026'!F28+'May 2026'!F28+'Jun 2026'!F28+'Jul 2026'!F28+'Ago 2025'!F27+'Sept 2025'!F27+'Oct 2025'!F27+'Nov2025'!F28+'Dic2025'!F28</f>
        <v>142539.71113000001</v>
      </c>
      <c r="G28" s="36">
        <f>'Ene 2026'!G28+'Feb 2026'!G28+'Mar 2026'!G28+'Abr 2026'!G28+'May 2026'!G28+'Jun 2026'!G28+'Jul 2026'!G28+'Ago 2025'!G27+'Sept 2025'!G27+'Oct 2025'!G27+'Nov2025'!G28+'Dic2025'!G28</f>
        <v>156513.23084999996</v>
      </c>
      <c r="H28" s="36"/>
      <c r="I28" s="471"/>
      <c r="J28" s="5"/>
    </row>
    <row r="29" spans="1:10" ht="15.95" customHeight="1" x14ac:dyDescent="0.2">
      <c r="A29" s="466"/>
      <c r="B29" s="468"/>
      <c r="C29" s="102" t="s">
        <v>57</v>
      </c>
      <c r="D29" s="36">
        <f>'Ene 2026'!D29+'Feb 2026'!D29+'Mar 2026'!D29+'Abr 2026'!D29+'May 2026'!D29+'Jun 2026'!D29+'Jul 2026'!D29+'Ago 2025'!D28+'Sept 2025'!D28+'Oct 2025'!D28+'Nov2025'!D29+'Dic2025'!D29</f>
        <v>33389.151530000003</v>
      </c>
      <c r="E29" s="36">
        <f>'Ene 2026'!E29+'Feb 2026'!E29+'Mar 2026'!E28+'Abr 2026'!E28+'May 2026'!E28+'Jun 2026'!E28+'Jul 2026'!E28+'Ago 2025'!E27+'Sept 2025'!E27+'Oct 2025'!E27+'Nov2025'!E28</f>
        <v>0</v>
      </c>
      <c r="F29" s="36">
        <f>'Ene 2026'!F29+'Feb 2026'!F29+'Mar 2026'!F29+'Abr 2026'!F29+'May 2026'!F29+'Jun 2026'!F29+'Jul 2026'!F29+'Ago 2025'!F28+'Sept 2025'!F28+'Oct 2025'!F28+'Nov2025'!F29+'Dic2025'!F29</f>
        <v>31148.026720000409</v>
      </c>
      <c r="G29" s="36">
        <f>'Ene 2026'!G29+'Feb 2026'!G29+'Mar 2026'!G29+'Abr 2026'!G29+'May 2026'!G29+'Jun 2026'!G29+'Jul 2026'!G29+'Ago 2025'!G28+'Sept 2025'!G28+'Oct 2025'!G28+'Nov2025'!G29+'Dic2025'!G29</f>
        <v>25529.193930000452</v>
      </c>
      <c r="H29" s="36"/>
      <c r="I29" s="471"/>
      <c r="J29" s="5"/>
    </row>
    <row r="30" spans="1:10" ht="15.95" customHeight="1" x14ac:dyDescent="0.2">
      <c r="A30" s="466"/>
      <c r="B30" s="468"/>
      <c r="C30" s="102" t="s">
        <v>58</v>
      </c>
      <c r="D30" s="36">
        <f>'Ene 2026'!D30+'Feb 2026'!D30+'Mar 2026'!D30+'Abr 2026'!D30+'May 2026'!D30+'Jun 2026'!D30+'Jul 2026'!D30+'Ago 2025'!D29+'Sept 2025'!D29+'Oct 2025'!D29+'Nov2025'!D30+'Dic2025'!D30</f>
        <v>30320.312459999986</v>
      </c>
      <c r="E30" s="36"/>
      <c r="F30" s="36">
        <f>'Ene 2026'!F30+'Feb 2026'!F30+'Mar 2026'!F30+'Abr 2026'!F30+'May 2026'!F30+'Jun 2026'!F30+'Jul 2026'!F30+'Ago 2025'!F29+'Sept 2025'!F29+'Oct 2025'!F29+'Nov2025'!F30+'Dic2025'!F30</f>
        <v>33405.034080001395</v>
      </c>
      <c r="G30" s="36">
        <f>'Ene 2026'!G30+'Feb 2026'!G30+'Mar 2026'!G30+'Abr 2026'!G30+'May 2026'!G30+'Jun 2026'!G30+'Jul 2026'!G30+'Ago 2025'!G29+'Sept 2025'!G29+'Oct 2025'!G29+'Nov2025'!G30+'Dic2025'!G30</f>
        <v>42641.444690001801</v>
      </c>
      <c r="H30" s="36"/>
      <c r="I30" s="471"/>
      <c r="J30" s="5"/>
    </row>
    <row r="31" spans="1:10" ht="15.95" customHeight="1" x14ac:dyDescent="0.2">
      <c r="A31" s="466"/>
      <c r="B31" s="468"/>
      <c r="C31" s="102" t="s">
        <v>74</v>
      </c>
      <c r="D31" s="36">
        <f>'Ene 2026'!D31+'Feb 2026'!D31+'Mar 2026'!D31+'Abr 2026'!D31+'May 2026'!D31+'Jun 2026'!D31+'Jul 2026'!D31+'Ago 2025'!D30+'Sept 2025'!D30+'Oct 2025'!D30+'Nov2025'!D31+'Dic2025'!D31</f>
        <v>14666.088010000025</v>
      </c>
      <c r="E31" s="36"/>
      <c r="F31" s="36">
        <f>'Ene 2026'!F31+'Feb 2026'!F31+'Mar 2026'!F31+'Abr 2026'!F31+'May 2026'!F31+'Jun 2026'!F31+'Jul 2026'!F31+'Ago 2025'!F30+'Sept 2025'!F30+'Oct 2025'!F30+'Nov2025'!F31+'Dic2025'!F31</f>
        <v>14209.762700000001</v>
      </c>
      <c r="G31" s="36">
        <f>'Ene 2026'!G31+'Feb 2026'!G31+'Mar 2026'!G31+'Abr 2026'!G31+'May 2026'!G31+'Jun 2026'!G31+'Jul 2026'!G31+'Ago 2025'!G30+'Sept 2025'!G30+'Oct 2025'!G30+'Nov2025'!G31+'Dic2025'!G31</f>
        <v>11539.28549</v>
      </c>
      <c r="H31" s="36"/>
      <c r="I31" s="471"/>
    </row>
    <row r="32" spans="1:10" s="7" customFormat="1" ht="18" customHeight="1" x14ac:dyDescent="0.25">
      <c r="A32" s="466"/>
      <c r="B32" s="469"/>
      <c r="C32" s="47" t="s">
        <v>55</v>
      </c>
      <c r="D32" s="48">
        <f>+D10+SUM(D21:D31)</f>
        <v>10891629.820000002</v>
      </c>
      <c r="E32"/>
      <c r="F32" s="48">
        <f>+F10+SUM(F21:F31)</f>
        <v>10596493.879849998</v>
      </c>
      <c r="G32" s="48">
        <f>+G10+SUM(G21:G31)</f>
        <v>12432678.611490022</v>
      </c>
      <c r="I32" s="472"/>
    </row>
    <row r="33" spans="1:9" ht="6.6" customHeight="1" x14ac:dyDescent="0.25">
      <c r="A33" s="466"/>
      <c r="B33" s="21"/>
      <c r="C33" s="34"/>
      <c r="D33" s="17"/>
      <c r="E33" s="17"/>
      <c r="F33" s="17"/>
      <c r="G33" s="17"/>
      <c r="H33" s="7"/>
      <c r="I33" s="35"/>
    </row>
    <row r="34" spans="1:9" ht="18.75" customHeight="1" x14ac:dyDescent="0.2">
      <c r="A34" s="466"/>
      <c r="B34" s="473" t="s">
        <v>22</v>
      </c>
      <c r="C34" s="37" t="s">
        <v>38</v>
      </c>
      <c r="D34" s="119">
        <f>'Ene 2026'!D34+'Feb 2026'!D34+'Mar 2026'!D34+'Abr 2026'!D34+'May 2026'!D34+'Jun 2026'!D34+'Jul 2026'!D34+'Ago 2025'!D33+'Sept 2025'!D33+'Oct 2025'!D33+'Nov2025'!D34+'Dic2025'!D34</f>
        <v>1530611.2803999993</v>
      </c>
      <c r="E34" s="16">
        <f>'Ene 2026'!E34+'Feb 2026'!E34+'Mar 2026'!E33+'Abr 2026'!E32+'May 2026'!E31+'Jun 2026'!E31+'Jul 2026'!E33+'Ago 2025'!E32+'Sept 2025'!E32+'Oct 2025'!E32+'Nov2025'!E33</f>
        <v>0</v>
      </c>
      <c r="F34" s="119">
        <f>'Ene 2026'!F34+'Feb 2026'!F34+'Mar 2026'!F34+'Abr 2026'!F34+'May 2026'!F34+'Jun 2026'!F34+'Jul 2026'!F34+'Ago 2025'!F33+'Sept 2025'!F33+'Oct 2025'!F33+'Nov2025'!F34+'Dic2025'!F34</f>
        <v>1528371.2957800014</v>
      </c>
      <c r="G34" s="119">
        <f>'Ene 2026'!G34+'Feb 2026'!G34+'Mar 2026'!G34+'Abr 2026'!G34+'May 2026'!G34+'Jun 2026'!G34+'Jul 2026'!G34+'Ago 2025'!G33+'Sept 2025'!G33+'Oct 2025'!G33+'Nov2025'!G34+'Dic2025'!G34</f>
        <v>1840490.5896899998</v>
      </c>
      <c r="H34" s="7"/>
      <c r="I34" s="470">
        <f>+G36/G41</f>
        <v>0.13841777113289797</v>
      </c>
    </row>
    <row r="35" spans="1:9" ht="18.75" customHeight="1" x14ac:dyDescent="0.2">
      <c r="A35" s="466"/>
      <c r="B35" s="474"/>
      <c r="C35" s="39" t="s">
        <v>39</v>
      </c>
      <c r="D35" s="150">
        <f>'Ene 2026'!D35+'Feb 2026'!D35+'Mar 2026'!D35+'Abr 2026'!D35+'May 2026'!D35+'Jun 2026'!D35+'Jul 2026'!D35+'Ago 2025'!D34+'Sept 2025'!D34+'Oct 2025'!D34+'Nov2025'!D35+'Dic2025'!D35</f>
        <v>125282.37447999998</v>
      </c>
      <c r="E35" s="16">
        <f>'Ene 2026'!E35+'Feb 2026'!E35+'Mar 2026'!E34+'Abr 2026'!E33+'May 2026'!E32+'Jun 2026'!E32+'Jul 2026'!E34+'Ago 2025'!E33+'Sept 2025'!E33+'Oct 2025'!E33+'Nov2025'!E34</f>
        <v>0</v>
      </c>
      <c r="F35" s="150">
        <f>'Ene 2026'!F35+'Feb 2026'!F35+'Mar 2026'!F35+'Abr 2026'!F35+'May 2026'!F35+'Jun 2026'!F35+'Jul 2026'!F35+'Ago 2025'!F34+'Sept 2025'!F34+'Oct 2025'!F34+'Nov2025'!F35+'Dic2025'!F35</f>
        <v>131650.70567999998</v>
      </c>
      <c r="G35" s="150">
        <f>'Ene 2026'!G35+'Feb 2026'!G35+'Mar 2026'!G35+'Abr 2026'!G35+'May 2026'!G35+'Jun 2026'!G35+'Jul 2026'!G35+'Ago 2025'!G34+'Sept 2025'!G34+'Oct 2025'!G34+'Nov2025'!G35+'Dic2025'!G35</f>
        <v>156885.40642000001</v>
      </c>
      <c r="H35" s="7"/>
      <c r="I35" s="471"/>
    </row>
    <row r="36" spans="1:9" s="7" customFormat="1" ht="18.75" customHeight="1" x14ac:dyDescent="0.25">
      <c r="A36" s="466"/>
      <c r="B36" s="475"/>
      <c r="C36" s="96" t="s">
        <v>61</v>
      </c>
      <c r="D36" s="48">
        <f>SUM(D34:D35)</f>
        <v>1655893.6548799993</v>
      </c>
      <c r="F36" s="48">
        <f t="shared" ref="F36:G36" si="0">SUM(F34:F35)</f>
        <v>1660022.0014600013</v>
      </c>
      <c r="G36" s="48">
        <f t="shared" si="0"/>
        <v>1997375.9961099997</v>
      </c>
      <c r="H36" s="11"/>
      <c r="I36" s="472"/>
    </row>
    <row r="37" spans="1:9" s="7" customFormat="1" ht="15.75" x14ac:dyDescent="0.25">
      <c r="A37" s="466"/>
      <c r="B37" s="21"/>
      <c r="C37" s="18"/>
      <c r="D37" s="94"/>
      <c r="E37" s="94"/>
      <c r="F37" s="94"/>
      <c r="G37" s="94"/>
      <c r="H37" s="11"/>
      <c r="I37" s="35"/>
    </row>
    <row r="38" spans="1:9" s="7" customFormat="1" ht="15.75" customHeight="1" x14ac:dyDescent="0.25">
      <c r="A38" s="466"/>
      <c r="B38" s="464" t="s">
        <v>24</v>
      </c>
      <c r="C38" s="464"/>
      <c r="D38" s="49">
        <f>D41-D39</f>
        <v>5637195.2365300013</v>
      </c>
      <c r="F38" s="49">
        <f t="shared" ref="F38" si="1">F41-F39</f>
        <v>5542232.0060399994</v>
      </c>
      <c r="G38" s="49">
        <f t="shared" ref="G38" si="2">G41-G39</f>
        <v>6668372.7026999965</v>
      </c>
      <c r="H38" s="11"/>
      <c r="I38" s="50">
        <f>+G38/$G$41</f>
        <v>0.46211694162182154</v>
      </c>
    </row>
    <row r="39" spans="1:9" s="7" customFormat="1" ht="15.75" customHeight="1" x14ac:dyDescent="0.2">
      <c r="A39" s="466"/>
      <c r="B39" s="464" t="s">
        <v>25</v>
      </c>
      <c r="C39" s="464"/>
      <c r="D39" s="49">
        <f>+D21+D22+D23+D36</f>
        <v>6910328.2383500012</v>
      </c>
      <c r="F39" s="49">
        <f>+F21+F22+F23+F36</f>
        <v>6714283.8752699997</v>
      </c>
      <c r="G39" s="49">
        <f>+G21+G22+G23+G36</f>
        <v>7761681.9049000256</v>
      </c>
      <c r="H39" s="61"/>
      <c r="I39" s="50">
        <f>+G39/$G$41</f>
        <v>0.5378830583781784</v>
      </c>
    </row>
    <row r="40" spans="1:9" ht="15" x14ac:dyDescent="0.25">
      <c r="B40" s="21"/>
      <c r="C40" s="18"/>
      <c r="D40" s="22"/>
      <c r="E40" s="7"/>
      <c r="F40" s="20"/>
      <c r="G40" s="20"/>
      <c r="H40" s="11"/>
      <c r="I40" s="21"/>
    </row>
    <row r="41" spans="1:9" ht="24.75" customHeight="1" x14ac:dyDescent="0.25">
      <c r="A41" s="465" t="s">
        <v>26</v>
      </c>
      <c r="B41" s="451" t="s">
        <v>75</v>
      </c>
      <c r="C41" s="452"/>
      <c r="D41" s="43">
        <f>+D36+D32</f>
        <v>12547523.474880002</v>
      </c>
      <c r="E41"/>
      <c r="F41" s="43">
        <f>+F32+F36</f>
        <v>12256515.881309999</v>
      </c>
      <c r="G41" s="43">
        <f>+G32+G36</f>
        <v>14430054.607600022</v>
      </c>
      <c r="H41" s="11"/>
      <c r="I41" s="368">
        <f>G41+G52-G130</f>
        <v>0</v>
      </c>
    </row>
    <row r="42" spans="1:9" ht="14.25" customHeight="1" x14ac:dyDescent="0.2">
      <c r="A42" s="465"/>
      <c r="B42" s="449" t="s">
        <v>49</v>
      </c>
      <c r="C42" s="450"/>
      <c r="D42" s="40"/>
      <c r="E42" s="7"/>
      <c r="F42" s="246">
        <f>'Ene 2026'!F42+'Feb 2026'!F42+'Mar 2026'!F42+'Abr 2026'!F42+'May 2026'!F42+'Jun 2026'!F42+'Jul 2026'!F42+'Ago 2025'!F41+'Sept 2025'!F41+'Oct 2025'!F41+'Nov2025'!F42+'Dic2025'!F42</f>
        <v>1280823.3921499988</v>
      </c>
      <c r="G42" s="246">
        <f>'Ene 2026'!G42+'Feb 2026'!G42+'Mar 2026'!G42+'Abr 2026'!G42+'May 2026'!G42+'Jun 2026'!G42+'Jul 2026'!G42+'Ago 2025'!G41+'Sept 2025'!G41+'Oct 2025'!G41+'Nov2025'!G42+'Dic2025'!G42</f>
        <v>2017673.6148099811</v>
      </c>
      <c r="H42" s="140"/>
      <c r="I42" s="368">
        <f>F41+F52-F130</f>
        <v>0</v>
      </c>
    </row>
    <row r="43" spans="1:9" ht="14.25" customHeight="1" x14ac:dyDescent="0.2">
      <c r="A43" s="465"/>
      <c r="B43" s="449" t="s">
        <v>50</v>
      </c>
      <c r="C43" s="450"/>
      <c r="D43" s="40"/>
      <c r="E43" s="7"/>
      <c r="F43" s="246">
        <f>'Ene 2026'!F43+'Feb 2026'!F43+'Mar 2026'!F43+'Abr 2026'!F43+'May 2026'!F43+'Jun 2026'!F43+'Jul 2026'!F43+'Ago 2025'!F42+'Sept 2025'!F42+'Oct 2025'!F42+'Nov2025'!F43+'Dic2025'!F43</f>
        <v>35297.829080000018</v>
      </c>
      <c r="G43" s="246">
        <f>'Ene 2026'!G43+'Feb 2026'!G43+'Mar 2026'!G43+'Abr 2026'!G43+'May 2026'!G43+'Jun 2026'!G43+'Jul 2026'!G43+'Ago 2025'!G42+'Sept 2025'!G42+'Oct 2025'!G42+'Nov2025'!G43+'Dic2025'!G43</f>
        <v>36051.619820000007</v>
      </c>
      <c r="H43" s="140"/>
      <c r="I43" s="368">
        <f>D41+D52-D130</f>
        <v>0</v>
      </c>
    </row>
    <row r="44" spans="1:9" ht="25.5" customHeight="1" x14ac:dyDescent="0.2">
      <c r="A44" s="465"/>
      <c r="B44" s="451" t="s">
        <v>76</v>
      </c>
      <c r="C44" s="452"/>
      <c r="D44" s="43"/>
      <c r="E44" s="61"/>
      <c r="F44" s="45">
        <f t="shared" ref="F44" si="3">+F41-F42-F43</f>
        <v>10940394.660080001</v>
      </c>
      <c r="G44" s="45">
        <f>+G41-G42-G43</f>
        <v>12376329.372970041</v>
      </c>
      <c r="H44" s="11"/>
      <c r="I44" s="289"/>
    </row>
    <row r="45" spans="1:9" ht="14.25" customHeight="1" x14ac:dyDescent="0.2">
      <c r="A45" s="465"/>
      <c r="B45" s="449" t="s">
        <v>77</v>
      </c>
      <c r="C45" s="450"/>
      <c r="D45" s="51"/>
      <c r="E45" s="61"/>
      <c r="F45" s="119">
        <f>'Ene 2026'!F45+'Feb 2026'!F45+'Mar 2026'!F45+'Abr 2026'!F45+'May 2026'!F45+'Jun 2026'!F45+'Jul 2026'!F45+'Ago 2025'!F44+'Sept 2025'!F44+'Oct 2025'!F44+'Nov2025'!F45+'Dic2025'!F45</f>
        <v>272949.11478000449</v>
      </c>
      <c r="G45" s="36">
        <f>'Ene 2026'!G45+'Feb 2026'!G45+'Mar 2026'!G45+'Abr 2026'!G45+'May 2026'!G45+'Jun 2026'!G45+'Jul 2026'!G45+'Ago 2025'!G44+'Sept 2025'!G44+'Oct 2025'!G44+'Nov2025'!G45+'Dic2025'!G45</f>
        <v>383859.35367999994</v>
      </c>
      <c r="H45" s="11"/>
      <c r="I45" s="103"/>
    </row>
    <row r="46" spans="1:9" ht="33" customHeight="1" x14ac:dyDescent="0.2">
      <c r="A46" s="465"/>
      <c r="B46" s="453" t="s">
        <v>84</v>
      </c>
      <c r="C46" s="454"/>
      <c r="D46" s="43"/>
      <c r="E46" s="61"/>
      <c r="F46" s="46">
        <f t="shared" ref="F46" si="4">+F44-F45</f>
        <v>10667445.545299996</v>
      </c>
      <c r="G46" s="46">
        <f>+G44-G45</f>
        <v>11992470.019290041</v>
      </c>
      <c r="H46" s="11"/>
      <c r="I46" s="103"/>
    </row>
    <row r="47" spans="1:9" customFormat="1" ht="15" x14ac:dyDescent="0.25"/>
    <row r="48" spans="1:9" customFormat="1" ht="27.75" customHeight="1" x14ac:dyDescent="0.25">
      <c r="A48" s="459" t="s">
        <v>48</v>
      </c>
      <c r="B48" s="460"/>
      <c r="C48" s="460"/>
      <c r="D48" s="460"/>
      <c r="E48" s="460"/>
      <c r="F48" s="460"/>
      <c r="G48" s="460"/>
      <c r="H48" s="460"/>
      <c r="I48" s="461"/>
    </row>
    <row r="49" spans="1:9" customFormat="1" ht="8.25" customHeight="1" x14ac:dyDescent="0.25"/>
    <row r="50" spans="1:9" s="5" customFormat="1" ht="30" customHeight="1" x14ac:dyDescent="0.25">
      <c r="C50" s="41"/>
      <c r="D50" s="169" t="s">
        <v>91</v>
      </c>
      <c r="F50" s="73" t="str">
        <f>+F8</f>
        <v>Recaudación
 2025</v>
      </c>
      <c r="G50" s="73" t="str">
        <f>+G8</f>
        <v>Recaudación 
2026</v>
      </c>
      <c r="I50"/>
    </row>
    <row r="51" spans="1:9" s="28" customFormat="1" ht="15" x14ac:dyDescent="0.25">
      <c r="C51" s="238"/>
      <c r="D51" s="169"/>
      <c r="F51" s="169"/>
      <c r="G51" s="169"/>
      <c r="I51" s="127"/>
    </row>
    <row r="52" spans="1:9" s="28" customFormat="1" ht="15.75" x14ac:dyDescent="0.25">
      <c r="A52" s="458" t="s">
        <v>47</v>
      </c>
      <c r="B52" s="458"/>
      <c r="C52" s="458"/>
      <c r="D52"/>
      <c r="E52"/>
      <c r="F52" s="81">
        <f>F55+F86</f>
        <v>329664.47666999989</v>
      </c>
      <c r="G52" s="81">
        <f>G55+G86</f>
        <v>150429.89934000003</v>
      </c>
      <c r="I52" s="127"/>
    </row>
    <row r="53" spans="1:9" s="28" customFormat="1" ht="8.4499999999999993" customHeight="1" x14ac:dyDescent="0.25">
      <c r="C53" s="238"/>
      <c r="D53" s="169"/>
      <c r="F53" s="169"/>
      <c r="G53" s="169"/>
      <c r="I53" s="127"/>
    </row>
    <row r="54" spans="1:9" customFormat="1" ht="8.25" customHeight="1" x14ac:dyDescent="0.25">
      <c r="D54" s="127"/>
    </row>
    <row r="55" spans="1:9" s="7" customFormat="1" ht="19.5" customHeight="1" x14ac:dyDescent="0.25">
      <c r="A55" s="462" t="s">
        <v>144</v>
      </c>
      <c r="B55" s="462"/>
      <c r="C55" s="463"/>
      <c r="D55" s="170"/>
      <c r="E55"/>
      <c r="F55" s="239">
        <f>F80+F84</f>
        <v>0</v>
      </c>
      <c r="G55" s="239">
        <f>SUM(G67:G79)+G58+G84</f>
        <v>0</v>
      </c>
      <c r="H55"/>
      <c r="I55" s="302"/>
    </row>
    <row r="56" spans="1:9" customFormat="1" ht="4.5" customHeight="1" x14ac:dyDescent="0.25"/>
    <row r="57" spans="1:9" customFormat="1" ht="5.65" hidden="1" customHeight="1" outlineLevel="1" x14ac:dyDescent="0.25"/>
    <row r="58" spans="1:9" s="5" customFormat="1" ht="15.95" hidden="1" customHeight="1" outlineLevel="1" x14ac:dyDescent="0.25">
      <c r="A58" s="482" t="s">
        <v>20</v>
      </c>
      <c r="B58" s="525" t="s">
        <v>21</v>
      </c>
      <c r="C58" s="63" t="s">
        <v>1</v>
      </c>
      <c r="D58"/>
      <c r="E58" s="65"/>
      <c r="F58" s="64">
        <f>'Ene 2026'!F58+'Feb 2026'!F58+'Mar 2026'!F58+'Abr 2026'!F58+'May 2026'!F58+'Jun 2026'!F58+'Jul 2026'!F58</f>
        <v>0</v>
      </c>
      <c r="G58" s="64">
        <f>'Jun 2026'!G58+'Jul 2026'!G58+'Ago 2025'!G57+'Sept 2025'!G57+'Oct 2025'!G57</f>
        <v>0</v>
      </c>
      <c r="H58"/>
      <c r="I58"/>
    </row>
    <row r="59" spans="1:9" ht="15.95" hidden="1" customHeight="1" outlineLevel="2" x14ac:dyDescent="0.25">
      <c r="A59" s="482"/>
      <c r="B59" s="526"/>
      <c r="C59" s="67" t="s">
        <v>11</v>
      </c>
      <c r="D59"/>
      <c r="E59" s="65"/>
      <c r="F59" s="68">
        <f>'Ene 2026'!F59+'Feb 2026'!F59+'Mar 2026'!F59+'Abr 2026'!F59+'May 2026'!F59+'Jun 2026'!F59+'Jul 2026'!F59</f>
        <v>0</v>
      </c>
      <c r="G59" s="68">
        <f>'Jun 2026'!G59+'Jul 2026'!G59+'Ago 2025'!G58+'Sept 2025'!G58+'Oct 2025'!G58</f>
        <v>0</v>
      </c>
      <c r="H59"/>
      <c r="I59"/>
    </row>
    <row r="60" spans="1:9" ht="15.95" hidden="1" customHeight="1" outlineLevel="2" x14ac:dyDescent="0.25">
      <c r="A60" s="482"/>
      <c r="B60" s="526"/>
      <c r="C60" s="67" t="s">
        <v>15</v>
      </c>
      <c r="D60"/>
      <c r="E60" s="65"/>
      <c r="F60" s="68">
        <f>'Ene 2026'!F60+'Feb 2026'!F60+'Mar 2026'!F60+'Abr 2026'!F60+'May 2026'!F60+'Jun 2026'!F60+'Jul 2026'!F62</f>
        <v>0</v>
      </c>
      <c r="G60" s="68">
        <f>'Jun 2026'!G60+'Jul 2026'!G62+'Ago 2025'!G59+'Sept 2025'!G59+'Oct 2025'!G59</f>
        <v>0</v>
      </c>
      <c r="H60"/>
      <c r="I60"/>
    </row>
    <row r="61" spans="1:9" ht="15.95" hidden="1" customHeight="1" outlineLevel="2" x14ac:dyDescent="0.25">
      <c r="A61" s="482"/>
      <c r="B61" s="526"/>
      <c r="C61" s="67" t="s">
        <v>2</v>
      </c>
      <c r="D61"/>
      <c r="E61" s="65"/>
      <c r="F61" s="68">
        <f>'Ene 2026'!F61+'Feb 2026'!F61+'Mar 2026'!F61+'Abr 2026'!F61+'May 2026'!F61+'Jun 2026'!F61+'Jul 2026'!F63</f>
        <v>0</v>
      </c>
      <c r="G61" s="68">
        <f>'Jun 2026'!G61+'Jul 2026'!G63+'Ago 2025'!G60+'Sept 2025'!G60+'Oct 2025'!G60</f>
        <v>0</v>
      </c>
      <c r="H61"/>
      <c r="I61"/>
    </row>
    <row r="62" spans="1:9" ht="15.95" hidden="1" customHeight="1" outlineLevel="2" x14ac:dyDescent="0.25">
      <c r="A62" s="482"/>
      <c r="B62" s="526"/>
      <c r="C62" s="70" t="s">
        <v>14</v>
      </c>
      <c r="D62"/>
      <c r="E62" s="65"/>
      <c r="F62" s="68">
        <f>'Ene 2026'!F62+'Feb 2026'!F62+'Mar 2026'!F62+'Abr 2026'!F62+'May 2026'!F62+'Jun 2026'!F62+'Jul 2026'!F64</f>
        <v>0</v>
      </c>
      <c r="G62" s="68">
        <f>'Jun 2026'!G62+'Jul 2026'!G64+'Ago 2025'!G61+'Sept 2025'!G61+'Oct 2025'!G61</f>
        <v>0</v>
      </c>
      <c r="H62"/>
      <c r="I62"/>
    </row>
    <row r="63" spans="1:9" ht="15.95" hidden="1" customHeight="1" outlineLevel="2" x14ac:dyDescent="0.25">
      <c r="A63" s="482"/>
      <c r="B63" s="526"/>
      <c r="C63" s="70" t="s">
        <v>13</v>
      </c>
      <c r="D63"/>
      <c r="E63" s="65"/>
      <c r="F63" s="68">
        <f>'Ene 2026'!F63+'Feb 2026'!F63+'Mar 2026'!F63+'Abr 2026'!F63+'May 2026'!F63+'Jun 2026'!F63+'Jul 2026'!F65</f>
        <v>0</v>
      </c>
      <c r="G63" s="68">
        <f>'Jun 2026'!G63+'Jul 2026'!G65+'Ago 2025'!G62+'Sept 2025'!G62+'Oct 2025'!G62</f>
        <v>0</v>
      </c>
      <c r="H63"/>
      <c r="I63"/>
    </row>
    <row r="64" spans="1:9" ht="15.95" hidden="1" customHeight="1" outlineLevel="1" x14ac:dyDescent="0.25">
      <c r="A64" s="482"/>
      <c r="B64" s="526"/>
      <c r="C64" s="70" t="s">
        <v>12</v>
      </c>
      <c r="D64"/>
      <c r="E64" s="65"/>
      <c r="F64" s="68">
        <f>'Ene 2026'!F64+'Feb 2026'!F64+'Mar 2026'!F64+'Abr 2026'!F64+'May 2026'!F64+'Jun 2026'!F64+'Jul 2026'!F66</f>
        <v>0</v>
      </c>
      <c r="G64" s="68">
        <f>'Jun 2026'!G64+'Jul 2026'!G66+'Ago 2025'!G63+'Sept 2025'!G63+'Oct 2025'!G63</f>
        <v>0</v>
      </c>
      <c r="H64"/>
      <c r="I64"/>
    </row>
    <row r="65" spans="1:9" ht="15.95" hidden="1" customHeight="1" outlineLevel="1" x14ac:dyDescent="0.25">
      <c r="A65" s="482"/>
      <c r="B65" s="526"/>
      <c r="C65" s="70" t="s">
        <v>63</v>
      </c>
      <c r="D65"/>
      <c r="E65" s="65"/>
      <c r="F65" s="68">
        <f>'Ene 2026'!F65+'Feb 2026'!F65+'Mar 2026'!F65+'Abr 2026'!F65+'May 2026'!F65+'Jun 2026'!F65+'Jul 2026'!F67</f>
        <v>0</v>
      </c>
      <c r="G65" s="68">
        <f>'Jun 2026'!G65+'Jul 2026'!G67+'Ago 2025'!G64+'Sept 2025'!G64+'Oct 2025'!G64</f>
        <v>0</v>
      </c>
      <c r="H65"/>
      <c r="I65"/>
    </row>
    <row r="66" spans="1:9" ht="15.95" hidden="1" customHeight="1" outlineLevel="1" x14ac:dyDescent="0.25">
      <c r="A66" s="482"/>
      <c r="B66" s="526"/>
      <c r="C66" s="70" t="s">
        <v>67</v>
      </c>
      <c r="D66"/>
      <c r="E66" s="65"/>
      <c r="F66" s="68">
        <f>'Ene 2026'!F66+'Feb 2026'!F66+'Mar 2026'!F66+'Abr 2026'!F66+'May 2026'!F66+'Jun 2026'!F66+'Jul 2026'!F68</f>
        <v>0</v>
      </c>
      <c r="G66" s="68">
        <f>'Jun 2026'!G66+'Jul 2026'!G68+'Ago 2025'!G65+'Sept 2025'!G65+'Oct 2025'!G65</f>
        <v>0</v>
      </c>
      <c r="H66"/>
      <c r="I66"/>
    </row>
    <row r="67" spans="1:9" s="5" customFormat="1" ht="15.95" hidden="1" customHeight="1" outlineLevel="1" x14ac:dyDescent="0.25">
      <c r="A67" s="482"/>
      <c r="B67" s="526"/>
      <c r="C67" s="71" t="s">
        <v>40</v>
      </c>
      <c r="D67"/>
      <c r="E67" s="65"/>
      <c r="F67" s="68">
        <f>'Ene 2026'!F67+'Feb 2026'!F67+'Mar 2026'!F67+'Abr 2026'!F67+'May 2026'!F67+'Jun 2026'!F67+'Jul 2026'!F69</f>
        <v>0</v>
      </c>
      <c r="G67" s="68">
        <f>'Jun 2026'!G67+'Jul 2026'!G69+'Ago 2025'!G66+'Sept 2025'!G66+'Oct 2025'!G66</f>
        <v>0</v>
      </c>
      <c r="H67"/>
      <c r="I67"/>
    </row>
    <row r="68" spans="1:9" ht="15.95" hidden="1" customHeight="1" outlineLevel="1" x14ac:dyDescent="0.25">
      <c r="A68" s="482"/>
      <c r="B68" s="526"/>
      <c r="C68" s="71" t="s">
        <v>41</v>
      </c>
      <c r="D68"/>
      <c r="E68" s="65"/>
      <c r="F68" s="68">
        <f>'Ene 2026'!F68+'Feb 2026'!F68+'Mar 2026'!F68+'Abr 2026'!F68+'May 2026'!F68+'Jun 2026'!F68+'Jul 2026'!F70</f>
        <v>0</v>
      </c>
      <c r="G68" s="68">
        <f>'Jun 2026'!G68+'Jul 2026'!G70+'Ago 2025'!G67+'Sept 2025'!G67+'Oct 2025'!G67</f>
        <v>0</v>
      </c>
      <c r="H68"/>
      <c r="I68"/>
    </row>
    <row r="69" spans="1:9" ht="15.95" hidden="1" customHeight="1" outlineLevel="1" x14ac:dyDescent="0.25">
      <c r="A69" s="482"/>
      <c r="B69" s="526"/>
      <c r="C69" s="72" t="s">
        <v>18</v>
      </c>
      <c r="D69"/>
      <c r="E69" s="65"/>
      <c r="F69" s="68">
        <f>'Ene 2026'!F69+'Feb 2026'!F69+'Mar 2026'!F69+'Abr 2026'!F69+'May 2026'!F69+'Jun 2026'!F69+'Jul 2026'!F71</f>
        <v>0</v>
      </c>
      <c r="G69" s="68">
        <f>'Jun 2026'!G69+'Jul 2026'!G71+'Ago 2025'!G68+'Sept 2025'!G68+'Oct 2025'!G68</f>
        <v>0</v>
      </c>
      <c r="H69"/>
      <c r="I69"/>
    </row>
    <row r="70" spans="1:9" ht="15.95" hidden="1" customHeight="1" outlineLevel="1" x14ac:dyDescent="0.25">
      <c r="A70" s="482"/>
      <c r="B70" s="526"/>
      <c r="C70" s="72" t="s">
        <v>5</v>
      </c>
      <c r="D70"/>
      <c r="E70" s="65"/>
      <c r="F70" s="68">
        <f>'Ene 2026'!F70+'Feb 2026'!F70+'Mar 2026'!F70+'Abr 2026'!F70+'May 2026'!F70+'Jun 2026'!F70+'Jul 2026'!F72</f>
        <v>0</v>
      </c>
      <c r="G70" s="68">
        <f>'Jun 2026'!G70+'Jul 2026'!G72+'Ago 2025'!G69+'Sept 2025'!G69+'Oct 2025'!G69</f>
        <v>0</v>
      </c>
      <c r="H70"/>
      <c r="I70"/>
    </row>
    <row r="71" spans="1:9" ht="15.95" hidden="1" customHeight="1" outlineLevel="1" x14ac:dyDescent="0.25">
      <c r="A71" s="482"/>
      <c r="B71" s="526"/>
      <c r="C71" s="72" t="s">
        <v>6</v>
      </c>
      <c r="D71"/>
      <c r="E71" s="65"/>
      <c r="F71" s="68">
        <f>'Ene 2026'!F71+'Feb 2026'!F71+'Mar 2026'!F71+'Abr 2026'!F71+'May 2026'!F71+'Jun 2026'!F71+'Jul 2026'!F73</f>
        <v>0</v>
      </c>
      <c r="G71" s="68">
        <f>'Jun 2026'!G71+'Jul 2026'!G73+'Ago 2025'!G70+'Sept 2025'!G70+'Oct 2025'!G70</f>
        <v>0</v>
      </c>
      <c r="H71"/>
      <c r="I71"/>
    </row>
    <row r="72" spans="1:9" ht="15.95" hidden="1" customHeight="1" outlineLevel="1" x14ac:dyDescent="0.25">
      <c r="A72" s="482"/>
      <c r="B72" s="526"/>
      <c r="C72" s="72" t="s">
        <v>16</v>
      </c>
      <c r="D72"/>
      <c r="E72" s="65"/>
      <c r="F72" s="68">
        <f>'Ene 2026'!F72+'Feb 2026'!F72+'Mar 2026'!F72+'Abr 2026'!F72+'May 2026'!F72+'Jun 2026'!F72+'Jul 2026'!F74</f>
        <v>0</v>
      </c>
      <c r="G72" s="68">
        <f>'Jun 2026'!G72+'Jul 2026'!G74+'Ago 2025'!G71+'Sept 2025'!G71+'Oct 2025'!G71</f>
        <v>0</v>
      </c>
      <c r="H72"/>
      <c r="I72"/>
    </row>
    <row r="73" spans="1:9" ht="15.95" hidden="1" customHeight="1" outlineLevel="1" x14ac:dyDescent="0.25">
      <c r="A73" s="482"/>
      <c r="B73" s="526"/>
      <c r="C73" s="72" t="s">
        <v>7</v>
      </c>
      <c r="D73"/>
      <c r="E73" s="65"/>
      <c r="F73" s="68">
        <f>'Ene 2026'!F73+'Feb 2026'!F73+'Mar 2026'!F73+'Abr 2026'!F73+'May 2026'!F73+'Jun 2026'!F73+'Jul 2026'!F75</f>
        <v>0</v>
      </c>
      <c r="G73" s="68">
        <f>'Jun 2026'!G73+'Jul 2026'!G75+'Ago 2025'!G72+'Sept 2025'!G72+'Oct 2025'!G72</f>
        <v>0</v>
      </c>
      <c r="H73"/>
      <c r="I73"/>
    </row>
    <row r="74" spans="1:9" ht="15.95" hidden="1" customHeight="1" outlineLevel="1" x14ac:dyDescent="0.25">
      <c r="A74" s="482"/>
      <c r="B74" s="526"/>
      <c r="C74" s="72" t="s">
        <v>17</v>
      </c>
      <c r="D74"/>
      <c r="E74" s="65"/>
      <c r="F74" s="68">
        <f>'Ene 2026'!F74+'Feb 2026'!F74+'Mar 2026'!F74+'Abr 2026'!F74+'May 2026'!F74+'Jun 2026'!F74+'Jul 2026'!F76</f>
        <v>0</v>
      </c>
      <c r="G74" s="68">
        <f>'Jun 2026'!G74+'Jul 2026'!G76+'Ago 2025'!G73+'Sept 2025'!G73+'Oct 2025'!G73</f>
        <v>0</v>
      </c>
      <c r="H74"/>
      <c r="I74"/>
    </row>
    <row r="75" spans="1:9" ht="15.95" hidden="1" customHeight="1" outlineLevel="1" x14ac:dyDescent="0.25">
      <c r="A75" s="482"/>
      <c r="B75" s="526"/>
      <c r="C75" s="72" t="s">
        <v>94</v>
      </c>
      <c r="D75"/>
      <c r="E75" s="65"/>
      <c r="F75" s="68">
        <f>'Ene 2026'!F75+'Feb 2026'!F75+'Mar 2026'!F75+'Abr 2026'!F75+'May 2026'!F75+'Jun 2026'!F75+'Jul 2026'!F77</f>
        <v>0</v>
      </c>
      <c r="G75" s="68">
        <f>'Jun 2026'!G75+'Jul 2026'!G77+'Ago 2025'!G74+'Sept 2025'!G74+'Oct 2025'!G74</f>
        <v>0</v>
      </c>
      <c r="H75"/>
      <c r="I75"/>
    </row>
    <row r="76" spans="1:9" ht="15.95" hidden="1" customHeight="1" outlineLevel="1" x14ac:dyDescent="0.25">
      <c r="A76" s="482"/>
      <c r="B76" s="526"/>
      <c r="C76" s="72" t="s">
        <v>95</v>
      </c>
      <c r="D76"/>
      <c r="E76" s="65"/>
      <c r="F76" s="68">
        <f>'Ene 2026'!F76+'Feb 2026'!F76+'Mar 2026'!F76+'Abr 2026'!F76+'May 2026'!F76+'Jun 2026'!F76+'Jul 2026'!F78</f>
        <v>0</v>
      </c>
      <c r="G76" s="68">
        <f>'Jun 2026'!G76+'Jul 2026'!G78+'Ago 2025'!G75+'Sept 2025'!G75+'Oct 2025'!G75</f>
        <v>0</v>
      </c>
      <c r="H76"/>
      <c r="I76"/>
    </row>
    <row r="77" spans="1:9" ht="15.95" hidden="1" customHeight="1" outlineLevel="1" x14ac:dyDescent="0.25">
      <c r="A77" s="482"/>
      <c r="B77" s="526"/>
      <c r="C77" s="72" t="s">
        <v>57</v>
      </c>
      <c r="D77"/>
      <c r="E77" s="65"/>
      <c r="F77" s="68">
        <f>'Ene 2026'!F77+'Feb 2026'!F77+'Mar 2026'!F77+'Abr 2026'!F77+'May 2026'!F77+'Jun 2026'!F77+'Jul 2026'!F79</f>
        <v>0</v>
      </c>
      <c r="G77" s="68">
        <f>'Jun 2026'!G77+'Jul 2026'!G79+'Ago 2025'!G76+'Sept 2025'!G76+'Oct 2025'!G76</f>
        <v>0</v>
      </c>
      <c r="H77"/>
      <c r="I77"/>
    </row>
    <row r="78" spans="1:9" ht="15.95" hidden="1" customHeight="1" outlineLevel="1" x14ac:dyDescent="0.25">
      <c r="A78" s="482"/>
      <c r="B78" s="526"/>
      <c r="C78" s="72" t="s">
        <v>58</v>
      </c>
      <c r="D78"/>
      <c r="E78" s="65"/>
      <c r="F78" s="68">
        <f>'Ene 2026'!F78+'Feb 2026'!F78+'Mar 2026'!F78+'Abr 2026'!F78+'May 2026'!F78+'Jun 2026'!F78+'Jul 2026'!F80</f>
        <v>0</v>
      </c>
      <c r="G78" s="68">
        <f>'Jun 2026'!G78+'Jul 2026'!G80+'Ago 2025'!G77+'Sept 2025'!G77+'Oct 2025'!G77</f>
        <v>0</v>
      </c>
      <c r="H78"/>
      <c r="I78"/>
    </row>
    <row r="79" spans="1:9" ht="15.95" hidden="1" customHeight="1" outlineLevel="1" x14ac:dyDescent="0.25">
      <c r="A79" s="482"/>
      <c r="B79" s="526"/>
      <c r="C79" s="72" t="s">
        <v>74</v>
      </c>
      <c r="D79"/>
      <c r="E79" s="65"/>
      <c r="F79" s="68">
        <f>'Ene 2026'!F79+'Feb 2026'!F79+'Mar 2026'!F79+'Abr 2026'!F79+'May 2026'!F79+'Jun 2026'!F79+'Jul 2026'!F81</f>
        <v>0</v>
      </c>
      <c r="G79" s="68">
        <f>'Jun 2026'!G79+'Jul 2026'!G81+'Ago 2025'!G78+'Sept 2025'!G78+'Oct 2025'!G78</f>
        <v>0</v>
      </c>
      <c r="H79"/>
      <c r="I79"/>
    </row>
    <row r="80" spans="1:9" s="7" customFormat="1" ht="18" hidden="1" customHeight="1" outlineLevel="1" x14ac:dyDescent="0.25">
      <c r="A80" s="482"/>
      <c r="B80" s="527"/>
      <c r="C80" s="74" t="s">
        <v>55</v>
      </c>
      <c r="D80"/>
      <c r="E80" s="61"/>
      <c r="F80" s="180">
        <f>SUM(F67:F79)+F58</f>
        <v>0</v>
      </c>
      <c r="G80" s="180">
        <f>SUM(G67:G79)+G58</f>
        <v>0</v>
      </c>
      <c r="H80"/>
      <c r="I80"/>
    </row>
    <row r="81" spans="1:9" ht="10.5" hidden="1" customHeight="1" outlineLevel="1" x14ac:dyDescent="0.25">
      <c r="A81" s="482"/>
      <c r="B81" s="21"/>
      <c r="C81" s="34"/>
      <c r="D81"/>
      <c r="E81" s="17"/>
      <c r="F81" s="17"/>
      <c r="G81" s="17"/>
      <c r="H81"/>
      <c r="I81"/>
    </row>
    <row r="82" spans="1:9" ht="18.75" hidden="1" customHeight="1" outlineLevel="1" x14ac:dyDescent="0.25">
      <c r="A82" s="482"/>
      <c r="B82" s="528" t="s">
        <v>22</v>
      </c>
      <c r="C82" s="76" t="s">
        <v>38</v>
      </c>
      <c r="D82"/>
      <c r="E82" s="77"/>
      <c r="F82" s="78">
        <f>'Ene 2026'!F82+'Feb 2026'!F82+'Mar 2026'!F82+'Abr 2026'!F82+'May 2026'!F82+'Jun 2026'!F82+'Jul 2026'!F84</f>
        <v>0</v>
      </c>
      <c r="G82" s="78">
        <f>'Jun 2026'!G82+'Jul 2026'!G84+'Ago 2025'!G81+'Sept 2025'!G81+'Oct 2025'!G81</f>
        <v>0</v>
      </c>
      <c r="H82"/>
      <c r="I82"/>
    </row>
    <row r="83" spans="1:9" ht="18.75" hidden="1" customHeight="1" outlineLevel="1" x14ac:dyDescent="0.25">
      <c r="A83" s="482"/>
      <c r="B83" s="529"/>
      <c r="C83" s="79" t="s">
        <v>39</v>
      </c>
      <c r="D83"/>
      <c r="E83" s="77"/>
      <c r="F83" s="68">
        <f>'Ene 2026'!F83+'Feb 2026'!F83+'Mar 2026'!F83+'Abr 2026'!F83+'May 2026'!F83+'Jun 2026'!F83+'Jul 2026'!F85</f>
        <v>0</v>
      </c>
      <c r="G83" s="68">
        <f>'Jun 2026'!G83+'Jul 2026'!G85+'Ago 2025'!G82+'Sept 2025'!G82+'Oct 2025'!G82</f>
        <v>0</v>
      </c>
      <c r="H83"/>
      <c r="I83"/>
    </row>
    <row r="84" spans="1:9" s="7" customFormat="1" ht="18.75" hidden="1" customHeight="1" outlineLevel="1" x14ac:dyDescent="0.25">
      <c r="A84" s="482"/>
      <c r="B84" s="530"/>
      <c r="C84" s="80" t="s">
        <v>23</v>
      </c>
      <c r="D84"/>
      <c r="F84" s="75">
        <f>SUM(F82:F83)</f>
        <v>0</v>
      </c>
      <c r="G84" s="75">
        <f>SUM(G82:G83)</f>
        <v>0</v>
      </c>
      <c r="H84"/>
      <c r="I84"/>
    </row>
    <row r="85" spans="1:9" customFormat="1" ht="15" collapsed="1" x14ac:dyDescent="0.25"/>
    <row r="86" spans="1:9" customFormat="1" ht="15.75" x14ac:dyDescent="0.25">
      <c r="A86" s="515"/>
      <c r="B86" s="455" t="s">
        <v>197</v>
      </c>
      <c r="C86" s="346" t="s">
        <v>198</v>
      </c>
      <c r="D86" s="170"/>
      <c r="F86" s="348">
        <f>F88+F87</f>
        <v>329664.47666999989</v>
      </c>
      <c r="G86" s="348">
        <f>G88+G87</f>
        <v>150429.89934000003</v>
      </c>
    </row>
    <row r="87" spans="1:9" customFormat="1" ht="15" x14ac:dyDescent="0.25">
      <c r="A87" s="516"/>
      <c r="B87" s="455"/>
      <c r="C87" s="360" t="s">
        <v>94</v>
      </c>
      <c r="D87" s="344"/>
      <c r="E87" s="343"/>
      <c r="F87" s="365">
        <f>F123</f>
        <v>329664.47666999989</v>
      </c>
      <c r="G87" s="365">
        <f>G123</f>
        <v>305.43238000000002</v>
      </c>
    </row>
    <row r="88" spans="1:9" customFormat="1" ht="16.5" x14ac:dyDescent="0.25">
      <c r="A88" s="517"/>
      <c r="B88" s="455"/>
      <c r="C88" s="352" t="s">
        <v>202</v>
      </c>
      <c r="D88" s="344"/>
      <c r="E88" s="343"/>
      <c r="F88" s="351">
        <f>F124</f>
        <v>0</v>
      </c>
      <c r="G88" s="351">
        <f>G124</f>
        <v>150124.46696000002</v>
      </c>
    </row>
    <row r="89" spans="1:9" customFormat="1" ht="15" x14ac:dyDescent="0.25"/>
    <row r="90" spans="1:9" customFormat="1" ht="15" x14ac:dyDescent="0.25"/>
    <row r="91" spans="1:9" ht="33" customHeight="1" x14ac:dyDescent="0.2">
      <c r="A91" s="484" t="s">
        <v>51</v>
      </c>
      <c r="B91" s="485"/>
      <c r="C91" s="485"/>
      <c r="D91" s="485"/>
      <c r="E91" s="485"/>
      <c r="F91" s="485"/>
      <c r="G91" s="485"/>
      <c r="H91" s="485"/>
      <c r="I91" s="486"/>
    </row>
    <row r="92" spans="1:9" ht="8.25" customHeight="1" x14ac:dyDescent="0.25">
      <c r="C92" s="3"/>
      <c r="D92"/>
      <c r="G92" s="4"/>
    </row>
    <row r="93" spans="1:9" s="5" customFormat="1" ht="51" customHeight="1" x14ac:dyDescent="0.25">
      <c r="C93" s="41"/>
      <c r="D93" s="82" t="str">
        <f>+D8</f>
        <v>Meta 
2026</v>
      </c>
      <c r="E93"/>
      <c r="F93" s="82" t="str">
        <f>+F8</f>
        <v>Recaudación
 2025</v>
      </c>
      <c r="G93" s="82" t="str">
        <f>+G8</f>
        <v>Recaudación 
2026</v>
      </c>
      <c r="H93"/>
      <c r="I93" s="82" t="str">
        <f>+I8</f>
        <v>Participación de la Recaudación 2026</v>
      </c>
    </row>
    <row r="94" spans="1:9" customFormat="1" ht="6" customHeight="1" x14ac:dyDescent="0.25"/>
    <row r="95" spans="1:9" s="5" customFormat="1" ht="15.95" customHeight="1" x14ac:dyDescent="0.2">
      <c r="A95" s="487" t="s">
        <v>20</v>
      </c>
      <c r="B95" s="488" t="s">
        <v>21</v>
      </c>
      <c r="C95" s="63" t="s">
        <v>1</v>
      </c>
      <c r="D95" s="287">
        <f>'Ene 2026'!D95+'Feb 2026'!D95+'Mar 2026'!D95+'Abr 2026'!D95+'May 2026'!D95+'Jun 2026'!D95+'Jul 2026'!D95+'Ago 2025'!D104+'Sept 2025'!D104+'Oct 2025'!D104+'Nov2025'!D105+'Dic2025'!D105</f>
        <v>4305699.1395899998</v>
      </c>
      <c r="E95" s="287"/>
      <c r="F95" s="287">
        <f>'Ene 2026'!F95+'Feb 2026'!F95+'Mar 2026'!F95+'Abr 2026'!F95+'May 2026'!F95+'Jun 2026'!F95+'Jul 2026'!F95+'Ago 2025'!F104+'Sept 2025'!F104+'Oct 2025'!F104+'Nov2025'!F105+'Dic2025'!F105</f>
        <v>4181943.6643199963</v>
      </c>
      <c r="G95" s="66">
        <f>'Ene 2026'!G95+'Feb 2026'!G95+'Mar 2026'!G95+'Abr 2026'!G95+'May 2026'!G95+'Jun 2026'!G95+'Jul 2026'!G95+'Ago 2025'!G104+'Sept 2025'!G104+'Oct 2025'!G104+'Nov2025'!G105+'Dic2025'!G105</f>
        <v>4933928.6731999973</v>
      </c>
      <c r="H95" s="11"/>
      <c r="I95" s="491">
        <f>+G117/G130</f>
        <v>0.85269310533352405</v>
      </c>
    </row>
    <row r="96" spans="1:9" ht="15.95" customHeight="1" outlineLevel="1" x14ac:dyDescent="0.25">
      <c r="A96" s="487"/>
      <c r="B96" s="489"/>
      <c r="C96" s="67" t="s">
        <v>43</v>
      </c>
      <c r="D96" s="209">
        <f>'Ene 2026'!D96+'Feb 2026'!D96+'Mar 2026'!D96+'Abr 2026'!D96+'May 2026'!D96+'Jun 2026'!D96+'Jul 2026'!D96+'Ago 2025'!D105+'Sept 2025'!D105+'Oct 2025'!D105+'Nov2025'!D106+'Dic2025'!D106</f>
        <v>2090828.4361599998</v>
      </c>
      <c r="E96" s="175">
        <f>'Ene 2026'!E96+'Feb 2026'!E96</f>
        <v>0</v>
      </c>
      <c r="F96" s="209">
        <f>'Ene 2026'!F96+'Feb 2026'!F96+'Mar 2026'!F96+'Abr 2026'!F96+'May 2026'!F96+'Jun 2026'!F96+'Jul 2026'!F96+'Ago 2025'!F105+'Sept 2025'!F105+'Oct 2025'!F105+'Nov2025'!F106+'Dic2025'!F106</f>
        <v>2031266.9045700007</v>
      </c>
      <c r="G96" s="69">
        <f>'Ene 2026'!G96+'Feb 2026'!G96+'Mar 2026'!G96+'Abr 2026'!G96+'May 2026'!G96+'Jun 2026'!G96+'Jul 2026'!G96+'Ago 2025'!G105+'Sept 2025'!G105+'Oct 2025'!G105+'Nov2025'!G106+'Dic2025'!G106</f>
        <v>2484402.4973499975</v>
      </c>
      <c r="I96" s="508"/>
    </row>
    <row r="97" spans="1:10" s="192" customFormat="1" ht="15.95" customHeight="1" outlineLevel="1" x14ac:dyDescent="0.25">
      <c r="A97" s="487"/>
      <c r="B97" s="489"/>
      <c r="C97" s="279" t="s">
        <v>188</v>
      </c>
      <c r="D97" s="210">
        <f>'Ene 2026'!D97+'Feb 2026'!D97+'Mar 2026'!D97+'Abr 2026'!D97+'May 2026'!D97+'Jun 2026'!D97+'Jul 2026'!D97+'Ago 2025'!D106+'Sept 2025'!D106+'Oct 2025'!D106+'Nov2025'!D107+'Dic2025'!D107</f>
        <v>1222070.6122599998</v>
      </c>
      <c r="E97" s="400">
        <f>'Ene 2026'!E97+'Feb 2026'!E97</f>
        <v>0</v>
      </c>
      <c r="F97" s="210">
        <f>'Ene 2026'!F97+'Feb 2026'!F97+'Mar 2026'!F97+'Abr 2026'!F97+'May 2026'!F97+'Jun 2026'!F97+'Jul 2026'!F97+'Ago 2025'!F106+'Sept 2025'!F106+'Oct 2025'!F106+'Nov2025'!F107+'Dic2025'!F107</f>
        <v>1212445.59556</v>
      </c>
      <c r="G97" s="373">
        <f>'Ene 2026'!G97+'Feb 2026'!G97+'Mar 2026'!G97+'Abr 2026'!G97+'May 2026'!G97+'Jun 2026'!G97+'Jul 2026'!G97+'Ago 2025'!G106+'Sept 2025'!G106+'Oct 2025'!G106+'Nov2025'!G107+'Dic2025'!G107</f>
        <v>1363722.06861</v>
      </c>
      <c r="I97" s="508"/>
    </row>
    <row r="98" spans="1:10" s="192" customFormat="1" ht="15.95" customHeight="1" outlineLevel="1" x14ac:dyDescent="0.25">
      <c r="A98" s="487"/>
      <c r="B98" s="489"/>
      <c r="C98" s="99" t="s">
        <v>192</v>
      </c>
      <c r="D98" s="210">
        <f>'Ene 2026'!D98+'Feb 2026'!D98+'Mar 2026'!D98+'Abr 2026'!D98+'May 2026'!D98+'Jun 2026'!D98+'Jul 2026'!D98+'Ago 2025'!D107+'Sept 2025'!D107+'Oct 2025'!D107+'Nov2025'!D108+'Dic2025'!D108</f>
        <v>0</v>
      </c>
      <c r="E98" s="400">
        <f>'Ene 2026'!E98+'Feb 2026'!E98</f>
        <v>0</v>
      </c>
      <c r="F98" s="210">
        <f>'Ene 2026'!F98+'Feb 2026'!F98+'Mar 2026'!F98+'Abr 2026'!F98+'May 2026'!F98+'Jun 2026'!F98+'Jul 2026'!F98+'Ago 2025'!F107+'Sept 2025'!F107+'Oct 2025'!F107+'Nov2025'!F108+'Dic2025'!F108</f>
        <v>0</v>
      </c>
      <c r="G98" s="373">
        <f>'Ene 2026'!G98+'Feb 2026'!G98+'Mar 2026'!G98+'Abr 2026'!G98+'May 2026'!G98+'Jun 2026'!G98+'Jul 2026'!G98+'Ago 2025'!G107+'Sept 2025'!G107+'Oct 2025'!G107+'Nov2025'!G108+'Dic2025'!G108</f>
        <v>16061.873820000001</v>
      </c>
      <c r="I98" s="508"/>
    </row>
    <row r="99" spans="1:10" ht="15.95" customHeight="1" outlineLevel="1" x14ac:dyDescent="0.25">
      <c r="A99" s="487"/>
      <c r="B99" s="489"/>
      <c r="C99" s="67" t="s">
        <v>15</v>
      </c>
      <c r="D99" s="210">
        <f>'Ene 2026'!D99+'Feb 2026'!D99+'Mar 2026'!D99+'Abr 2026'!D99+'May 2026'!D99+'Jun 2026'!D99+'Jul 2026'!D99+'Ago 2025'!D108+'Sept 2025'!D108+'Oct 2025'!D108+'Nov2025'!D109+'Dic2025'!D109</f>
        <v>1005.0085199999999</v>
      </c>
      <c r="E99" s="400">
        <f>'Ene 2026'!E99+'Feb 2026'!E99</f>
        <v>0</v>
      </c>
      <c r="F99" s="210">
        <f>'Ene 2026'!F99+'Feb 2026'!F99+'Mar 2026'!F99+'Abr 2026'!F99+'May 2026'!F99+'Jun 2026'!F99+'Jul 2026'!F99+'Ago 2025'!F108+'Sept 2025'!F108+'Oct 2025'!F108+'Nov2025'!F109+'Dic2025'!F109</f>
        <v>406.87517000000003</v>
      </c>
      <c r="G99" s="373">
        <f>'Ene 2026'!G99+'Feb 2026'!G99+'Mar 2026'!G99+'Abr 2026'!G99+'May 2026'!G99+'Jun 2026'!G99+'Jul 2026'!G99+'Ago 2025'!G108+'Sept 2025'!G108+'Oct 2025'!G108+'Nov2025'!G109+'Dic2025'!G109</f>
        <v>290.25383000000005</v>
      </c>
      <c r="I99" s="508"/>
    </row>
    <row r="100" spans="1:10" ht="15.95" customHeight="1" outlineLevel="1" x14ac:dyDescent="0.25">
      <c r="A100" s="487"/>
      <c r="B100" s="489"/>
      <c r="C100" s="67" t="s">
        <v>44</v>
      </c>
      <c r="D100" s="210">
        <f>'Ene 2026'!D100+'Feb 2026'!D100+'Mar 2026'!D100+'Abr 2026'!D100+'May 2026'!D100+'Jun 2026'!D100+'Jul 2026'!D100+'Ago 2025'!D109+'Sept 2025'!D109+'Oct 2025'!D109+'Nov2025'!D110+'Dic2025'!D110</f>
        <v>991795.08265000023</v>
      </c>
      <c r="E100" s="400">
        <f>'Ene 2026'!E100+'Feb 2026'!E100</f>
        <v>0</v>
      </c>
      <c r="F100" s="210">
        <f>'Ene 2026'!F100+'Feb 2026'!F100+'Mar 2026'!F100+'Abr 2026'!F100+'May 2026'!F100+'Jun 2026'!F100+'Jul 2026'!F100+'Ago 2025'!F109+'Sept 2025'!F109+'Oct 2025'!F109+'Nov2025'!F110+'Dic2025'!F110</f>
        <v>937824.28902000037</v>
      </c>
      <c r="G100" s="373">
        <f>'Ene 2026'!G100+'Feb 2026'!G100+'Mar 2026'!G100+'Abr 2026'!G100+'May 2026'!G100+'Jun 2026'!G100+'Jul 2026'!G100+'Ago 2025'!G109+'Sept 2025'!G109+'Oct 2025'!G109+'Nov2025'!G110+'Dic2025'!G110</f>
        <v>1069451.9795900001</v>
      </c>
      <c r="I100" s="508"/>
    </row>
    <row r="101" spans="1:10" ht="15.95" customHeight="1" outlineLevel="1" x14ac:dyDescent="0.25">
      <c r="A101" s="487"/>
      <c r="B101" s="489"/>
      <c r="C101" s="70" t="s">
        <v>14</v>
      </c>
      <c r="D101" s="210">
        <f>'Ene 2026'!D101+'Feb 2026'!D101+'Mar 2026'!D101+'Abr 2026'!D101+'May 2026'!D101+'Jun 2026'!D101+'Jul 2026'!D101+'Ago 2025'!D110+'Sept 2025'!D110+'Oct 2025'!D110+'Nov2025'!D111+'Dic2025'!D111</f>
        <v>258903.21137999996</v>
      </c>
      <c r="E101" s="400">
        <f>'Ene 2026'!E101+'Feb 2026'!E101</f>
        <v>0</v>
      </c>
      <c r="F101" s="210">
        <f>'Ene 2026'!F101+'Feb 2026'!F101+'Mar 2026'!F101+'Abr 2026'!F101+'May 2026'!F101+'Jun 2026'!F101+'Jul 2026'!F101+'Ago 2025'!F110+'Sept 2025'!F110+'Oct 2025'!F110+'Nov2025'!F111+'Dic2025'!F111</f>
        <v>227960.59475000028</v>
      </c>
      <c r="G101" s="373">
        <f>'Ene 2026'!G101+'Feb 2026'!G101+'Mar 2026'!G101+'Abr 2026'!G101+'May 2026'!G101+'Jun 2026'!G101+'Jul 2026'!G101+'Ago 2025'!G110+'Sept 2025'!G110+'Oct 2025'!G110+'Nov2025'!G111+'Dic2025'!G111</f>
        <v>245917.92304999972</v>
      </c>
      <c r="I101" s="508"/>
    </row>
    <row r="102" spans="1:10" ht="15.95" customHeight="1" outlineLevel="1" x14ac:dyDescent="0.25">
      <c r="A102" s="487"/>
      <c r="B102" s="489"/>
      <c r="C102" s="70" t="s">
        <v>13</v>
      </c>
      <c r="D102" s="210">
        <f>'Ene 2026'!D102+'Feb 2026'!D102+'Mar 2026'!D102+'Abr 2026'!D102+'May 2026'!D102+'Jun 2026'!D102+'Jul 2026'!D102+'Ago 2025'!D111+'Sept 2025'!D111+'Oct 2025'!D111+'Nov2025'!D112+'Dic2025'!D112</f>
        <v>716658.20919000008</v>
      </c>
      <c r="E102" s="400">
        <f>'Ene 2026'!E102+'Feb 2026'!E102</f>
        <v>0</v>
      </c>
      <c r="F102" s="210">
        <f>'Ene 2026'!F102+'Feb 2026'!F102+'Mar 2026'!F102+'Abr 2026'!F102+'May 2026'!F102+'Jun 2026'!F102+'Jul 2026'!F102+'Ago 2025'!F111+'Sept 2025'!F111+'Oct 2025'!F111+'Nov2025'!F112+'Dic2025'!F112</f>
        <v>694535.63404000015</v>
      </c>
      <c r="G102" s="373">
        <f>'Ene 2026'!G102+'Feb 2026'!G102+'Mar 2026'!G102+'Abr 2026'!G102+'May 2026'!G102+'Jun 2026'!G102+'Jul 2026'!G102+'Ago 2025'!G111+'Sept 2025'!G111+'Oct 2025'!G111+'Nov2025'!G112+'Dic2025'!G112</f>
        <v>808465.77717000037</v>
      </c>
      <c r="I102" s="508"/>
    </row>
    <row r="103" spans="1:10" ht="15.95" customHeight="1" outlineLevel="1" x14ac:dyDescent="0.25">
      <c r="A103" s="487"/>
      <c r="B103" s="489"/>
      <c r="C103" s="70" t="s">
        <v>12</v>
      </c>
      <c r="D103" s="210">
        <f>'Ene 2026'!D103+'Feb 2026'!D103+'Mar 2026'!D103+'Abr 2026'!D103+'May 2026'!D103+'Jun 2026'!D103+'Jul 2026'!D103+'Ago 2025'!D112+'Sept 2025'!D112+'Oct 2025'!D112+'Nov2025'!D113+'Dic2025'!D113</f>
        <v>15569.276229999999</v>
      </c>
      <c r="E103" s="400">
        <f>'Ene 2026'!E103+'Feb 2026'!E103</f>
        <v>0</v>
      </c>
      <c r="F103" s="210">
        <f>'Ene 2026'!F103+'Feb 2026'!F103+'Mar 2026'!F103+'Abr 2026'!F103+'May 2026'!F103+'Jun 2026'!F103+'Jul 2026'!F103+'Ago 2025'!F112+'Sept 2025'!F112+'Oct 2025'!F112+'Nov2025'!F113+'Dic2025'!F113</f>
        <v>14799.950569999999</v>
      </c>
      <c r="G103" s="373">
        <f>'Ene 2026'!G103+'Feb 2026'!G103+'Mar 2026'!G103+'Abr 2026'!G103+'May 2026'!G103+'Jun 2026'!G103+'Jul 2026'!G103+'Ago 2025'!G112+'Sept 2025'!G112+'Oct 2025'!G112+'Nov2025'!G113+'Dic2025'!G113</f>
        <v>14743.334060000001</v>
      </c>
      <c r="I103" s="508"/>
      <c r="J103" s="13"/>
    </row>
    <row r="104" spans="1:10" ht="15.95" customHeight="1" outlineLevel="1" x14ac:dyDescent="0.25">
      <c r="A104" s="487"/>
      <c r="B104" s="489"/>
      <c r="C104" s="70" t="s">
        <v>63</v>
      </c>
      <c r="D104" s="210">
        <f>'Ene 2026'!D104+'Feb 2026'!D104+'Mar 2026'!D104+'Abr 2026'!D104+'May 2026'!D104+'Jun 2026'!D104+'Jul 2026'!D104+'Ago 2025'!D113+'Sept 2025'!D113+'Oct 2025'!D113+'Nov2025'!D114+'Dic2025'!D114</f>
        <v>664.09383000000025</v>
      </c>
      <c r="E104" s="400">
        <f>'Ene 2026'!E104+'Feb 2026'!E104</f>
        <v>0</v>
      </c>
      <c r="F104" s="210">
        <f>'Ene 2026'!F104+'Feb 2026'!F104+'Mar 2026'!F104+'Abr 2026'!F104+'May 2026'!F104+'Jun 2026'!F104+'Jul 2026'!F104+'Ago 2025'!F113+'Sept 2025'!F113+'Oct 2025'!F113+'Nov2025'!F114+'Dic2025'!F114</f>
        <v>527.89852000000019</v>
      </c>
      <c r="G104" s="373">
        <f>'Ene 2026'!G104+'Feb 2026'!G104+'Mar 2026'!G104+'Abr 2026'!G104+'May 2026'!G104+'Jun 2026'!G104+'Jul 2026'!G104+'Ago 2025'!G113+'Sept 2025'!G113+'Oct 2025'!G113+'Nov2025'!G114+'Dic2025'!G114</f>
        <v>324.94531000000001</v>
      </c>
      <c r="I104" s="508"/>
    </row>
    <row r="105" spans="1:10" ht="15" hidden="1" outlineLevel="1" x14ac:dyDescent="0.25">
      <c r="A105" s="487"/>
      <c r="B105" s="489"/>
      <c r="C105" s="70" t="s">
        <v>67</v>
      </c>
      <c r="D105" s="210">
        <f>'Ene 2026'!D105+'Feb 2026'!D105+'Mar 2026'!D105+'Abr 2026'!D105+'May 2026'!D105+'Jun 2026'!D105+'Jul 2026'!D105+'Ago 2025'!D114+'Sept 2025'!D114+'Oct 2025'!D114+'Nov2025'!D115+'Dic2025'!D115</f>
        <v>0.29202</v>
      </c>
      <c r="E105" s="400">
        <f>'Ene 2026'!E105+'Feb 2026'!E105</f>
        <v>0</v>
      </c>
      <c r="F105" s="210">
        <f>'Ene 2026'!F105+'Feb 2026'!F105+'Mar 2026'!F105+'Abr 2026'!F105+'May 2026'!F105+'Jun 2026'!F105+'Jul 2026'!F105+'Ago 2025'!F114+'Sept 2025'!F114+'Oct 2025'!F114+'Nov2025'!F115+'Dic2025'!F115</f>
        <v>0.21113999999999999</v>
      </c>
      <c r="G105" s="373">
        <f>'Ene 2026'!G105+'Feb 2026'!G105+'Mar 2026'!G105+'Abr 2026'!G105+'May 2026'!G105+'Jun 2026'!G105+'Jul 2026'!G105+'Ago 2025'!G114+'Sept 2025'!G114+'Oct 2025'!G114+'Nov2025'!G115+'Dic2025'!G115</f>
        <v>0</v>
      </c>
      <c r="I105" s="508"/>
    </row>
    <row r="106" spans="1:10" ht="15.95" customHeight="1" x14ac:dyDescent="0.25">
      <c r="A106" s="487"/>
      <c r="B106" s="489"/>
      <c r="C106" s="71" t="s">
        <v>40</v>
      </c>
      <c r="D106" s="210">
        <f>'Ene 2026'!D106+'Feb 2026'!D106+'Mar 2026'!D106+'Abr 2026'!D106+'May 2026'!D106+'Jun 2026'!D106+'Jul 2026'!D106+'Ago 2025'!D115+'Sept 2025'!D115+'Oct 2025'!D115+'Nov2025'!D116+'Dic2025'!D116</f>
        <v>4904643.1225500014</v>
      </c>
      <c r="E106" s="400">
        <f>'Ene 2026'!E106+'Feb 2026'!E106</f>
        <v>0</v>
      </c>
      <c r="F106" s="210">
        <f>'Ene 2026'!F106+'Feb 2026'!F106+'Mar 2026'!F106+'Abr 2026'!F106+'May 2026'!F106+'Jun 2026'!F106+'Jul 2026'!F106+'Ago 2025'!F115+'Sept 2025'!F115+'Oct 2025'!F115+'Nov2025'!F116+'Dic2025'!F116</f>
        <v>4722421.8260799982</v>
      </c>
      <c r="G106" s="373">
        <f>'Ene 2026'!G106+'Feb 2026'!G106+'Mar 2026'!G106+'Abr 2026'!G106+'May 2026'!G106+'Jun 2026'!G106+'Jul 2026'!G106+'Ago 2025'!G115+'Sept 2025'!G115+'Oct 2025'!G115+'Nov2025'!G116+'Dic2025'!G116</f>
        <v>5424727.8861100255</v>
      </c>
      <c r="H106" s="11"/>
      <c r="I106" s="508"/>
    </row>
    <row r="107" spans="1:10" ht="15.95" customHeight="1" x14ac:dyDescent="0.25">
      <c r="A107" s="487"/>
      <c r="B107" s="489"/>
      <c r="C107" s="71" t="s">
        <v>41</v>
      </c>
      <c r="D107" s="210">
        <f>'Ene 2026'!D107+'Feb 2026'!D107+'Mar 2026'!D107+'Abr 2026'!D107+'May 2026'!D107+'Jun 2026'!D107+'Jul 2026'!D107+'Ago 2025'!D116+'Sept 2025'!D116+'Oct 2025'!D116+'Nov2025'!D117+'Dic2025'!D117</f>
        <v>327387.70040000015</v>
      </c>
      <c r="E107" s="400">
        <f>'Ene 2026'!E107+'Feb 2026'!E107</f>
        <v>0</v>
      </c>
      <c r="F107" s="210">
        <f>'Ene 2026'!F107+'Feb 2026'!F107+'Mar 2026'!F107+'Abr 2026'!F107+'May 2026'!F107+'Jun 2026'!F107+'Jul 2026'!F107+'Ago 2025'!F116+'Sept 2025'!F116+'Oct 2025'!F116+'Nov2025'!F117+'Dic2025'!F117</f>
        <v>307378.06584000011</v>
      </c>
      <c r="G107" s="373">
        <f>'Ene 2026'!G107+'Feb 2026'!G107+'Mar 2026'!G107+'Abr 2026'!G107+'May 2026'!G107+'Jun 2026'!G107+'Jul 2026'!G107+'Ago 2025'!G116+'Sept 2025'!G116+'Oct 2025'!G116+'Nov2025'!G117+'Dic2025'!G117</f>
        <v>311724.03132000024</v>
      </c>
      <c r="H107" s="11"/>
      <c r="I107" s="492"/>
    </row>
    <row r="108" spans="1:10" s="5" customFormat="1" ht="15.95" customHeight="1" x14ac:dyDescent="0.25">
      <c r="A108" s="487"/>
      <c r="B108" s="489"/>
      <c r="C108" s="72" t="s">
        <v>18</v>
      </c>
      <c r="D108" s="210">
        <f>'Ene 2026'!D108+'Feb 2026'!D108+'Mar 2026'!D108+'Abr 2026'!D108+'May 2026'!D108+'Jun 2026'!D108+'Jul 2026'!D108+'Ago 2025'!D117+'Sept 2025'!D117+'Oct 2025'!D117+'Nov2025'!D118+'Dic2025'!D118</f>
        <v>22403.760520000003</v>
      </c>
      <c r="E108" s="400">
        <f>'Ene 2026'!E108+'Feb 2026'!E108</f>
        <v>0</v>
      </c>
      <c r="F108" s="210">
        <f>'Ene 2026'!F108+'Feb 2026'!F108+'Mar 2026'!F108+'Abr 2026'!F108+'May 2026'!F108+'Jun 2026'!F108+'Jul 2026'!F108+'Ago 2025'!F117+'Sept 2025'!F117+'Oct 2025'!F117+'Nov2025'!F118+'Dic2025'!F118</f>
        <v>24461.981889999999</v>
      </c>
      <c r="G108" s="373">
        <f>'Ene 2026'!G108+'Feb 2026'!G108+'Mar 2026'!G108+'Abr 2026'!G108+'May 2026'!G108+'Jun 2026'!G108+'Jul 2026'!G108+'Ago 2025'!G117+'Sept 2025'!G117+'Oct 2025'!G117+'Nov2025'!G118+'Dic2025'!G118</f>
        <v>27853.991360000007</v>
      </c>
      <c r="H108" s="7"/>
      <c r="I108" s="492"/>
    </row>
    <row r="109" spans="1:10" ht="15.95" customHeight="1" x14ac:dyDescent="0.25">
      <c r="A109" s="487"/>
      <c r="B109" s="489"/>
      <c r="C109" s="72" t="s">
        <v>5</v>
      </c>
      <c r="D109" s="210">
        <f>'Ene 2026'!D109+'Feb 2026'!D109+'Mar 2026'!D109+'Abr 2026'!D109+'May 2026'!D109+'Jun 2026'!D109+'Jul 2026'!D109+'Ago 2025'!D118+'Sept 2025'!D118+'Oct 2025'!D118+'Nov2025'!D119+'Dic2025'!D119</f>
        <v>174178.0141800002</v>
      </c>
      <c r="E109" s="400">
        <f>'Ene 2026'!E109+'Feb 2026'!E109</f>
        <v>0</v>
      </c>
      <c r="F109" s="210">
        <f>'Ene 2026'!F109+'Feb 2026'!F109+'Mar 2026'!F109+'Abr 2026'!F109+'May 2026'!F109+'Jun 2026'!F109+'Jul 2026'!F109+'Ago 2025'!F118+'Sept 2025'!F118+'Oct 2025'!F118+'Nov2025'!F119+'Dic2025'!F119</f>
        <v>173573.18852000113</v>
      </c>
      <c r="G109" s="373">
        <f>'Ene 2026'!G109+'Feb 2026'!G109+'Mar 2026'!G109+'Abr 2026'!G109+'May 2026'!G109+'Jun 2026'!G109+'Jul 2026'!G109+'Ago 2025'!G118+'Sept 2025'!G118+'Oct 2025'!G118+'Nov2025'!G119+'Dic2025'!G119</f>
        <v>175219.99590999956</v>
      </c>
      <c r="H109" s="11"/>
      <c r="I109" s="492"/>
    </row>
    <row r="110" spans="1:10" ht="15.95" customHeight="1" x14ac:dyDescent="0.25">
      <c r="A110" s="487"/>
      <c r="B110" s="489"/>
      <c r="C110" s="72" t="s">
        <v>6</v>
      </c>
      <c r="D110" s="210">
        <f>'Ene 2026'!D110+'Feb 2026'!D110+'Mar 2026'!D110+'Abr 2026'!D110+'May 2026'!D110+'Jun 2026'!D110+'Jul 2026'!D110+'Ago 2025'!D119+'Sept 2025'!D119+'Oct 2025'!D119+'Nov2025'!D120+'Dic2025'!D120</f>
        <v>683444.21936000022</v>
      </c>
      <c r="E110" s="400">
        <f>'Ene 2026'!E110+'Feb 2026'!E110</f>
        <v>0</v>
      </c>
      <c r="F110" s="210">
        <f>'Ene 2026'!F110+'Feb 2026'!F110+'Mar 2026'!F110+'Abr 2026'!F110+'May 2026'!F110+'Jun 2026'!F110+'Jul 2026'!F110+'Ago 2025'!F119+'Sept 2025'!F119+'Oct 2025'!F119+'Nov2025'!F120+'Dic2025'!F120</f>
        <v>727665.79726000002</v>
      </c>
      <c r="G110" s="373">
        <f>'Ene 2026'!G110+'Feb 2026'!G110+'Mar 2026'!G110+'Abr 2026'!G110+'May 2026'!G110+'Jun 2026'!G110+'Jul 2026'!G110+'Ago 2025'!G119+'Sept 2025'!G119+'Oct 2025'!G119+'Nov2025'!G120+'Dic2025'!G120</f>
        <v>828949.53885999997</v>
      </c>
      <c r="H110" s="11"/>
      <c r="I110" s="492"/>
    </row>
    <row r="111" spans="1:10" ht="15.95" customHeight="1" x14ac:dyDescent="0.25">
      <c r="A111" s="487"/>
      <c r="B111" s="489"/>
      <c r="C111" s="72" t="s">
        <v>16</v>
      </c>
      <c r="D111" s="210">
        <f>'Ene 2026'!D111+'Feb 2026'!D111+'Mar 2026'!D111+'Abr 2026'!D111+'May 2026'!D111+'Jun 2026'!D111+'Jul 2026'!D111+'Ago 2025'!D120+'Sept 2025'!D120+'Oct 2025'!D120+'Nov2025'!D121+'Dic2025'!D121</f>
        <v>14247.637469999998</v>
      </c>
      <c r="E111" s="400">
        <f>'Ene 2026'!E111+'Feb 2026'!E111</f>
        <v>0</v>
      </c>
      <c r="F111" s="210">
        <f>'Ene 2026'!F111+'Feb 2026'!F111+'Mar 2026'!F111+'Abr 2026'!F111+'May 2026'!F111+'Jun 2026'!F111+'Jul 2026'!F111+'Ago 2025'!F120+'Sept 2025'!F120+'Oct 2025'!F120+'Nov2025'!F121+'Dic2025'!F121</f>
        <v>16194.046409999999</v>
      </c>
      <c r="G111" s="373">
        <f>'Ene 2026'!G111+'Feb 2026'!G111+'Mar 2026'!G111+'Abr 2026'!G111+'May 2026'!G111+'Jun 2026'!G111+'Jul 2026'!G111+'Ago 2025'!G120+'Sept 2025'!G120+'Oct 2025'!G120+'Nov2025'!G121+'Dic2025'!G121</f>
        <v>17305.332529999996</v>
      </c>
      <c r="H111" s="11"/>
      <c r="I111" s="492"/>
    </row>
    <row r="112" spans="1:10" ht="15.95" customHeight="1" x14ac:dyDescent="0.25">
      <c r="A112" s="487"/>
      <c r="B112" s="489"/>
      <c r="C112" s="72" t="s">
        <v>7</v>
      </c>
      <c r="D112" s="210">
        <f>'Ene 2026'!D112+'Feb 2026'!D112+'Mar 2026'!D112+'Abr 2026'!D112+'May 2026'!D112+'Jun 2026'!D112+'Jul 2026'!D112+'Ago 2025'!D121+'Sept 2025'!D121+'Oct 2025'!D121+'Nov2025'!D122+'Dic2025'!D122</f>
        <v>252324.5062700001</v>
      </c>
      <c r="E112" s="400">
        <f>'Ene 2026'!E112+'Feb 2026'!E112</f>
        <v>0</v>
      </c>
      <c r="F112" s="210">
        <f>'Ene 2026'!F112+'Feb 2026'!F112+'Mar 2026'!F112+'Abr 2026'!F112+'May 2026'!F112+'Jun 2026'!F112+'Jul 2026'!F112+'Ago 2025'!F121+'Sept 2025'!F121+'Oct 2025'!F121+'Nov2025'!F122+'Dic2025'!F122</f>
        <v>221552.77490000002</v>
      </c>
      <c r="G112" s="373">
        <f>'Ene 2026'!G112+'Feb 2026'!G112+'Mar 2026'!G112+'Abr 2026'!G112+'May 2026'!G112+'Jun 2026'!G112+'Jul 2026'!G112+'Ago 2025'!G121+'Sept 2025'!G121+'Oct 2025'!G121+'Nov2025'!G122+'Dic2025'!G122</f>
        <v>476746.00723999966</v>
      </c>
      <c r="H112" s="11"/>
      <c r="I112" s="492"/>
    </row>
    <row r="113" spans="1:9" ht="15.95" customHeight="1" x14ac:dyDescent="0.25">
      <c r="A113" s="487"/>
      <c r="B113" s="489"/>
      <c r="C113" s="72" t="s">
        <v>17</v>
      </c>
      <c r="D113" s="210">
        <f>'Ene 2026'!D113+'Feb 2026'!D113+'Mar 2026'!D113+'Abr 2026'!D113+'May 2026'!D113+'Jun 2026'!D113+'Jul 2026'!D113+'Ago 2025'!D122+'Sept 2025'!D122+'Oct 2025'!D122+'Nov2025'!D123+'Dic2025'!D123</f>
        <v>128926.16765999998</v>
      </c>
      <c r="E113" s="400">
        <f>'Ene 2026'!E113+'Feb 2026'!E113</f>
        <v>0</v>
      </c>
      <c r="F113" s="210">
        <f>'Ene 2026'!F113+'Feb 2026'!F113+'Mar 2026'!F113+'Abr 2026'!F113+'May 2026'!F113+'Jun 2026'!F113+'Jul 2026'!F113+'Ago 2025'!F122+'Sept 2025'!F122+'Oct 2025'!F122+'Nov2025'!F123+'Dic2025'!F123</f>
        <v>142539.71113000001</v>
      </c>
      <c r="G113" s="373">
        <f>'Ene 2026'!G113+'Feb 2026'!G113+'Mar 2026'!G113+'Abr 2026'!G113+'May 2026'!G113+'Jun 2026'!G113+'Jul 2026'!G113+'Ago 2025'!G122+'Sept 2025'!G122+'Oct 2025'!G122+'Nov2025'!G123+'Dic2025'!G123</f>
        <v>156513.23084999996</v>
      </c>
      <c r="H113" s="11"/>
      <c r="I113" s="492"/>
    </row>
    <row r="114" spans="1:9" ht="15.95" customHeight="1" x14ac:dyDescent="0.25">
      <c r="A114" s="487"/>
      <c r="B114" s="489"/>
      <c r="C114" s="72" t="s">
        <v>57</v>
      </c>
      <c r="D114" s="210">
        <f>'Ene 2026'!D114+'Feb 2026'!D114+'Mar 2026'!D114+'Abr 2026'!D114+'May 2026'!D114+'Jun 2026'!D114+'Jul 2026'!D114+'Ago 2025'!D123+'Sept 2025'!D123+'Oct 2025'!D123+'Nov2025'!D124+'Dic2025'!D124</f>
        <v>33389.151530000003</v>
      </c>
      <c r="E114" s="400">
        <f>'Ene 2026'!E114+'Feb 2026'!E114</f>
        <v>0</v>
      </c>
      <c r="F114" s="210">
        <f>'Ene 2026'!F114+'Feb 2026'!F114+'Mar 2026'!F114+'Abr 2026'!F114+'May 2026'!F114+'Jun 2026'!F114+'Jul 2026'!F114+'Ago 2025'!F123+'Sept 2025'!F123+'Oct 2025'!F123+'Nov2025'!F124+'Dic2025'!F124</f>
        <v>31148.026720000409</v>
      </c>
      <c r="G114" s="373">
        <f>'Ene 2026'!G114+'Feb 2026'!G114+'Mar 2026'!G114+'Abr 2026'!G114+'May 2026'!G114+'Jun 2026'!G114+'Jul 2026'!G114+'Ago 2025'!G123+'Sept 2025'!G123+'Oct 2025'!G123+'Nov2025'!G124+'Dic2025'!G124</f>
        <v>25529.193930000452</v>
      </c>
      <c r="H114" s="11"/>
      <c r="I114" s="492"/>
    </row>
    <row r="115" spans="1:9" ht="15.95" customHeight="1" x14ac:dyDescent="0.25">
      <c r="A115" s="487"/>
      <c r="B115" s="489"/>
      <c r="C115" s="72" t="s">
        <v>58</v>
      </c>
      <c r="D115" s="210">
        <f>'Ene 2026'!D115+'Feb 2026'!D115+'Mar 2026'!D115+'Abr 2026'!D115+'May 2026'!D115+'Jun 2026'!D115+'Jul 2026'!D115+'Ago 2025'!D124+'Sept 2025'!D124+'Oct 2025'!D124+'Nov2025'!D125+'Dic2025'!D125</f>
        <v>30320.312459999986</v>
      </c>
      <c r="E115" s="400">
        <f>'Ene 2026'!E115+'Feb 2026'!E115</f>
        <v>0</v>
      </c>
      <c r="F115" s="210">
        <f>'Ene 2026'!F115+'Feb 2026'!F115+'Mar 2026'!F115+'Abr 2026'!F115+'May 2026'!F115+'Jun 2026'!F115+'Jul 2026'!F115+'Ago 2025'!F124+'Sept 2025'!F124+'Oct 2025'!F124+'Nov2025'!F125+'Dic2025'!F125</f>
        <v>33405.034080001395</v>
      </c>
      <c r="G115" s="373">
        <f>'Ene 2026'!G115+'Feb 2026'!G115+'Mar 2026'!G115+'Abr 2026'!G115+'May 2026'!G115+'Jun 2026'!G115+'Jul 2026'!G115+'Ago 2025'!G124+'Sept 2025'!G124+'Oct 2025'!G124+'Nov2025'!G125+'Dic2025'!G125</f>
        <v>42641.444690001801</v>
      </c>
      <c r="H115" s="11"/>
      <c r="I115" s="492"/>
    </row>
    <row r="116" spans="1:9" ht="15.95" customHeight="1" x14ac:dyDescent="0.25">
      <c r="A116" s="487"/>
      <c r="B116" s="489"/>
      <c r="C116" s="102" t="s">
        <v>74</v>
      </c>
      <c r="D116" s="210">
        <f>'Ene 2026'!D116+'Feb 2026'!D116+'Mar 2026'!D116+'Abr 2026'!D116+'May 2026'!D116+'Jun 2026'!D116+'Jul 2026'!D116+'Ago 2025'!D125+'Sept 2025'!D125+'Oct 2025'!D125+'Nov2025'!D126+'Dic2025'!D126</f>
        <v>14666.088010000025</v>
      </c>
      <c r="E116" s="400">
        <f>'Ene 2026'!E116+'Feb 2026'!E116</f>
        <v>0</v>
      </c>
      <c r="F116" s="210">
        <f>'Ene 2026'!F116+'Feb 2026'!F116+'Mar 2026'!F116+'Abr 2026'!F116+'May 2026'!F116+'Jun 2026'!F116+'Jul 2026'!F116+'Ago 2025'!F125+'Sept 2025'!F125+'Oct 2025'!F125+'Nov2025'!F126+'Dic2025'!F126</f>
        <v>14209.762700000001</v>
      </c>
      <c r="G116" s="373">
        <f>'Ene 2026'!G116+'Feb 2026'!G116+'Mar 2026'!G116+'Abr 2026'!G116+'May 2026'!G116+'Jun 2026'!G116+'Jul 2026'!G116+'Ago 2025'!G125+'Sept 2025'!G125+'Oct 2025'!G125+'Nov2025'!G126+'Dic2025'!G126</f>
        <v>11539.28549</v>
      </c>
      <c r="H116" s="7"/>
      <c r="I116" s="492"/>
    </row>
    <row r="117" spans="1:9" s="7" customFormat="1" ht="18" customHeight="1" x14ac:dyDescent="0.2">
      <c r="A117" s="487"/>
      <c r="B117" s="490"/>
      <c r="C117" s="83" t="s">
        <v>55</v>
      </c>
      <c r="D117" s="84">
        <f>'Ene 2026'!D117+'Feb 2026'!D117+'Mar 2026'!D117+'Abr 2026'!D117+'May 2026'!D117+'Jun 2026'!D117+'Jul 2026'!D117+'Ago 2025'!D126+'Sept 2025'!D126+'Oct 2025'!D126+'Nov2025'!D127+'Dic2025'!D127</f>
        <v>10891629.82</v>
      </c>
      <c r="E117" s="61"/>
      <c r="F117" s="84">
        <f>'Ene 2026'!F117+'Feb 2026'!F117+'Mar 2026'!F117+'Abr 2026'!F117+'May 2026'!F117+'Jun 2026'!F117+'Jul 2026'!F117+'Ago 2025'!F126+'Sept 2025'!F126+'Oct 2025'!F126+'Nov2025'!F127+'Dic2025'!F127</f>
        <v>10596493.879849998</v>
      </c>
      <c r="G117" s="84">
        <f>'Ene 2026'!G117+'Feb 2026'!G117+'Mar 2026'!G117+'Abr 2026'!G117+'May 2026'!G117+'Jun 2026'!G117+'Jul 2026'!G117+'Ago 2025'!G126+'Sept 2025'!G126+'Oct 2025'!G126+'Nov2025'!G127+'Dic2025'!G127</f>
        <v>12432678.611490026</v>
      </c>
      <c r="I117" s="493"/>
    </row>
    <row r="118" spans="1:9" ht="10.5" customHeight="1" x14ac:dyDescent="0.25">
      <c r="A118" s="487"/>
      <c r="B118" s="21"/>
      <c r="C118" s="34"/>
      <c r="D118" s="17"/>
      <c r="E118" s="17"/>
      <c r="F118" s="17"/>
      <c r="G118" s="17"/>
      <c r="H118" s="7"/>
      <c r="I118" s="35"/>
    </row>
    <row r="119" spans="1:9" ht="18.75" customHeight="1" x14ac:dyDescent="0.2">
      <c r="A119" s="487"/>
      <c r="B119" s="494" t="s">
        <v>22</v>
      </c>
      <c r="C119" s="76" t="s">
        <v>38</v>
      </c>
      <c r="D119" s="78">
        <f>'Ene 2026'!D119+'Feb 2026'!D119+'Mar 2026'!D119+'Abr 2026'!D119+'May 2026'!D119+'Jun 2026'!D119+'Jul 2026'!D119+'Ago 2025'!D128+'Sept 2025'!D128+'Oct 2025'!D128+'Nov2025'!D129+'Dic2025'!D129</f>
        <v>1530611.2803999993</v>
      </c>
      <c r="E119" s="77">
        <f>'Ene 2026'!E119+'Feb 2026'!E119</f>
        <v>0</v>
      </c>
      <c r="F119" s="78">
        <f>'Ene 2026'!F119+'Feb 2026'!F119+'Mar 2026'!F119+'Abr 2026'!F119+'May 2026'!F119+'Jun 2026'!F119+'Jul 2026'!F119+'Ago 2025'!F128+'Sept 2025'!F128+'Oct 2025'!F128+'Nov2025'!F129+'Dic2025'!F129</f>
        <v>1528371.2957800014</v>
      </c>
      <c r="G119" s="78">
        <f>'Ene 2026'!G119+'Feb 2026'!G119+'Mar 2026'!G119+'Abr 2026'!G119+'May 2026'!G119+'Jun 2026'!G119+'Jul 2026'!G119+'Ago 2025'!G128+'Sept 2025'!G128+'Oct 2025'!G128+'Nov2025'!G129+'Dic2025'!G129</f>
        <v>1840490.5896899998</v>
      </c>
      <c r="H119" s="7"/>
      <c r="I119" s="497">
        <f>+G121/G130</f>
        <v>0.13698968612183551</v>
      </c>
    </row>
    <row r="120" spans="1:9" ht="18.75" customHeight="1" x14ac:dyDescent="0.2">
      <c r="A120" s="487"/>
      <c r="B120" s="495"/>
      <c r="C120" s="79" t="s">
        <v>39</v>
      </c>
      <c r="D120" s="68">
        <f>'Ene 2026'!D120+'Feb 2026'!D120+'Mar 2026'!D120+'Abr 2026'!D120+'May 2026'!D120+'Jun 2026'!D120+'Jul 2026'!D120+'Ago 2025'!D129+'Sept 2025'!D129+'Oct 2025'!D129+'Nov2025'!D130+'Dic2025'!D130</f>
        <v>125282.37447999998</v>
      </c>
      <c r="E120" s="77">
        <f>'Ene 2026'!E120+'Feb 2026'!E120</f>
        <v>0</v>
      </c>
      <c r="F120" s="68">
        <f>'Ene 2026'!F120+'Feb 2026'!F120+'Mar 2026'!F120+'Abr 2026'!F120+'May 2026'!F120+'Jun 2026'!F120+'Jul 2026'!F120+'Ago 2025'!F129+'Sept 2025'!F129+'Oct 2025'!F129+'Nov2025'!F130+'Dic2025'!F130</f>
        <v>131650.70567999998</v>
      </c>
      <c r="G120" s="68">
        <f>'Ene 2026'!G120+'Feb 2026'!G120+'Mar 2026'!G120+'Abr 2026'!G120+'May 2026'!G120+'Jun 2026'!G120+'Jul 2026'!G120+'Ago 2025'!G129+'Sept 2025'!G129+'Oct 2025'!G129+'Nov2025'!G130+'Dic2025'!G130</f>
        <v>156885.40642000001</v>
      </c>
      <c r="H120" s="7"/>
      <c r="I120" s="492"/>
    </row>
    <row r="121" spans="1:9" s="7" customFormat="1" ht="18.75" customHeight="1" x14ac:dyDescent="0.25">
      <c r="A121" s="487"/>
      <c r="B121" s="496"/>
      <c r="C121" s="97" t="s">
        <v>61</v>
      </c>
      <c r="D121" s="84">
        <f>'Ene 2026'!D121+'Feb 2026'!D121+'Mar 2026'!D121+'Abr 2026'!D121+'May 2026'!D121+'Jun 2026'!D121+'Jul 2026'!D121+'Ago 2025'!D130+'Sept 2025'!D130+'Oct 2025'!D130+'Nov2025'!D131+'Dic2025'!D131</f>
        <v>1655893.6548799993</v>
      </c>
      <c r="F121" s="84">
        <f>'Ene 2026'!F121+'Feb 2026'!F121+'Mar 2026'!F121+'Abr 2026'!F121+'May 2026'!F121+'Jun 2026'!F121+'Jul 2026'!F121+'Ago 2025'!F130+'Sept 2025'!F130+'Oct 2025'!F130+'Nov2025'!F131+'Dic2025'!F131</f>
        <v>1660022.0014600016</v>
      </c>
      <c r="G121" s="84">
        <f>'Ene 2026'!G121+'Feb 2026'!G121+'Mar 2026'!G121+'Abr 2026'!G121+'May 2026'!G121+'Jun 2026'!G121+'Jul 2026'!G121+'Ago 2025'!G130+'Sept 2025'!G130+'Oct 2025'!G130+'Nov2025'!G131+'Dic2025'!G131</f>
        <v>1997375.9961099997</v>
      </c>
      <c r="H121" s="11"/>
      <c r="I121" s="493"/>
    </row>
    <row r="122" spans="1:9" s="7" customFormat="1" ht="15.75" x14ac:dyDescent="0.25">
      <c r="A122" s="487"/>
      <c r="B122" s="21"/>
      <c r="C122" s="18"/>
      <c r="D122" s="22"/>
      <c r="F122" s="22"/>
      <c r="G122" s="22"/>
      <c r="H122" s="11"/>
      <c r="I122" s="35"/>
    </row>
    <row r="123" spans="1:9" s="7" customFormat="1" ht="15" x14ac:dyDescent="0.2">
      <c r="A123" s="487"/>
      <c r="B123" s="524" t="s">
        <v>197</v>
      </c>
      <c r="C123" s="76" t="s">
        <v>94</v>
      </c>
      <c r="D123" s="78">
        <f>'Ene 2026'!D123+'Feb 2026'!D123+'Mar 2026'!D123+'Abr 2026'!D123+'May 2026'!D123+'Jun 2026'!D123+'Jul 2026'!D123+'Ago 2025'!D132+'Sept 2025'!D132+'Oct 2025'!D132+'Nov2025'!D133+'Dic2025'!D133</f>
        <v>0</v>
      </c>
      <c r="E123" s="77">
        <f>'Ene 2026'!E123+'Feb 2026'!E123</f>
        <v>0</v>
      </c>
      <c r="F123" s="78">
        <f>'Ene 2026'!F123+'Feb 2026'!F123+'Mar 2026'!F123+'Abr 2026'!F123+'May 2026'!F123+'Jun 2026'!F123+'Jul 2026'!F123+'Ago 2025'!F132+'Sept 2025'!F132+'Oct 2025'!F132+'Nov2025'!F133+'Dic2025'!F133</f>
        <v>329664.47666999989</v>
      </c>
      <c r="G123" s="78">
        <f>'Ene 2026'!G123+'Feb 2026'!G123+'Mar 2026'!G123+'Abr 2026'!G123+'May 2026'!G123+'Jun 2026'!G123+'Jul 2026'!G123+'Ago 2025'!G132+'Sept 2025'!G132+'Oct 2025'!G132+'Nov2025'!G133+'Dic2025'!G133</f>
        <v>305.43238000000002</v>
      </c>
      <c r="H123" s="11"/>
      <c r="I123" s="497">
        <f>+G125/$G$130</f>
        <v>1.0317208544640495E-2</v>
      </c>
    </row>
    <row r="124" spans="1:9" s="7" customFormat="1" ht="16.149999999999999" customHeight="1" x14ac:dyDescent="0.2">
      <c r="A124" s="487"/>
      <c r="B124" s="524"/>
      <c r="C124" s="401" t="s">
        <v>202</v>
      </c>
      <c r="D124" s="68">
        <f>'Ene 2026'!D124+'Feb 2026'!D124+'Mar 2026'!D124+'Abr 2026'!D124+'May 2026'!D124+'Jun 2026'!D124+'Jul 2026'!D124+'Ago 2025'!D133+'Sept 2025'!D133+'Oct 2025'!D133+'Nov2025'!D134+'Dic2025'!D134</f>
        <v>0</v>
      </c>
      <c r="E124" s="77">
        <f>'Ene 2026'!E124+'Feb 2026'!E124</f>
        <v>0</v>
      </c>
      <c r="F124" s="68">
        <f>'Ene 2026'!F124+'Feb 2026'!F124+'Mar 2026'!F124+'Abr 2026'!F124+'May 2026'!F124+'Jun 2026'!F124+'Jul 2026'!F124+'Ago 2025'!F133+'Sept 2025'!F133+'Oct 2025'!F133+'Nov2025'!F134+'Dic2025'!F134</f>
        <v>0</v>
      </c>
      <c r="G124" s="68">
        <f>'Ene 2026'!G124+'Feb 2026'!G124+'Mar 2026'!G124+'Abr 2026'!G124+'May 2026'!G124+'Jun 2026'!G124+'Jul 2026'!G124+'Ago 2025'!G133+'Sept 2025'!G133+'Oct 2025'!G133+'Nov2025'!G134+'Dic2025'!G134</f>
        <v>150124.46696000002</v>
      </c>
      <c r="H124" s="11"/>
      <c r="I124" s="492"/>
    </row>
    <row r="125" spans="1:9" s="7" customFormat="1" ht="15" x14ac:dyDescent="0.25">
      <c r="A125" s="487"/>
      <c r="B125" s="524"/>
      <c r="C125" s="97" t="s">
        <v>196</v>
      </c>
      <c r="D125" s="84">
        <f>'Ene 2026'!D125+'Feb 2026'!D125+'Mar 2026'!D125+'Abr 2026'!D125+'May 2026'!D125+'Jun 2026'!D125+'Jul 2026'!D125+'Ago 2025'!D134+'Sept 2025'!D134+'Oct 2025'!D134+'Nov2025'!D135+'Dic2025'!D135</f>
        <v>0</v>
      </c>
      <c r="E125" s="7">
        <f>'Ene 2026'!E125+'Feb 2026'!E125</f>
        <v>0</v>
      </c>
      <c r="F125" s="84">
        <f>'Ene 2026'!F125+'Feb 2026'!F125+'Mar 2026'!F125+'Abr 2026'!F125+'May 2026'!F125+'Jun 2026'!F125+'Jul 2026'!F125+'Ago 2025'!F134+'Sept 2025'!F134+'Oct 2025'!F134+'Nov2025'!F135+'Dic2025'!F135</f>
        <v>329664.47666999989</v>
      </c>
      <c r="G125" s="84">
        <f>'Ene 2026'!G125+'Feb 2026'!G125+'Mar 2026'!G125+'Abr 2026'!G125+'May 2026'!G125+'Jun 2026'!G125+'Jul 2026'!G125+'Ago 2025'!G134+'Sept 2025'!G134+'Oct 2025'!G134+'Nov2025'!G135+'Dic2025'!G135</f>
        <v>150429.89934</v>
      </c>
      <c r="H125" s="11"/>
      <c r="I125" s="493"/>
    </row>
    <row r="126" spans="1:9" s="7" customFormat="1" ht="15.75" x14ac:dyDescent="0.25">
      <c r="A126" s="487"/>
      <c r="B126" s="21"/>
      <c r="C126" s="18"/>
      <c r="D126" s="22"/>
      <c r="F126" s="22"/>
      <c r="G126" s="22"/>
      <c r="H126" s="11"/>
      <c r="I126" s="35"/>
    </row>
    <row r="127" spans="1:9" s="7" customFormat="1" ht="15.75" customHeight="1" x14ac:dyDescent="0.25">
      <c r="A127" s="487"/>
      <c r="B127" s="498" t="s">
        <v>24</v>
      </c>
      <c r="C127" s="498"/>
      <c r="D127" s="85">
        <f>D130-D128</f>
        <v>5637195.2365299975</v>
      </c>
      <c r="F127" s="85">
        <f>F130-F128</f>
        <v>5871896.4827099992</v>
      </c>
      <c r="G127" s="85">
        <f>G130-G128</f>
        <v>6818802.6020400003</v>
      </c>
      <c r="H127" s="11"/>
      <c r="I127" s="86">
        <f>+G127/$G$130</f>
        <v>0.4676663933077384</v>
      </c>
    </row>
    <row r="128" spans="1:9" s="7" customFormat="1" ht="15.75" customHeight="1" x14ac:dyDescent="0.2">
      <c r="A128" s="487"/>
      <c r="B128" s="498" t="s">
        <v>25</v>
      </c>
      <c r="C128" s="498"/>
      <c r="D128" s="85">
        <f>+D106+D107+D108+D121</f>
        <v>6910328.2383500012</v>
      </c>
      <c r="F128" s="85">
        <f>+F106+F107+F108+F121</f>
        <v>6714283.8752700007</v>
      </c>
      <c r="G128" s="85">
        <f>+G106+G107+G108+G121</f>
        <v>7761681.9049000256</v>
      </c>
      <c r="H128" s="61"/>
      <c r="I128" s="86">
        <f>+G128/$G$130</f>
        <v>0.5323336066922616</v>
      </c>
    </row>
    <row r="129" spans="1:13" ht="15" x14ac:dyDescent="0.25">
      <c r="B129" s="21"/>
      <c r="C129" s="18"/>
      <c r="D129" s="22"/>
      <c r="E129" s="7"/>
      <c r="F129" s="20"/>
      <c r="G129" s="20"/>
      <c r="H129" s="11"/>
      <c r="I129" s="369"/>
    </row>
    <row r="130" spans="1:13" ht="26.25" customHeight="1" x14ac:dyDescent="0.25">
      <c r="A130" s="501" t="s">
        <v>26</v>
      </c>
      <c r="B130" s="502" t="s">
        <v>135</v>
      </c>
      <c r="C130" s="503"/>
      <c r="D130" s="87">
        <f>+D117+D121+D125</f>
        <v>12547523.474879999</v>
      </c>
      <c r="E130"/>
      <c r="F130" s="87">
        <f>+F117+F121+F125</f>
        <v>12586180.35798</v>
      </c>
      <c r="G130" s="87">
        <f>+G117+G121+G125</f>
        <v>14580484.506940026</v>
      </c>
      <c r="H130" s="11"/>
      <c r="I130" s="432">
        <v>2.3916363716125488E-6</v>
      </c>
      <c r="J130" s="258"/>
    </row>
    <row r="131" spans="1:13" ht="14.25" customHeight="1" x14ac:dyDescent="0.2">
      <c r="A131" s="501"/>
      <c r="B131" s="504" t="s">
        <v>130</v>
      </c>
      <c r="C131" s="505"/>
      <c r="D131" s="88"/>
      <c r="E131" s="77"/>
      <c r="F131" s="36">
        <f>'Ene 2026'!F131+'Feb 2026'!F131+'Mar 2026'!F131+'Abr 2026'!F131+'May 2026'!F131+'Jun 2026'!F131+'Jul 2026'!F131+'Ago 2025'!F139+'Sept 2025'!F139+'Oct 2025'!F139+'Nov2025'!F141+'Dic2025'!F141</f>
        <v>1433869.4507699972</v>
      </c>
      <c r="G131" s="36">
        <f>'Ene 2026'!G131+'Feb 2026'!G131+'Mar 2026'!G131+'Abr 2026'!G131+'May 2026'!G131+'Jun 2026'!G131+'Jul 2026'!G131+'Ago 2025'!G139+'Sept 2025'!G139+'Oct 2025'!G139+'Nov2025'!G141+'Dic2025'!G141</f>
        <v>2017673.6148099811</v>
      </c>
      <c r="H131" s="11"/>
      <c r="I131" s="368">
        <v>-1.885928213596344E-8</v>
      </c>
      <c r="J131" s="291"/>
    </row>
    <row r="132" spans="1:13" ht="14.25" customHeight="1" x14ac:dyDescent="0.2">
      <c r="A132" s="501"/>
      <c r="B132" s="504" t="s">
        <v>131</v>
      </c>
      <c r="C132" s="505"/>
      <c r="D132" s="88"/>
      <c r="E132" s="77"/>
      <c r="F132" s="36">
        <f>'Ene 2026'!F132+'Feb 2026'!F132+'Mar 2026'!F132+'Abr 2026'!F132+'May 2026'!F132+'Jun 2026'!F132+'Jul 2026'!F132+'Ago 2025'!F140+'Sept 2025'!F140+'Oct 2025'!F140+'Nov2025'!F142+'Dic2025'!F142</f>
        <v>35902.980010000021</v>
      </c>
      <c r="G132" s="36">
        <f>'Ene 2026'!G132+'Feb 2026'!G132+'Mar 2026'!G132+'Abr 2026'!G132+'May 2026'!G132+'Jun 2026'!G132+'Jul 2026'!G132+'Ago 2025'!G140+'Sept 2025'!G140+'Oct 2025'!G140+'Nov2025'!G142+'Dic2025'!G142</f>
        <v>36051.619820000007</v>
      </c>
      <c r="H132" s="11"/>
      <c r="I132" s="368">
        <v>0</v>
      </c>
      <c r="J132" s="196"/>
    </row>
    <row r="133" spans="1:13" ht="27.4" customHeight="1" x14ac:dyDescent="0.25">
      <c r="A133" s="501"/>
      <c r="B133" s="502" t="s">
        <v>132</v>
      </c>
      <c r="C133" s="503"/>
      <c r="D133" s="87"/>
      <c r="E133"/>
      <c r="F133" s="89">
        <f>+F130-F131-F132</f>
        <v>11116407.927200004</v>
      </c>
      <c r="G133" s="89">
        <f>+G130-G131-G132</f>
        <v>12526759.272310045</v>
      </c>
      <c r="H133" s="11"/>
      <c r="I133" s="61"/>
      <c r="J133" s="228"/>
      <c r="K133" s="229"/>
    </row>
    <row r="134" spans="1:13" ht="14.25" customHeight="1" x14ac:dyDescent="0.25">
      <c r="A134" s="501"/>
      <c r="B134" s="504" t="s">
        <v>133</v>
      </c>
      <c r="C134" s="505"/>
      <c r="D134" s="90"/>
      <c r="E134" s="91"/>
      <c r="F134" s="36">
        <f>'Ene 2026'!F134+'Feb 2026'!F134+'Mar 2026'!F134+'Abr 2026'!F134+'May 2026'!F134+'Jun 2026'!F134+'Jul 2026'!F134+'Ago 2025'!F142+'Sept 2025'!F142+'Oct 2025'!F142+'Nov2025'!F144+'Dic2025'!F144</f>
        <v>278097.9573800033</v>
      </c>
      <c r="G134" s="36">
        <f>'Ene 2026'!G134+'Feb 2026'!G134+'Mar 2026'!G134+'Abr 2026'!G134+'May 2026'!G134+'Jun 2026'!G134+'Jul 2026'!G134+'Ago 2025'!G142+'Sept 2025'!G142+'Oct 2025'!G142+'Nov2025'!G144+'Dic2025'!G144</f>
        <v>383859.35367999994</v>
      </c>
      <c r="H134" s="11"/>
      <c r="I134" s="432">
        <f>G134-'Recaudación abierta'!B69</f>
        <v>0</v>
      </c>
      <c r="J134" s="228"/>
    </row>
    <row r="135" spans="1:13" ht="38.25" customHeight="1" x14ac:dyDescent="0.25">
      <c r="A135" s="501"/>
      <c r="B135" s="506" t="s">
        <v>134</v>
      </c>
      <c r="C135" s="507"/>
      <c r="D135" s="87"/>
      <c r="E135"/>
      <c r="F135" s="93">
        <f>+F133-F134</f>
        <v>10838309.96982</v>
      </c>
      <c r="G135" s="93">
        <f>+G133-G134</f>
        <v>12142899.918630045</v>
      </c>
      <c r="H135" s="11"/>
      <c r="I135" s="432">
        <f>G135/F135-1</f>
        <v>0.12036839253008669</v>
      </c>
      <c r="J135" s="178"/>
      <c r="K135" s="178"/>
      <c r="L135" s="178"/>
      <c r="M135" s="178"/>
    </row>
    <row r="136" spans="1:13" customFormat="1" ht="15" customHeight="1" x14ac:dyDescent="0.25">
      <c r="A136" s="2"/>
      <c r="B136" s="2"/>
      <c r="C136" s="2"/>
      <c r="D136" s="217"/>
      <c r="E136" s="217"/>
      <c r="F136" s="227"/>
      <c r="G136" s="227"/>
      <c r="H136" s="217"/>
      <c r="I136" s="434"/>
    </row>
    <row r="137" spans="1:13" customFormat="1" ht="15" customHeight="1" x14ac:dyDescent="0.25">
      <c r="A137" s="438" t="s">
        <v>216</v>
      </c>
      <c r="B137" s="438"/>
      <c r="C137" s="438"/>
      <c r="D137" s="437"/>
      <c r="E137" s="437"/>
      <c r="F137" s="437"/>
      <c r="G137" s="437"/>
      <c r="H137" s="437"/>
      <c r="I137" s="437"/>
    </row>
    <row r="138" spans="1:13" ht="13.15" customHeight="1" x14ac:dyDescent="0.2">
      <c r="A138" s="438" t="s">
        <v>92</v>
      </c>
      <c r="B138" s="438"/>
      <c r="C138" s="438"/>
      <c r="D138" s="438"/>
      <c r="E138" s="438"/>
      <c r="F138" s="438"/>
      <c r="G138" s="438"/>
      <c r="H138" s="438"/>
      <c r="I138" s="438"/>
    </row>
    <row r="139" spans="1:13" ht="13.15" customHeight="1" x14ac:dyDescent="0.2">
      <c r="A139" s="438" t="s">
        <v>174</v>
      </c>
      <c r="B139" s="438"/>
      <c r="C139" s="438"/>
      <c r="D139" s="438"/>
      <c r="E139" s="438"/>
      <c r="F139" s="438"/>
      <c r="G139" s="438"/>
      <c r="H139" s="438"/>
      <c r="I139" s="438"/>
    </row>
    <row r="140" spans="1:13" ht="13.15" customHeight="1" x14ac:dyDescent="0.2">
      <c r="A140" s="438" t="s">
        <v>46</v>
      </c>
      <c r="B140" s="438"/>
      <c r="C140" s="438"/>
      <c r="D140" s="438"/>
      <c r="E140" s="438"/>
      <c r="F140" s="438"/>
      <c r="G140" s="438"/>
      <c r="H140" s="438"/>
      <c r="I140" s="438"/>
    </row>
    <row r="141" spans="1:13" ht="21.6" customHeight="1" x14ac:dyDescent="0.2">
      <c r="A141" s="438" t="s">
        <v>186</v>
      </c>
      <c r="B141" s="438"/>
      <c r="C141" s="438"/>
      <c r="D141" s="438"/>
      <c r="E141" s="438"/>
      <c r="F141" s="438"/>
      <c r="G141" s="438"/>
      <c r="H141" s="438"/>
      <c r="I141" s="438"/>
    </row>
    <row r="142" spans="1:13" ht="13.15" customHeight="1" x14ac:dyDescent="0.2">
      <c r="A142" s="438" t="s">
        <v>81</v>
      </c>
      <c r="B142" s="438"/>
      <c r="C142" s="438"/>
      <c r="D142" s="438"/>
      <c r="E142" s="438"/>
      <c r="F142" s="438"/>
      <c r="G142" s="438"/>
      <c r="H142" s="438"/>
      <c r="I142" s="438"/>
    </row>
    <row r="143" spans="1:13" ht="13.15" customHeight="1" x14ac:dyDescent="0.2">
      <c r="A143" s="438" t="s">
        <v>82</v>
      </c>
      <c r="B143" s="438"/>
      <c r="C143" s="438"/>
      <c r="D143" s="438"/>
      <c r="E143" s="438"/>
      <c r="F143" s="438"/>
      <c r="G143" s="438"/>
      <c r="H143" s="438"/>
      <c r="I143" s="438"/>
    </row>
    <row r="144" spans="1:13" x14ac:dyDescent="0.2">
      <c r="A144" s="438" t="s">
        <v>83</v>
      </c>
      <c r="B144" s="438"/>
      <c r="C144" s="438"/>
      <c r="D144" s="438"/>
      <c r="E144" s="438"/>
      <c r="F144" s="438"/>
      <c r="G144" s="438"/>
      <c r="H144" s="438"/>
      <c r="I144" s="438"/>
    </row>
    <row r="145" spans="1:10" x14ac:dyDescent="0.2">
      <c r="A145" s="438" t="s">
        <v>146</v>
      </c>
      <c r="B145" s="438"/>
      <c r="C145" s="438"/>
      <c r="D145" s="438"/>
      <c r="E145" s="438"/>
      <c r="F145" s="438"/>
      <c r="G145" s="438"/>
      <c r="H145" s="438"/>
      <c r="I145" s="438"/>
    </row>
    <row r="146" spans="1:10" x14ac:dyDescent="0.2">
      <c r="A146" s="438" t="s">
        <v>191</v>
      </c>
      <c r="B146" s="438"/>
      <c r="C146" s="438"/>
      <c r="D146" s="438"/>
      <c r="E146" s="438"/>
      <c r="F146" s="438"/>
      <c r="G146" s="438"/>
      <c r="H146" s="438"/>
      <c r="I146" s="438"/>
    </row>
    <row r="147" spans="1:10" x14ac:dyDescent="0.2">
      <c r="A147" s="438" t="s">
        <v>201</v>
      </c>
      <c r="B147" s="438"/>
      <c r="C147" s="438"/>
      <c r="D147" s="438"/>
      <c r="E147" s="438"/>
      <c r="F147" s="438"/>
      <c r="G147" s="438"/>
      <c r="H147" s="438"/>
      <c r="I147" s="438"/>
    </row>
    <row r="148" spans="1:10" x14ac:dyDescent="0.2">
      <c r="A148" s="293"/>
      <c r="B148" s="293"/>
      <c r="C148" s="293"/>
      <c r="D148" s="293"/>
      <c r="E148" s="293"/>
      <c r="F148" s="293"/>
      <c r="G148" s="293"/>
      <c r="H148" s="293"/>
      <c r="I148" s="293"/>
    </row>
    <row r="149" spans="1:10" x14ac:dyDescent="0.2">
      <c r="A149" s="293"/>
      <c r="B149" s="293"/>
      <c r="C149" s="293"/>
      <c r="D149" s="293"/>
      <c r="E149" s="293"/>
      <c r="F149" s="293"/>
      <c r="G149" s="433"/>
      <c r="H149" s="433"/>
      <c r="I149" s="433"/>
      <c r="J149" s="178"/>
    </row>
    <row r="150" spans="1:10" ht="13.15" customHeight="1" x14ac:dyDescent="0.2">
      <c r="A150" s="438" t="s">
        <v>35</v>
      </c>
      <c r="B150" s="438"/>
      <c r="C150" s="438"/>
      <c r="D150" s="438"/>
      <c r="E150" s="438"/>
      <c r="F150" s="438"/>
      <c r="G150" s="438"/>
      <c r="H150" s="438"/>
      <c r="I150" s="438"/>
    </row>
    <row r="151" spans="1:10" ht="15" customHeight="1" x14ac:dyDescent="0.2">
      <c r="A151" s="438" t="s">
        <v>214</v>
      </c>
      <c r="B151" s="438"/>
      <c r="C151" s="438"/>
      <c r="D151" s="438"/>
      <c r="E151" s="438"/>
      <c r="F151" s="438"/>
      <c r="G151" s="438"/>
      <c r="H151" s="438"/>
      <c r="I151" s="438"/>
    </row>
    <row r="152" spans="1:10" ht="15" customHeight="1" x14ac:dyDescent="0.2">
      <c r="A152" s="438" t="s">
        <v>68</v>
      </c>
      <c r="B152" s="438"/>
      <c r="C152" s="438"/>
      <c r="D152" s="438"/>
      <c r="E152" s="438"/>
      <c r="F152" s="438"/>
      <c r="G152" s="438"/>
      <c r="H152" s="438"/>
      <c r="I152" s="438"/>
    </row>
    <row r="153" spans="1:10" ht="15" customHeight="1" x14ac:dyDescent="0.2">
      <c r="A153" s="438" t="s">
        <v>9</v>
      </c>
      <c r="B153" s="438"/>
      <c r="C153" s="438"/>
      <c r="D153" s="438"/>
      <c r="E153" s="438"/>
      <c r="F153" s="438"/>
      <c r="G153" s="438"/>
      <c r="H153" s="438"/>
      <c r="I153" s="438"/>
    </row>
    <row r="154" spans="1:10" x14ac:dyDescent="0.2">
      <c r="C154" s="24"/>
      <c r="D154" s="24"/>
      <c r="E154" s="23"/>
      <c r="F154" s="23"/>
      <c r="G154" s="24"/>
      <c r="H154" s="24"/>
      <c r="I154" s="24"/>
    </row>
  </sheetData>
  <mergeCells count="61">
    <mergeCell ref="I123:I125"/>
    <mergeCell ref="A151:I151"/>
    <mergeCell ref="A152:I152"/>
    <mergeCell ref="A153:I153"/>
    <mergeCell ref="A138:I138"/>
    <mergeCell ref="A139:I139"/>
    <mergeCell ref="A140:I140"/>
    <mergeCell ref="A142:I142"/>
    <mergeCell ref="A141:I141"/>
    <mergeCell ref="A146:I146"/>
    <mergeCell ref="A147:I147"/>
    <mergeCell ref="A150:I150"/>
    <mergeCell ref="D137:F137"/>
    <mergeCell ref="G137:I137"/>
    <mergeCell ref="B128:C128"/>
    <mergeCell ref="B133:C133"/>
    <mergeCell ref="B134:C134"/>
    <mergeCell ref="B135:C135"/>
    <mergeCell ref="A130:A135"/>
    <mergeCell ref="B130:C130"/>
    <mergeCell ref="B131:C131"/>
    <mergeCell ref="B132:C132"/>
    <mergeCell ref="A137:C137"/>
    <mergeCell ref="A10:A39"/>
    <mergeCell ref="B10:B32"/>
    <mergeCell ref="A144:I144"/>
    <mergeCell ref="A145:I145"/>
    <mergeCell ref="B127:C127"/>
    <mergeCell ref="I10:I32"/>
    <mergeCell ref="B34:B36"/>
    <mergeCell ref="I34:I36"/>
    <mergeCell ref="B38:C38"/>
    <mergeCell ref="B39:C39"/>
    <mergeCell ref="A41:A46"/>
    <mergeCell ref="B41:C41"/>
    <mergeCell ref="B42:C42"/>
    <mergeCell ref="A91:I91"/>
    <mergeCell ref="A95:A128"/>
    <mergeCell ref="B43:C43"/>
    <mergeCell ref="B44:C44"/>
    <mergeCell ref="A143:I143"/>
    <mergeCell ref="A1:I1"/>
    <mergeCell ref="A2:I2"/>
    <mergeCell ref="A3:I3"/>
    <mergeCell ref="A4:I4"/>
    <mergeCell ref="A6:I6"/>
    <mergeCell ref="I95:I117"/>
    <mergeCell ref="B119:B121"/>
    <mergeCell ref="I119:I121"/>
    <mergeCell ref="B45:C45"/>
    <mergeCell ref="B46:C46"/>
    <mergeCell ref="A48:I48"/>
    <mergeCell ref="A55:C55"/>
    <mergeCell ref="A58:A84"/>
    <mergeCell ref="B95:B117"/>
    <mergeCell ref="B123:B125"/>
    <mergeCell ref="A52:C52"/>
    <mergeCell ref="A86:A88"/>
    <mergeCell ref="B86:B88"/>
    <mergeCell ref="B58:B80"/>
    <mergeCell ref="B82:B84"/>
  </mergeCells>
  <conditionalFormatting sqref="H9">
    <cfRule type="iconSet" priority="44">
      <iconSet>
        <cfvo type="percent" val="0"/>
        <cfvo type="num" val="0.95" gte="0"/>
        <cfvo type="num" val="0.99" gte="0"/>
      </iconSet>
    </cfRule>
    <cfRule type="iconSet" priority="43">
      <iconSet>
        <cfvo type="percent" val="0"/>
        <cfvo type="num" val="0.95" gte="0"/>
        <cfvo type="num" val="1" gte="0"/>
      </iconSet>
    </cfRule>
    <cfRule type="iconSet" priority="45">
      <iconSet>
        <cfvo type="percent" val="0"/>
        <cfvo type="num" val="0.95"/>
        <cfvo type="num" val="1"/>
      </iconSet>
    </cfRule>
  </conditionalFormatting>
  <conditionalFormatting sqref="H10">
    <cfRule type="iconSet" priority="40">
      <iconSet>
        <cfvo type="percent" val="0"/>
        <cfvo type="num" val="0.95"/>
        <cfvo type="num" val="1"/>
      </iconSet>
    </cfRule>
  </conditionalFormatting>
  <conditionalFormatting sqref="H32 H10">
    <cfRule type="iconSet" priority="237">
      <iconSet>
        <cfvo type="percent" val="0"/>
        <cfvo type="num" val="0.95" gte="0"/>
        <cfvo type="num" val="1" gte="0"/>
      </iconSet>
    </cfRule>
  </conditionalFormatting>
  <conditionalFormatting sqref="H32">
    <cfRule type="iconSet" priority="39">
      <iconSet>
        <cfvo type="percent" val="0"/>
        <cfvo type="num" val="0.95"/>
        <cfvo type="num" val="1"/>
      </iconSet>
    </cfRule>
  </conditionalFormatting>
  <conditionalFormatting sqref="H34:H38 H40">
    <cfRule type="iconSet" priority="37">
      <iconSet>
        <cfvo type="percent" val="0"/>
        <cfvo type="num" val="0.95"/>
        <cfvo type="num" val="1"/>
      </iconSet>
    </cfRule>
  </conditionalFormatting>
  <conditionalFormatting sqref="H34:H38">
    <cfRule type="iconSet" priority="36">
      <iconSet>
        <cfvo type="percent" val="0"/>
        <cfvo type="num" val="0.95"/>
        <cfvo type="num" val="1"/>
      </iconSet>
    </cfRule>
  </conditionalFormatting>
  <conditionalFormatting sqref="H40 H10 H32:H38">
    <cfRule type="iconSet" priority="42">
      <iconSet>
        <cfvo type="percent" val="0"/>
        <cfvo type="num" val="0.95" gte="0"/>
        <cfvo type="num" val="0.99" gte="0"/>
      </iconSet>
    </cfRule>
  </conditionalFormatting>
  <conditionalFormatting sqref="H41 H44:H46">
    <cfRule type="iconSet" priority="32">
      <iconSet>
        <cfvo type="percent" val="0"/>
        <cfvo type="num" val="0.95"/>
        <cfvo type="num" val="1"/>
      </iconSet>
    </cfRule>
    <cfRule type="iconSet" priority="33">
      <iconSet>
        <cfvo type="percent" val="0"/>
        <cfvo type="num" val="0.95"/>
        <cfvo type="num" val="1"/>
      </iconSet>
    </cfRule>
    <cfRule type="iconSet" priority="34">
      <iconSet>
        <cfvo type="percent" val="0"/>
        <cfvo type="num" val="0.95" gte="0"/>
        <cfvo type="num" val="0.99" gte="0"/>
      </iconSet>
    </cfRule>
  </conditionalFormatting>
  <conditionalFormatting sqref="H95">
    <cfRule type="iconSet" priority="54">
      <iconSet>
        <cfvo type="percent" val="0"/>
        <cfvo type="num" val="0.95"/>
        <cfvo type="num" val="1"/>
      </iconSet>
    </cfRule>
  </conditionalFormatting>
  <conditionalFormatting sqref="H96:H102 H105">
    <cfRule type="iconSet" priority="52">
      <iconSet>
        <cfvo type="percent" val="0"/>
        <cfvo type="num" val="0.95"/>
        <cfvo type="num" val="1"/>
      </iconSet>
    </cfRule>
  </conditionalFormatting>
  <conditionalFormatting sqref="H103">
    <cfRule type="iconSet" priority="20">
      <iconSet>
        <cfvo type="percent" val="0"/>
        <cfvo type="num" val="0.95"/>
        <cfvo type="num" val="1"/>
      </iconSet>
    </cfRule>
    <cfRule type="iconSet" priority="21">
      <iconSet>
        <cfvo type="percent" val="0"/>
        <cfvo type="num" val="0.95" gte="0"/>
        <cfvo type="num" val="0.99" gte="0"/>
      </iconSet>
    </cfRule>
    <cfRule type="iconSet" priority="22">
      <iconSet>
        <cfvo type="percent" val="0"/>
        <cfvo type="num" val="0.95" gte="0"/>
        <cfvo type="num" val="1" gte="0"/>
      </iconSet>
    </cfRule>
    <cfRule type="iconSet" priority="23">
      <iconSet>
        <cfvo type="percent" val="0"/>
        <cfvo type="num" val="0.95" gte="0"/>
        <cfvo type="num" val="1" gte="0"/>
      </iconSet>
    </cfRule>
  </conditionalFormatting>
  <conditionalFormatting sqref="H104">
    <cfRule type="iconSet" priority="16">
      <iconSet>
        <cfvo type="percent" val="0"/>
        <cfvo type="num" val="0.95"/>
        <cfvo type="num" val="1"/>
      </iconSet>
    </cfRule>
    <cfRule type="iconSet" priority="17">
      <iconSet>
        <cfvo type="percent" val="0"/>
        <cfvo type="num" val="0.95" gte="0"/>
        <cfvo type="num" val="0.99" gte="0"/>
      </iconSet>
    </cfRule>
    <cfRule type="iconSet" priority="18">
      <iconSet>
        <cfvo type="percent" val="0"/>
        <cfvo type="num" val="0.95" gte="0"/>
        <cfvo type="num" val="1" gte="0"/>
      </iconSet>
    </cfRule>
    <cfRule type="iconSet" priority="19">
      <iconSet>
        <cfvo type="percent" val="0"/>
        <cfvo type="num" val="0.95" gte="0"/>
        <cfvo type="num" val="1" gte="0"/>
      </iconSet>
    </cfRule>
  </conditionalFormatting>
  <conditionalFormatting sqref="H106:H107">
    <cfRule type="iconSet" priority="356">
      <iconSet>
        <cfvo type="percent" val="0"/>
        <cfvo type="num" val="0.95"/>
        <cfvo type="num" val="1"/>
      </iconSet>
    </cfRule>
  </conditionalFormatting>
  <conditionalFormatting sqref="H109:H115">
    <cfRule type="iconSet" priority="314">
      <iconSet>
        <cfvo type="percent" val="0"/>
        <cfvo type="num" val="0.95"/>
        <cfvo type="num" val="1"/>
      </iconSet>
    </cfRule>
  </conditionalFormatting>
  <conditionalFormatting sqref="H109:H116 H96:H102 H105">
    <cfRule type="iconSet" priority="316">
      <iconSet>
        <cfvo type="percent" val="0"/>
        <cfvo type="num" val="0.95" gte="0"/>
        <cfvo type="num" val="1" gte="0"/>
      </iconSet>
    </cfRule>
  </conditionalFormatting>
  <conditionalFormatting sqref="H109:H117 H95:H102 H105">
    <cfRule type="iconSet" priority="320">
      <iconSet>
        <cfvo type="percent" val="0"/>
        <cfvo type="num" val="0.95" gte="0"/>
        <cfvo type="num" val="1" gte="0"/>
      </iconSet>
    </cfRule>
  </conditionalFormatting>
  <conditionalFormatting sqref="H116">
    <cfRule type="iconSet" priority="60">
      <iconSet>
        <cfvo type="percent" val="0"/>
        <cfvo type="num" val="0.95"/>
        <cfvo type="num" val="1"/>
      </iconSet>
    </cfRule>
  </conditionalFormatting>
  <conditionalFormatting sqref="H117">
    <cfRule type="iconSet" priority="53">
      <iconSet>
        <cfvo type="percent" val="0"/>
        <cfvo type="num" val="0.95"/>
        <cfvo type="num" val="1"/>
      </iconSet>
    </cfRule>
  </conditionalFormatting>
  <conditionalFormatting sqref="H119:H127 H106:H108">
    <cfRule type="iconSet" priority="364">
      <iconSet>
        <cfvo type="percent" val="0"/>
        <cfvo type="num" val="0.95"/>
        <cfvo type="num" val="1"/>
      </iconSet>
    </cfRule>
  </conditionalFormatting>
  <conditionalFormatting sqref="H129 H95:H102 H105:H127">
    <cfRule type="iconSet" priority="56">
      <iconSet>
        <cfvo type="percent" val="0"/>
        <cfvo type="num" val="0.95" gte="0"/>
        <cfvo type="num" val="0.99" gte="0"/>
      </iconSet>
    </cfRule>
  </conditionalFormatting>
  <conditionalFormatting sqref="H129 H106:H108 H119:H127">
    <cfRule type="iconSet" priority="51">
      <iconSet>
        <cfvo type="percent" val="0"/>
        <cfvo type="num" val="0.95"/>
        <cfvo type="num" val="1"/>
      </iconSet>
    </cfRule>
  </conditionalFormatting>
  <conditionalFormatting sqref="H130:H135">
    <cfRule type="iconSet" priority="47">
      <iconSet>
        <cfvo type="percent" val="0"/>
        <cfvo type="num" val="0.95"/>
        <cfvo type="num" val="1"/>
      </iconSet>
    </cfRule>
    <cfRule type="iconSet" priority="48">
      <iconSet>
        <cfvo type="percent" val="0"/>
        <cfvo type="num" val="0.95" gte="0"/>
        <cfvo type="num" val="0.99" gte="0"/>
      </iconSet>
    </cfRule>
    <cfRule type="iconSet" priority="46">
      <iconSet>
        <cfvo type="percent" val="0"/>
        <cfvo type="num" val="0.95"/>
        <cfvo type="num" val="1"/>
      </iconSet>
    </cfRule>
  </conditionalFormatting>
  <conditionalFormatting sqref="I41:I43">
    <cfRule type="cellIs" dxfId="3" priority="3" operator="notEqual">
      <formula>0</formula>
    </cfRule>
  </conditionalFormatting>
  <conditionalFormatting sqref="I130:I132">
    <cfRule type="cellIs" dxfId="2" priority="2" operator="notBetween">
      <formula>-1</formula>
      <formula>1</formula>
    </cfRule>
  </conditionalFormatting>
  <conditionalFormatting sqref="I134:I135">
    <cfRule type="cellIs" dxfId="1" priority="1" operator="notBetween">
      <formula>-1</formula>
      <formula>1</formula>
    </cfRule>
  </conditionalFormatting>
  <printOptions horizontalCentered="1" verticalCentered="1"/>
  <pageMargins left="0.74803149606299213" right="0.74803149606299213" top="0.35" bottom="0.39370078740157483" header="0.26" footer="0.19685039370078741"/>
  <pageSetup paperSize="9" scale="31" orientation="landscape" r:id="rId1"/>
  <headerFooter alignWithMargins="0">
    <oddHeader>&amp;R&amp;"Arial,Negrita"&amp;11CUADRO No. "A1"</oddHeader>
    <oddFooter>&amp;LFecha:  &amp;D&amp;RPlanificación Nacional.- XM</oddFooter>
  </headerFooter>
  <ignoredErrors>
    <ignoredError sqref="D122:G122 D131:E135 E130 D129:G129 E127 E121 E128" evalError="1"/>
    <ignoredError sqref="F133" evalError="1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CN131"/>
  <sheetViews>
    <sheetView showGridLines="0" zoomScale="90" zoomScaleNormal="90" zoomScaleSheetLayoutView="85" workbookViewId="0">
      <pane xSplit="1" ySplit="4" topLeftCell="B77" activePane="bottomRight" state="frozen"/>
      <selection pane="topRight" activeCell="B1" sqref="B1"/>
      <selection pane="bottomLeft" activeCell="A5" sqref="A5"/>
      <selection pane="bottomRight" activeCell="A6" sqref="A6:I73"/>
    </sheetView>
  </sheetViews>
  <sheetFormatPr baseColWidth="10" defaultColWidth="11.42578125" defaultRowHeight="12.75" outlineLevelRow="2" x14ac:dyDescent="0.2"/>
  <cols>
    <col min="1" max="1" width="55.85546875" style="1" customWidth="1"/>
    <col min="2" max="2" width="18" style="137" customWidth="1"/>
    <col min="3" max="3" width="18.7109375" style="137" customWidth="1"/>
    <col min="4" max="4" width="18" style="158" customWidth="1"/>
    <col min="5" max="7" width="16.5703125" style="160" customWidth="1"/>
    <col min="8" max="9" width="15.5703125" style="160" customWidth="1"/>
    <col min="10" max="10" width="15.28515625" style="160" hidden="1" customWidth="1"/>
    <col min="11" max="14" width="15.5703125" style="160" hidden="1" customWidth="1"/>
    <col min="15" max="15" width="22.28515625" style="1" customWidth="1"/>
    <col min="16" max="18" width="16" style="187" customWidth="1"/>
    <col min="19" max="19" width="14.85546875" style="1" customWidth="1"/>
    <col min="20" max="91" width="8.42578125" style="1" customWidth="1"/>
    <col min="92" max="92" width="4.7109375" style="1" customWidth="1"/>
    <col min="93" max="173" width="8.42578125" style="1" customWidth="1"/>
    <col min="174" max="174" width="8.7109375" style="1" bestFit="1" customWidth="1"/>
    <col min="175" max="16384" width="11.42578125" style="1"/>
  </cols>
  <sheetData>
    <row r="1" spans="1:92" ht="21" x14ac:dyDescent="0.25">
      <c r="A1" s="441" t="s">
        <v>54</v>
      </c>
      <c r="B1" s="441"/>
      <c r="C1" s="441"/>
      <c r="D1" s="441"/>
      <c r="E1" s="441"/>
      <c r="F1" s="441"/>
      <c r="G1" s="441"/>
      <c r="H1" s="441"/>
      <c r="I1" s="441"/>
      <c r="J1" s="154"/>
      <c r="K1" s="154"/>
      <c r="L1" s="154"/>
      <c r="M1" s="154"/>
      <c r="N1" s="154"/>
      <c r="O1" s="32"/>
      <c r="P1" s="181"/>
      <c r="Q1" s="181"/>
      <c r="R1" s="181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</row>
    <row r="2" spans="1:92" ht="18" x14ac:dyDescent="0.25">
      <c r="A2" s="442" t="s">
        <v>213</v>
      </c>
      <c r="B2" s="442"/>
      <c r="C2" s="442"/>
      <c r="D2" s="442"/>
      <c r="E2" s="442"/>
      <c r="F2" s="442"/>
      <c r="G2" s="442"/>
      <c r="H2" s="442"/>
      <c r="I2" s="442"/>
      <c r="J2" s="155"/>
      <c r="K2" s="155"/>
      <c r="L2" s="155"/>
      <c r="M2" s="155"/>
      <c r="N2" s="155"/>
      <c r="O2" s="32"/>
      <c r="P2" s="181"/>
      <c r="Q2" s="181"/>
      <c r="R2" s="181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</row>
    <row r="3" spans="1:92" ht="18" x14ac:dyDescent="0.25">
      <c r="A3" s="443" t="s">
        <v>33</v>
      </c>
      <c r="B3" s="443"/>
      <c r="C3" s="443"/>
      <c r="D3" s="443"/>
      <c r="E3" s="443"/>
      <c r="F3" s="443"/>
      <c r="G3" s="443"/>
      <c r="H3" s="443"/>
      <c r="I3" s="443"/>
      <c r="J3" s="269"/>
      <c r="K3" s="154"/>
      <c r="L3" s="154"/>
      <c r="M3" s="154"/>
      <c r="N3" s="154"/>
      <c r="O3" s="32"/>
      <c r="P3" s="181"/>
      <c r="Q3" s="181"/>
      <c r="R3" s="181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</row>
    <row r="4" spans="1:92" ht="18" x14ac:dyDescent="0.25">
      <c r="A4" s="444" t="s">
        <v>73</v>
      </c>
      <c r="B4" s="444"/>
      <c r="C4" s="444"/>
      <c r="D4" s="444"/>
      <c r="E4" s="444"/>
      <c r="F4" s="444"/>
      <c r="G4" s="444"/>
      <c r="H4" s="444"/>
      <c r="I4" s="444"/>
      <c r="J4" s="154"/>
      <c r="K4" s="154"/>
      <c r="L4" s="154"/>
      <c r="M4" s="154"/>
      <c r="N4" s="154"/>
      <c r="O4" s="32"/>
      <c r="P4" s="181"/>
      <c r="Q4" s="181"/>
      <c r="R4" s="181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</row>
    <row r="5" spans="1:92" ht="9.6" customHeight="1" x14ac:dyDescent="0.25">
      <c r="A5" s="268"/>
      <c r="B5" s="268"/>
      <c r="C5" s="273"/>
      <c r="D5" s="273"/>
      <c r="E5" s="273"/>
      <c r="F5" s="273"/>
      <c r="G5" s="273"/>
      <c r="H5" s="273"/>
      <c r="I5" s="273"/>
      <c r="J5" s="274"/>
      <c r="K5" s="274"/>
      <c r="L5" s="274"/>
      <c r="M5" s="274"/>
      <c r="N5" s="274"/>
      <c r="O5" s="32"/>
      <c r="P5" s="181"/>
      <c r="Q5" s="181"/>
      <c r="R5" s="181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</row>
    <row r="6" spans="1:92" ht="18.75" customHeight="1" x14ac:dyDescent="0.25">
      <c r="A6" s="56" t="s">
        <v>0</v>
      </c>
      <c r="B6" s="132" t="s">
        <v>32</v>
      </c>
      <c r="C6" s="132" t="s">
        <v>34</v>
      </c>
      <c r="D6" s="132" t="s">
        <v>66</v>
      </c>
      <c r="E6" s="132" t="s">
        <v>69</v>
      </c>
      <c r="F6" s="132" t="s">
        <v>70</v>
      </c>
      <c r="G6" s="132" t="s">
        <v>71</v>
      </c>
      <c r="H6" s="132" t="s">
        <v>72</v>
      </c>
      <c r="I6" s="132" t="s">
        <v>85</v>
      </c>
      <c r="J6" s="132" t="s">
        <v>86</v>
      </c>
      <c r="K6" s="132" t="s">
        <v>87</v>
      </c>
      <c r="L6" s="132" t="s">
        <v>88</v>
      </c>
      <c r="M6" s="132" t="s">
        <v>89</v>
      </c>
      <c r="N6" s="132" t="s">
        <v>90</v>
      </c>
      <c r="O6" s="394"/>
      <c r="P6" s="395"/>
      <c r="Q6" s="182"/>
      <c r="R6" s="16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92" s="2" customFormat="1" ht="8.25" customHeight="1" x14ac:dyDescent="0.25">
      <c r="A7" s="30"/>
      <c r="B7" s="29"/>
      <c r="C7" s="29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25"/>
      <c r="P7" s="165"/>
      <c r="Q7" s="178"/>
      <c r="R7" s="16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</row>
    <row r="8" spans="1:92" x14ac:dyDescent="0.2">
      <c r="A8" s="104" t="s">
        <v>1</v>
      </c>
      <c r="B8" s="133">
        <f>SUM(C8:N8)</f>
        <v>4933928.6731999973</v>
      </c>
      <c r="C8" s="143">
        <f t="shared" ref="C8:G8" si="0">C9+C11+C13+C14+C10+C12</f>
        <v>755783.9876599994</v>
      </c>
      <c r="D8" s="143">
        <f t="shared" si="0"/>
        <v>423765.99256999942</v>
      </c>
      <c r="E8" s="143">
        <f t="shared" si="0"/>
        <v>666522.01337999979</v>
      </c>
      <c r="F8" s="143">
        <f t="shared" si="0"/>
        <v>1277266.7034000002</v>
      </c>
      <c r="G8" s="143">
        <f t="shared" si="0"/>
        <v>628916.63001999841</v>
      </c>
      <c r="H8" s="143">
        <f>H9+H11+H13+H14+H10+H12</f>
        <v>565344.44409999996</v>
      </c>
      <c r="I8" s="143">
        <f>I9+I11+I13+I14+I10+I12</f>
        <v>616328.90207000019</v>
      </c>
      <c r="J8" s="143">
        <f t="shared" ref="J8:L8" si="1">J9+J11+J13+J14+J10</f>
        <v>0</v>
      </c>
      <c r="K8" s="143">
        <f t="shared" si="1"/>
        <v>0</v>
      </c>
      <c r="L8" s="143">
        <f t="shared" si="1"/>
        <v>0</v>
      </c>
      <c r="M8" s="143">
        <f>M9+M11+M13+M14+M10+M12</f>
        <v>0</v>
      </c>
      <c r="N8" s="143">
        <f>N9+N11+N13+N14+N10+N12</f>
        <v>0</v>
      </c>
      <c r="O8" s="211"/>
      <c r="P8" s="182"/>
      <c r="Q8" s="165"/>
      <c r="R8" s="16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</row>
    <row r="9" spans="1:92" ht="16.7" customHeight="1" outlineLevel="1" x14ac:dyDescent="0.2">
      <c r="A9" s="105" t="s">
        <v>11</v>
      </c>
      <c r="B9" s="141">
        <f>SUM(C9:N9)</f>
        <v>2416314.1493899976</v>
      </c>
      <c r="C9" s="203">
        <f>'Ene 2026'!G96-'Recaudación abierta'!C11</f>
        <v>503951.98531999951</v>
      </c>
      <c r="D9" s="203">
        <f>'Feb 2026'!G96-'Recaudación abierta'!D11</f>
        <v>215271.67854999949</v>
      </c>
      <c r="E9" s="203">
        <f>'Mar 2026'!G96-'Recaudación abierta'!E11</f>
        <v>258625.29757000002</v>
      </c>
      <c r="F9" s="203">
        <f>'Abr 2026'!G96-'Recaudación abierta'!F11</f>
        <v>344108.79318999971</v>
      </c>
      <c r="G9" s="225">
        <f>'May 2026'!G96-'Recaudación abierta'!G11</f>
        <v>386566.40860999847</v>
      </c>
      <c r="H9" s="225">
        <f>'Jun 2026'!G96-'Recaudación abierta'!H11</f>
        <v>331232.21556000004</v>
      </c>
      <c r="I9" s="332">
        <f>+'Jul 2026'!G96-I11</f>
        <v>376557.7705900002</v>
      </c>
      <c r="J9" s="333"/>
      <c r="K9" s="332"/>
      <c r="L9" s="332"/>
      <c r="M9" s="332"/>
      <c r="N9" s="332"/>
      <c r="O9" s="211"/>
      <c r="P9" s="182"/>
      <c r="Q9" s="165"/>
      <c r="R9" s="16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</row>
    <row r="10" spans="1:92" ht="16.7" customHeight="1" outlineLevel="1" x14ac:dyDescent="0.2">
      <c r="A10" s="338" t="s">
        <v>188</v>
      </c>
      <c r="B10" s="142">
        <f>SUM(C10:N10)</f>
        <v>1363722.06861</v>
      </c>
      <c r="C10" s="203">
        <f>'Ene 2026'!G12</f>
        <v>223982.22439999989</v>
      </c>
      <c r="D10" s="203">
        <f>'Feb 2026'!G97</f>
        <v>186463.00133999999</v>
      </c>
      <c r="E10" s="203">
        <f>'Mar 2026'!G12</f>
        <v>168913.63319000011</v>
      </c>
      <c r="F10" s="203">
        <f>'Abr 2026'!G12</f>
        <v>204255.13146</v>
      </c>
      <c r="G10" s="203">
        <f>'May 2026'!G97</f>
        <v>187297.7566599999</v>
      </c>
      <c r="H10" s="203">
        <f>'Jun 2026'!G97</f>
        <v>195943.26697</v>
      </c>
      <c r="I10" s="332">
        <f>+'Jul 2026'!G97</f>
        <v>196867.05459000001</v>
      </c>
      <c r="J10" s="203">
        <f>'Ago 2025'!G106</f>
        <v>0</v>
      </c>
      <c r="K10" s="203">
        <f>'Sept 2025'!G106</f>
        <v>0</v>
      </c>
      <c r="L10" s="203">
        <f>'Oct 2025'!G106</f>
        <v>0</v>
      </c>
      <c r="M10" s="225">
        <f>'Nov2025'!G107</f>
        <v>0</v>
      </c>
      <c r="N10" s="225">
        <f>'Dic2025'!G107</f>
        <v>0</v>
      </c>
      <c r="O10" s="211"/>
      <c r="P10" s="182"/>
      <c r="Q10" s="165"/>
      <c r="R10" s="16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</row>
    <row r="11" spans="1:92" ht="16.7" customHeight="1" outlineLevel="1" x14ac:dyDescent="0.2">
      <c r="A11" s="105" t="s">
        <v>10</v>
      </c>
      <c r="B11" s="141">
        <f t="shared" ref="B11:B22" si="2">SUM(C11:N11)</f>
        <v>68088.347960000014</v>
      </c>
      <c r="C11" s="225">
        <v>3810.8506900000002</v>
      </c>
      <c r="D11" s="225">
        <v>20.20806</v>
      </c>
      <c r="E11" s="225">
        <v>21671.30255</v>
      </c>
      <c r="F11" s="203">
        <v>20010.340540000001</v>
      </c>
      <c r="G11" s="225">
        <v>19.02234</v>
      </c>
      <c r="H11" s="225">
        <v>7193.6779200000019</v>
      </c>
      <c r="I11" s="332">
        <v>15362.94586</v>
      </c>
      <c r="J11" s="333"/>
      <c r="K11" s="332"/>
      <c r="L11" s="332"/>
      <c r="M11" s="332"/>
      <c r="N11" s="332"/>
      <c r="O11" s="211"/>
      <c r="P11" s="182"/>
      <c r="Q11" s="165"/>
      <c r="R11" s="16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</row>
    <row r="12" spans="1:92" s="2" customFormat="1" ht="16.7" customHeight="1" outlineLevel="1" x14ac:dyDescent="0.2">
      <c r="A12" s="105" t="s">
        <v>190</v>
      </c>
      <c r="B12" s="141">
        <f>SUM(C12:N12)</f>
        <v>16061.873820000001</v>
      </c>
      <c r="C12" s="203">
        <f>'Ene 2026'!G98</f>
        <v>1684.0000299999999</v>
      </c>
      <c r="D12" s="203">
        <f>'Feb 2026'!G98</f>
        <v>1705.2692</v>
      </c>
      <c r="E12" s="203">
        <f>'Mar 2026'!G98</f>
        <v>680.22366000000011</v>
      </c>
      <c r="F12" s="203">
        <f>'Abr 2026'!G98</f>
        <v>4388.068760000001</v>
      </c>
      <c r="G12" s="203">
        <f>'May 2026'!G98</f>
        <v>4202.4928400000017</v>
      </c>
      <c r="H12" s="203">
        <f>'Jun 2026'!G98</f>
        <v>1771.0390600000001</v>
      </c>
      <c r="I12" s="332">
        <f>+'Jul 2026'!G98</f>
        <v>1630.78027</v>
      </c>
      <c r="J12" s="339">
        <v>0</v>
      </c>
      <c r="K12" s="203">
        <v>0</v>
      </c>
      <c r="L12" s="203">
        <v>0</v>
      </c>
      <c r="M12" s="203">
        <f>'Nov2025'!G108</f>
        <v>0</v>
      </c>
      <c r="N12" s="203">
        <f>'Dic2025'!G108</f>
        <v>0</v>
      </c>
      <c r="O12" s="211"/>
      <c r="P12" s="182"/>
      <c r="Q12" s="340"/>
      <c r="R12" s="340"/>
    </row>
    <row r="13" spans="1:92" ht="16.7" customHeight="1" outlineLevel="1" x14ac:dyDescent="0.2">
      <c r="A13" s="105" t="s">
        <v>15</v>
      </c>
      <c r="B13" s="141">
        <f t="shared" si="2"/>
        <v>290.25383000000005</v>
      </c>
      <c r="C13" s="203">
        <f>'Ene 2026'!G99</f>
        <v>8.0421399999999998</v>
      </c>
      <c r="D13" s="203">
        <f>'Feb 2026'!G99</f>
        <v>32.561599999999999</v>
      </c>
      <c r="E13" s="203">
        <f>'Mar 2026'!G99</f>
        <v>15.502370000000001</v>
      </c>
      <c r="F13" s="203">
        <f>'Abr 2026'!G99</f>
        <v>12.95021</v>
      </c>
      <c r="G13" s="203">
        <f>'May 2026'!G99</f>
        <v>26.00038</v>
      </c>
      <c r="H13" s="203">
        <f>'Jun 2026'!G99</f>
        <v>43.295320000000018</v>
      </c>
      <c r="I13" s="332">
        <f>+'Jul 2026'!G99</f>
        <v>151.90181000000001</v>
      </c>
      <c r="J13" s="203">
        <f>'Ago 2025'!G107</f>
        <v>0</v>
      </c>
      <c r="K13" s="203">
        <f>'Sept 2025'!G107</f>
        <v>0</v>
      </c>
      <c r="L13" s="203">
        <f>'Oct 2025'!G107</f>
        <v>0</v>
      </c>
      <c r="M13" s="203">
        <f>'Nov2025'!G109</f>
        <v>0</v>
      </c>
      <c r="N13" s="203">
        <f>'Dic2025'!G109</f>
        <v>0</v>
      </c>
      <c r="O13" s="211"/>
      <c r="P13" s="182"/>
      <c r="Q13" s="165"/>
      <c r="R13" s="16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</row>
    <row r="14" spans="1:92" ht="16.7" customHeight="1" outlineLevel="1" x14ac:dyDescent="0.2">
      <c r="A14" s="106" t="s">
        <v>2</v>
      </c>
      <c r="B14" s="134">
        <f>SUM(C14:N14)</f>
        <v>1069451.9795900001</v>
      </c>
      <c r="C14" s="144">
        <f t="shared" ref="C14:D14" si="3">SUM(C15:C19)</f>
        <v>22346.885080000004</v>
      </c>
      <c r="D14" s="144">
        <f t="shared" si="3"/>
        <v>20273.273819999999</v>
      </c>
      <c r="E14" s="144">
        <f t="shared" ref="E14:G14" si="4">SUM(E15:E19)</f>
        <v>216616.0540399997</v>
      </c>
      <c r="F14" s="144">
        <f t="shared" si="4"/>
        <v>704491.41924000054</v>
      </c>
      <c r="G14" s="144">
        <f t="shared" si="4"/>
        <v>50804.949189999985</v>
      </c>
      <c r="H14" s="144">
        <f>SUM(H15:H19)</f>
        <v>29160.949270000005</v>
      </c>
      <c r="I14" s="144">
        <f t="shared" ref="I14:J14" si="5">SUM(I15:I19)</f>
        <v>25758.448950000005</v>
      </c>
      <c r="J14" s="144">
        <f t="shared" si="5"/>
        <v>0</v>
      </c>
      <c r="K14" s="144">
        <f t="shared" ref="K14" si="6">SUM(K15:K19)</f>
        <v>0</v>
      </c>
      <c r="L14" s="144">
        <f>SUM(L15:L19)</f>
        <v>0</v>
      </c>
      <c r="M14" s="144">
        <f>SUM(M15:M19)</f>
        <v>0</v>
      </c>
      <c r="N14" s="144">
        <f>SUM(N15:N19)</f>
        <v>0</v>
      </c>
      <c r="O14" s="211"/>
      <c r="P14" s="182"/>
      <c r="Q14" s="165"/>
      <c r="R14" s="16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</row>
    <row r="15" spans="1:92" ht="16.7" customHeight="1" outlineLevel="2" x14ac:dyDescent="0.2">
      <c r="A15" s="107" t="s">
        <v>14</v>
      </c>
      <c r="B15" s="141">
        <f t="shared" si="2"/>
        <v>245917.92304999972</v>
      </c>
      <c r="C15" s="203">
        <f>'Ene 2026'!G101</f>
        <v>5429.621240000004</v>
      </c>
      <c r="D15" s="203">
        <f>'Feb 2026'!G101</f>
        <v>9316.653409999999</v>
      </c>
      <c r="E15" s="203">
        <f>'Mar 2026'!G101</f>
        <v>179058.44209999969</v>
      </c>
      <c r="F15" s="203">
        <f>'Abr 2026'!G101</f>
        <v>21331.465670000009</v>
      </c>
      <c r="G15" s="203">
        <f>'May 2026'!G101</f>
        <v>13613.263760000011</v>
      </c>
      <c r="H15" s="203">
        <f>'Jun 2026'!G101</f>
        <v>9386.2650800000047</v>
      </c>
      <c r="I15" s="203">
        <f>'Jul 2026'!G101</f>
        <v>7782.2117900000039</v>
      </c>
      <c r="J15" s="203">
        <f>'Ago 2025'!G109</f>
        <v>0</v>
      </c>
      <c r="K15" s="203">
        <f>'Sept 2025'!G109</f>
        <v>0</v>
      </c>
      <c r="L15" s="203">
        <f>'Oct 2025'!G109</f>
        <v>0</v>
      </c>
      <c r="M15" s="203">
        <f>'Nov2025'!G111</f>
        <v>0</v>
      </c>
      <c r="N15" s="203">
        <f>'Dic2025'!G111</f>
        <v>0</v>
      </c>
      <c r="O15" s="211"/>
      <c r="P15" s="182"/>
      <c r="Q15" s="165"/>
      <c r="R15" s="16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</row>
    <row r="16" spans="1:92" ht="16.350000000000001" customHeight="1" outlineLevel="2" x14ac:dyDescent="0.2">
      <c r="A16" s="107" t="s">
        <v>13</v>
      </c>
      <c r="B16" s="141">
        <f t="shared" si="2"/>
        <v>808465.77717000037</v>
      </c>
      <c r="C16" s="203">
        <f>'Ene 2026'!G102</f>
        <v>15028.978800000001</v>
      </c>
      <c r="D16" s="203">
        <f>'Feb 2026'!G102</f>
        <v>9638.4632499999989</v>
      </c>
      <c r="E16" s="203">
        <f>'Mar 2026'!G102</f>
        <v>35228.998309999981</v>
      </c>
      <c r="F16" s="203">
        <f>'Abr 2026'!G102</f>
        <v>681177.00377000042</v>
      </c>
      <c r="G16" s="203">
        <f>'May 2026'!G102</f>
        <v>34569.484949999976</v>
      </c>
      <c r="H16" s="203">
        <f>'Jun 2026'!G102</f>
        <v>17547.1453</v>
      </c>
      <c r="I16" s="203">
        <f>'Jul 2026'!G102</f>
        <v>15275.702789999999</v>
      </c>
      <c r="J16" s="203">
        <f>'Ago 2025'!G110</f>
        <v>0</v>
      </c>
      <c r="K16" s="203">
        <f>'Sept 2025'!G110</f>
        <v>0</v>
      </c>
      <c r="L16" s="203">
        <f>'Oct 2025'!G110</f>
        <v>0</v>
      </c>
      <c r="M16" s="203">
        <f>'Nov2025'!G112</f>
        <v>0</v>
      </c>
      <c r="N16" s="203">
        <f>'Dic2025'!G112</f>
        <v>0</v>
      </c>
      <c r="O16" s="211"/>
      <c r="P16" s="182"/>
      <c r="Q16" s="165"/>
      <c r="R16" s="165"/>
      <c r="S16" s="163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</row>
    <row r="17" spans="1:44" ht="16.7" customHeight="1" outlineLevel="2" x14ac:dyDescent="0.2">
      <c r="A17" s="107" t="s">
        <v>12</v>
      </c>
      <c r="B17" s="141">
        <f t="shared" si="2"/>
        <v>14743.334060000001</v>
      </c>
      <c r="C17" s="203">
        <f>'Ene 2026'!G103</f>
        <v>1839.5777700000001</v>
      </c>
      <c r="D17" s="203">
        <f>'Feb 2026'!G103</f>
        <v>1273.07593</v>
      </c>
      <c r="E17" s="203">
        <f>'Mar 2026'!G103</f>
        <v>2287.37599</v>
      </c>
      <c r="F17" s="203">
        <f>'Abr 2026'!G103</f>
        <v>1932.1542999999999</v>
      </c>
      <c r="G17" s="203">
        <f>'May 2026'!G103</f>
        <v>2572.8274999999999</v>
      </c>
      <c r="H17" s="203">
        <f>'Jun 2026'!G103</f>
        <v>2181.9842199999998</v>
      </c>
      <c r="I17" s="203">
        <f>'Jul 2026'!G103</f>
        <v>2656.3383500000009</v>
      </c>
      <c r="J17" s="203">
        <f>'Ago 2025'!G111</f>
        <v>0</v>
      </c>
      <c r="K17" s="203">
        <f>'Sept 2025'!G111</f>
        <v>0</v>
      </c>
      <c r="L17" s="203">
        <f>'Oct 2025'!G111</f>
        <v>0</v>
      </c>
      <c r="M17" s="203">
        <f>'Nov2025'!G113</f>
        <v>0</v>
      </c>
      <c r="N17" s="203">
        <f>'Dic2025'!G113</f>
        <v>0</v>
      </c>
      <c r="O17" s="211"/>
      <c r="P17" s="182"/>
      <c r="Q17" s="165"/>
      <c r="R17" s="16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</row>
    <row r="18" spans="1:44" ht="16.7" customHeight="1" outlineLevel="2" x14ac:dyDescent="0.2">
      <c r="A18" s="107" t="s">
        <v>63</v>
      </c>
      <c r="B18" s="141">
        <f t="shared" si="2"/>
        <v>324.94531000000001</v>
      </c>
      <c r="C18" s="203">
        <f>'Ene 2026'!G104</f>
        <v>48.707270000000001</v>
      </c>
      <c r="D18" s="203">
        <f>'Feb 2026'!G104</f>
        <v>45.081230000000012</v>
      </c>
      <c r="E18" s="203">
        <f>'Mar 2026'!G104</f>
        <v>41.237639999999992</v>
      </c>
      <c r="F18" s="203">
        <f>'Abr 2026'!G104</f>
        <v>50.795500000000018</v>
      </c>
      <c r="G18" s="203">
        <f>'May 2026'!G104</f>
        <v>49.372979999999991</v>
      </c>
      <c r="H18" s="203">
        <f>'Jun 2026'!G104</f>
        <v>45.554670000000002</v>
      </c>
      <c r="I18" s="203">
        <f>'Jul 2026'!G104</f>
        <v>44.196020000000033</v>
      </c>
      <c r="J18" s="203">
        <f>'Ago 2025'!G112</f>
        <v>0</v>
      </c>
      <c r="K18" s="203">
        <f>'Sept 2025'!G112</f>
        <v>0</v>
      </c>
      <c r="L18" s="203">
        <f>'Oct 2025'!G112</f>
        <v>0</v>
      </c>
      <c r="M18" s="203">
        <f>'Nov2025'!G114</f>
        <v>0</v>
      </c>
      <c r="N18" s="203">
        <f>'Dic2025'!G114</f>
        <v>0</v>
      </c>
      <c r="O18" s="211"/>
      <c r="P18" s="182"/>
      <c r="Q18" s="165"/>
      <c r="R18" s="16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</row>
    <row r="19" spans="1:44" ht="16.7" customHeight="1" outlineLevel="2" x14ac:dyDescent="0.2">
      <c r="A19" s="100" t="s">
        <v>67</v>
      </c>
      <c r="B19" s="141">
        <f t="shared" si="2"/>
        <v>0</v>
      </c>
      <c r="C19" s="203">
        <f>'Ene 2026'!G105</f>
        <v>0</v>
      </c>
      <c r="D19" s="203">
        <f>'Feb 2026'!G105</f>
        <v>0</v>
      </c>
      <c r="E19" s="203">
        <f>'Mar 2026'!G105</f>
        <v>0</v>
      </c>
      <c r="F19" s="203">
        <f>'Abr 2026'!G105</f>
        <v>0</v>
      </c>
      <c r="G19" s="203">
        <f>'May 2026'!G105</f>
        <v>0</v>
      </c>
      <c r="H19" s="203">
        <f>'Jun 2026'!G105</f>
        <v>0</v>
      </c>
      <c r="I19" s="203">
        <f>'Jul 2026'!G105</f>
        <v>0</v>
      </c>
      <c r="J19" s="203">
        <f>'Ago 2025'!G113</f>
        <v>0</v>
      </c>
      <c r="K19" s="203">
        <f>'Sept 2025'!G113</f>
        <v>0</v>
      </c>
      <c r="L19" s="203">
        <f>'Oct 2025'!G113</f>
        <v>0</v>
      </c>
      <c r="M19" s="203">
        <f>'Nov2025'!G115</f>
        <v>0</v>
      </c>
      <c r="N19" s="203">
        <f>'Dic2025'!G115</f>
        <v>0</v>
      </c>
      <c r="O19" s="211"/>
      <c r="P19" s="182"/>
      <c r="Q19" s="165"/>
      <c r="R19" s="16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</row>
    <row r="20" spans="1:44" s="27" customFormat="1" ht="16.7" customHeight="1" x14ac:dyDescent="0.2">
      <c r="A20" s="108" t="s">
        <v>3</v>
      </c>
      <c r="B20" s="134">
        <f>SUM(C20:N20)</f>
        <v>7265218.4758000262</v>
      </c>
      <c r="C20" s="204">
        <f t="shared" ref="C20:L20" si="7">C21+C22</f>
        <v>1250406.392080006</v>
      </c>
      <c r="D20" s="204">
        <f t="shared" si="7"/>
        <v>911801.80505000264</v>
      </c>
      <c r="E20" s="204">
        <f t="shared" ref="E20:H20" si="8">E21+E22</f>
        <v>925768.94192000641</v>
      </c>
      <c r="F20" s="204">
        <f t="shared" si="8"/>
        <v>979585.54516000289</v>
      </c>
      <c r="G20" s="204">
        <f t="shared" si="8"/>
        <v>1005453.4386800036</v>
      </c>
      <c r="H20" s="204">
        <f t="shared" si="8"/>
        <v>1052713.9373900027</v>
      </c>
      <c r="I20" s="204">
        <f t="shared" si="7"/>
        <v>1139488.4155200021</v>
      </c>
      <c r="J20" s="204">
        <f t="shared" si="7"/>
        <v>0</v>
      </c>
      <c r="K20" s="204">
        <f t="shared" si="7"/>
        <v>0</v>
      </c>
      <c r="L20" s="204">
        <f t="shared" si="7"/>
        <v>0</v>
      </c>
      <c r="M20" s="204">
        <f t="shared" ref="M20:N20" si="9">M21+M22</f>
        <v>0</v>
      </c>
      <c r="N20" s="204">
        <f t="shared" si="9"/>
        <v>0</v>
      </c>
      <c r="O20" s="211"/>
      <c r="P20" s="182"/>
      <c r="Q20" s="183"/>
      <c r="R20" s="183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</row>
    <row r="21" spans="1:44" ht="16.7" customHeight="1" outlineLevel="1" x14ac:dyDescent="0.2">
      <c r="A21" s="106" t="s">
        <v>65</v>
      </c>
      <c r="B21" s="141">
        <f t="shared" si="2"/>
        <v>5424727.8861100255</v>
      </c>
      <c r="C21" s="203">
        <f>'Ene 2026'!G106</f>
        <v>1009189.9628400051</v>
      </c>
      <c r="D21" s="203">
        <f>'Feb 2026'!G106</f>
        <v>668175.50835000246</v>
      </c>
      <c r="E21" s="203">
        <f>'Mar 2026'!G106</f>
        <v>665012.23537000653</v>
      </c>
      <c r="F21" s="203">
        <f>'Abr 2026'!G106</f>
        <v>724730.64268000261</v>
      </c>
      <c r="G21" s="203">
        <f>'May 2026'!G106</f>
        <v>727783.20421000477</v>
      </c>
      <c r="H21" s="203">
        <f>'Jun 2026'!G106</f>
        <v>783257.20274000277</v>
      </c>
      <c r="I21" s="203">
        <f>'Jul 2026'!G106</f>
        <v>846579.12992000219</v>
      </c>
      <c r="J21" s="203">
        <f>'Ago 2025'!G114</f>
        <v>0</v>
      </c>
      <c r="K21" s="203">
        <f>'Sept 2025'!G114</f>
        <v>0</v>
      </c>
      <c r="L21" s="203">
        <f>'Oct 2025'!G114</f>
        <v>0</v>
      </c>
      <c r="M21" s="203">
        <f>'Nov2025'!G116</f>
        <v>0</v>
      </c>
      <c r="N21" s="203">
        <f>'Dic2025'!G116</f>
        <v>0</v>
      </c>
      <c r="O21" s="211"/>
      <c r="P21" s="182"/>
      <c r="Q21" s="165"/>
      <c r="R21" s="16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</row>
    <row r="22" spans="1:44" ht="16.7" customHeight="1" outlineLevel="1" x14ac:dyDescent="0.2">
      <c r="A22" s="106" t="s">
        <v>38</v>
      </c>
      <c r="B22" s="141">
        <f t="shared" si="2"/>
        <v>1840490.5896899998</v>
      </c>
      <c r="C22" s="203">
        <f>'Ene 2026'!G119</f>
        <v>241216.42924000081</v>
      </c>
      <c r="D22" s="203">
        <f>'Feb 2026'!G119</f>
        <v>243626.29670000021</v>
      </c>
      <c r="E22" s="203">
        <f>'Mar 2026'!G119</f>
        <v>260756.70654999989</v>
      </c>
      <c r="F22" s="203">
        <f>'Abr 2026'!G119</f>
        <v>254854.90248000031</v>
      </c>
      <c r="G22" s="203">
        <f>'May 2026'!G119</f>
        <v>277670.23446999892</v>
      </c>
      <c r="H22" s="203">
        <f>'Jun 2026'!G119</f>
        <v>269456.73464999982</v>
      </c>
      <c r="I22" s="203">
        <f>'Jul 2026'!G119</f>
        <v>292909.28559999989</v>
      </c>
      <c r="J22" s="203">
        <f>'Ago 2025'!G127</f>
        <v>0</v>
      </c>
      <c r="K22" s="203">
        <f>'Sept 2025'!G127</f>
        <v>0</v>
      </c>
      <c r="L22" s="203">
        <f>'Oct 2025'!G127</f>
        <v>0</v>
      </c>
      <c r="M22" s="203">
        <f>'Nov2025'!G129</f>
        <v>0</v>
      </c>
      <c r="N22" s="203">
        <f>'Dic2025'!G129</f>
        <v>0</v>
      </c>
      <c r="O22" s="211"/>
      <c r="P22" s="182"/>
      <c r="Q22" s="165"/>
      <c r="R22" s="16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</row>
    <row r="23" spans="1:44" s="27" customFormat="1" ht="16.7" customHeight="1" x14ac:dyDescent="0.2">
      <c r="A23" s="108" t="s">
        <v>4</v>
      </c>
      <c r="B23" s="134">
        <f>SUM(C23:N23)</f>
        <v>468609.43774000026</v>
      </c>
      <c r="C23" s="204">
        <f t="shared" ref="C23:I23" si="10">C24+C46</f>
        <v>96466.511570000002</v>
      </c>
      <c r="D23" s="204">
        <f t="shared" si="10"/>
        <v>69920.603630000245</v>
      </c>
      <c r="E23" s="204">
        <f t="shared" ref="E23:F23" si="11">E24+E46</f>
        <v>56775.044160000005</v>
      </c>
      <c r="F23" s="204">
        <f t="shared" si="11"/>
        <v>64332.157939999983</v>
      </c>
      <c r="G23" s="204">
        <f t="shared" si="10"/>
        <v>67478.129529999991</v>
      </c>
      <c r="H23" s="204">
        <f t="shared" ref="H23" si="12">H24+H46</f>
        <v>67987.568660000048</v>
      </c>
      <c r="I23" s="204">
        <f t="shared" si="10"/>
        <v>45649.422250000018</v>
      </c>
      <c r="J23" s="204">
        <f t="shared" ref="J23:K23" si="13">J24+J46</f>
        <v>0</v>
      </c>
      <c r="K23" s="204">
        <f t="shared" si="13"/>
        <v>0</v>
      </c>
      <c r="L23" s="204">
        <f>L24+L46</f>
        <v>0</v>
      </c>
      <c r="M23" s="204">
        <f>M24+M46</f>
        <v>0</v>
      </c>
      <c r="N23" s="204">
        <f>N24+N46</f>
        <v>0</v>
      </c>
      <c r="O23" s="211"/>
      <c r="P23" s="182"/>
      <c r="Q23" s="183"/>
      <c r="R23" s="183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</row>
    <row r="24" spans="1:44" ht="16.7" customHeight="1" outlineLevel="1" x14ac:dyDescent="0.2">
      <c r="A24" s="95" t="s">
        <v>41</v>
      </c>
      <c r="B24" s="134">
        <f>SUM(C24:N24)</f>
        <v>311724.03132000024</v>
      </c>
      <c r="C24" s="204">
        <f>'Ene 2026'!G107</f>
        <v>74233.646120000005</v>
      </c>
      <c r="D24" s="204">
        <f>'Feb 2026'!G107</f>
        <v>47660.356460000243</v>
      </c>
      <c r="E24" s="204">
        <f>'Mar 2026'!G107</f>
        <v>37212.960930000008</v>
      </c>
      <c r="F24" s="204">
        <f>'Abr 2026'!G107</f>
        <v>42702.741829999992</v>
      </c>
      <c r="G24" s="204">
        <f>'May 2026'!G107</f>
        <v>45608.531509999993</v>
      </c>
      <c r="H24" s="204">
        <f>'Jun 2026'!G107</f>
        <v>45580.899970000028</v>
      </c>
      <c r="I24" s="282">
        <f>'Jul 2026'!G107</f>
        <v>18724.894499999999</v>
      </c>
      <c r="J24" s="204">
        <f>'Ago 2025'!G115</f>
        <v>0</v>
      </c>
      <c r="K24" s="204">
        <f>'Sept 2025'!G115</f>
        <v>0</v>
      </c>
      <c r="L24" s="144">
        <f>'Oct 2025'!G115</f>
        <v>0</v>
      </c>
      <c r="M24" s="144">
        <f>'Nov2025'!G117</f>
        <v>0</v>
      </c>
      <c r="N24" s="144">
        <f>'Dic2025'!G117</f>
        <v>0</v>
      </c>
      <c r="O24" s="211"/>
      <c r="P24" s="182"/>
      <c r="Q24" s="165"/>
      <c r="R24" s="165"/>
      <c r="S24" s="202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</row>
    <row r="25" spans="1:44" ht="16.7" customHeight="1" outlineLevel="2" x14ac:dyDescent="0.2">
      <c r="A25" s="223" t="s">
        <v>96</v>
      </c>
      <c r="B25" s="141">
        <f>SUM(C25:N25)</f>
        <v>0</v>
      </c>
      <c r="C25" s="225">
        <v>0</v>
      </c>
      <c r="D25" s="225">
        <v>0</v>
      </c>
      <c r="E25" s="225">
        <v>0</v>
      </c>
      <c r="F25" s="203">
        <v>0</v>
      </c>
      <c r="G25" s="135">
        <v>0</v>
      </c>
      <c r="H25" s="135">
        <v>0</v>
      </c>
      <c r="I25" s="292">
        <v>0</v>
      </c>
      <c r="J25" s="304">
        <v>0</v>
      </c>
      <c r="K25" s="292">
        <v>0</v>
      </c>
      <c r="L25" s="292">
        <v>0</v>
      </c>
      <c r="M25" s="292">
        <v>0</v>
      </c>
      <c r="N25" s="327">
        <v>0</v>
      </c>
      <c r="O25" s="379"/>
      <c r="P25" s="182"/>
      <c r="Q25" s="165"/>
      <c r="R25" s="165"/>
      <c r="S25" s="202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4" ht="16.7" customHeight="1" outlineLevel="2" x14ac:dyDescent="0.25">
      <c r="A26" s="223" t="s">
        <v>97</v>
      </c>
      <c r="B26" s="141">
        <f t="shared" ref="B26:B45" si="14">SUM(C26:N26)</f>
        <v>25002.885039999997</v>
      </c>
      <c r="C26" s="225">
        <v>4171.4043799999954</v>
      </c>
      <c r="D26" s="225">
        <v>4750.0048500000012</v>
      </c>
      <c r="E26" s="225">
        <v>3289.618030000001</v>
      </c>
      <c r="F26" s="203">
        <v>3060.54351</v>
      </c>
      <c r="G26" s="225">
        <v>3168.485560000001</v>
      </c>
      <c r="H26" s="135">
        <v>3437.3935999999999</v>
      </c>
      <c r="I26" s="335">
        <v>3125.4351099999999</v>
      </c>
      <c r="J26" s="336"/>
      <c r="K26" s="335"/>
      <c r="L26" s="335"/>
      <c r="M26" s="335"/>
      <c r="N26" s="335"/>
      <c r="O26" s="379"/>
      <c r="P26" s="182"/>
      <c r="Q26" s="284"/>
      <c r="R26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</row>
    <row r="27" spans="1:44" ht="16.7" customHeight="1" outlineLevel="2" x14ac:dyDescent="0.25">
      <c r="A27" s="223" t="s">
        <v>98</v>
      </c>
      <c r="B27" s="141">
        <f t="shared" si="14"/>
        <v>8.7000000000000029E-3</v>
      </c>
      <c r="C27" s="225">
        <v>2.9999999999999997E-4</v>
      </c>
      <c r="D27" s="225">
        <v>3.0000000000000001E-3</v>
      </c>
      <c r="E27" s="225">
        <v>2.9999999999999997E-4</v>
      </c>
      <c r="F27" s="203">
        <v>4.7800000000000013E-3</v>
      </c>
      <c r="G27" s="225">
        <v>3.2000000000000008E-4</v>
      </c>
      <c r="H27" s="135">
        <v>0</v>
      </c>
      <c r="I27" s="335">
        <v>0</v>
      </c>
      <c r="J27" s="336"/>
      <c r="K27" s="335"/>
      <c r="L27" s="335"/>
      <c r="M27" s="335"/>
      <c r="N27" s="335"/>
      <c r="O27" s="379"/>
      <c r="P27" s="182"/>
      <c r="Q27" s="284"/>
      <c r="R27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</row>
    <row r="28" spans="1:44" ht="16.7" customHeight="1" outlineLevel="2" x14ac:dyDescent="0.25">
      <c r="A28" s="223" t="s">
        <v>99</v>
      </c>
      <c r="B28" s="141">
        <f t="shared" si="14"/>
        <v>70.159500000000008</v>
      </c>
      <c r="C28" s="225">
        <v>0</v>
      </c>
      <c r="D28" s="225">
        <v>0</v>
      </c>
      <c r="E28" s="225">
        <v>0</v>
      </c>
      <c r="F28" s="203">
        <v>0</v>
      </c>
      <c r="G28" s="225">
        <v>0</v>
      </c>
      <c r="H28" s="135">
        <v>70.159500000000008</v>
      </c>
      <c r="I28" s="335">
        <v>0</v>
      </c>
      <c r="J28" s="336"/>
      <c r="K28" s="335"/>
      <c r="L28" s="335"/>
      <c r="M28" s="335"/>
      <c r="N28" s="335"/>
      <c r="O28" s="379"/>
      <c r="P28" s="182"/>
      <c r="Q28" s="284"/>
      <c r="R28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</row>
    <row r="29" spans="1:44" ht="16.7" customHeight="1" outlineLevel="2" x14ac:dyDescent="0.25">
      <c r="A29" s="223" t="s">
        <v>100</v>
      </c>
      <c r="B29" s="141">
        <f t="shared" si="14"/>
        <v>3118.7900500000001</v>
      </c>
      <c r="C29" s="225">
        <v>423.56959999999998</v>
      </c>
      <c r="D29" s="225">
        <v>404.85730999999998</v>
      </c>
      <c r="E29" s="225">
        <v>403.83057000000002</v>
      </c>
      <c r="F29" s="203">
        <v>447.65127999999999</v>
      </c>
      <c r="G29" s="225">
        <v>397.75700000000001</v>
      </c>
      <c r="H29" s="135">
        <v>511.20891999999998</v>
      </c>
      <c r="I29" s="335">
        <v>529.91537000000005</v>
      </c>
      <c r="J29" s="336"/>
      <c r="K29" s="335"/>
      <c r="L29" s="335"/>
      <c r="M29" s="335"/>
      <c r="N29" s="335"/>
      <c r="O29" s="379"/>
      <c r="P29" s="182"/>
      <c r="Q29" s="284"/>
      <c r="R29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</row>
    <row r="30" spans="1:44" ht="16.7" customHeight="1" outlineLevel="2" x14ac:dyDescent="0.25">
      <c r="A30" s="223" t="s">
        <v>101</v>
      </c>
      <c r="B30" s="141">
        <f t="shared" si="14"/>
        <v>40225.229030000002</v>
      </c>
      <c r="C30" s="225">
        <v>6722.7609700000012</v>
      </c>
      <c r="D30" s="225">
        <v>5679.9217699999999</v>
      </c>
      <c r="E30" s="225">
        <v>4750.4250100000008</v>
      </c>
      <c r="F30" s="203">
        <v>5571.36607</v>
      </c>
      <c r="G30" s="225">
        <v>6128.1528400000007</v>
      </c>
      <c r="H30" s="135">
        <v>5683.1730700000007</v>
      </c>
      <c r="I30" s="335">
        <v>5689.4293000000007</v>
      </c>
      <c r="J30" s="336"/>
      <c r="K30" s="335"/>
      <c r="L30" s="335"/>
      <c r="M30" s="335"/>
      <c r="N30" s="335"/>
      <c r="O30" s="379"/>
      <c r="P30" s="182"/>
      <c r="Q30" s="284"/>
      <c r="R3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</row>
    <row r="31" spans="1:44" ht="16.7" customHeight="1" outlineLevel="2" x14ac:dyDescent="0.25">
      <c r="A31" s="223" t="s">
        <v>102</v>
      </c>
      <c r="B31" s="141">
        <f t="shared" si="14"/>
        <v>9433.6208599999991</v>
      </c>
      <c r="C31" s="225">
        <v>1379.4583</v>
      </c>
      <c r="D31" s="225">
        <v>1362.99658</v>
      </c>
      <c r="E31" s="225">
        <v>1105.8710000000001</v>
      </c>
      <c r="F31" s="203">
        <v>1321.96344</v>
      </c>
      <c r="G31" s="225">
        <v>1441.93985</v>
      </c>
      <c r="H31" s="135">
        <v>1423.0823600000001</v>
      </c>
      <c r="I31" s="335">
        <v>1398.30933</v>
      </c>
      <c r="J31" s="336"/>
      <c r="K31" s="335"/>
      <c r="L31" s="335"/>
      <c r="M31" s="335"/>
      <c r="N31" s="335"/>
      <c r="O31" s="379"/>
      <c r="P31" s="182"/>
      <c r="Q31" s="284"/>
      <c r="R31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</row>
    <row r="32" spans="1:44" ht="16.7" customHeight="1" outlineLevel="2" x14ac:dyDescent="0.25">
      <c r="A32" s="223" t="s">
        <v>103</v>
      </c>
      <c r="B32" s="141">
        <f t="shared" si="14"/>
        <v>201570.33103999996</v>
      </c>
      <c r="C32" s="225">
        <v>56203.654240000003</v>
      </c>
      <c r="D32" s="225">
        <v>31321.603969999971</v>
      </c>
      <c r="E32" s="225">
        <v>23784.36521</v>
      </c>
      <c r="F32" s="203">
        <v>27718.45851</v>
      </c>
      <c r="G32" s="225">
        <v>29713.487290000001</v>
      </c>
      <c r="H32" s="135">
        <v>29890.434379999999</v>
      </c>
      <c r="I32" s="335">
        <v>2938.3274399999991</v>
      </c>
      <c r="J32" s="336"/>
      <c r="K32" s="335"/>
      <c r="L32" s="335"/>
      <c r="M32" s="335"/>
      <c r="N32" s="335"/>
      <c r="O32" s="379"/>
      <c r="P32" s="182"/>
      <c r="Q32" s="284"/>
      <c r="R32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</row>
    <row r="33" spans="1:90" ht="16.7" customHeight="1" outlineLevel="2" x14ac:dyDescent="0.25">
      <c r="A33" s="223" t="s">
        <v>104</v>
      </c>
      <c r="B33" s="141">
        <f t="shared" si="14"/>
        <v>0.41361999999999999</v>
      </c>
      <c r="C33" s="225">
        <v>0</v>
      </c>
      <c r="D33" s="225">
        <v>1.6000000000000001E-4</v>
      </c>
      <c r="E33" s="225">
        <v>0</v>
      </c>
      <c r="F33" s="203">
        <v>0</v>
      </c>
      <c r="G33" s="225">
        <v>0</v>
      </c>
      <c r="H33" s="135">
        <v>0</v>
      </c>
      <c r="I33" s="335">
        <v>0.41345999999999999</v>
      </c>
      <c r="J33" s="336"/>
      <c r="K33" s="335"/>
      <c r="L33" s="335"/>
      <c r="M33" s="335"/>
      <c r="N33" s="335"/>
      <c r="O33" s="379"/>
      <c r="P33" s="182"/>
      <c r="Q33" s="284"/>
      <c r="R33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</row>
    <row r="34" spans="1:90" ht="16.7" customHeight="1" outlineLevel="2" x14ac:dyDescent="0.25">
      <c r="A34" s="223" t="s">
        <v>105</v>
      </c>
      <c r="B34" s="141">
        <f t="shared" si="14"/>
        <v>0</v>
      </c>
      <c r="C34" s="225">
        <v>0</v>
      </c>
      <c r="D34" s="225">
        <v>0</v>
      </c>
      <c r="E34" s="225">
        <v>0</v>
      </c>
      <c r="F34" s="203">
        <v>0</v>
      </c>
      <c r="G34" s="225">
        <v>0</v>
      </c>
      <c r="H34" s="135">
        <v>0</v>
      </c>
      <c r="I34" s="335">
        <v>0</v>
      </c>
      <c r="J34" s="336"/>
      <c r="K34" s="335"/>
      <c r="L34" s="335"/>
      <c r="M34" s="335"/>
      <c r="N34" s="335"/>
      <c r="O34" s="379"/>
      <c r="P34" s="182"/>
      <c r="Q34" s="284"/>
      <c r="R34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90" ht="16.7" customHeight="1" outlineLevel="2" x14ac:dyDescent="0.25">
      <c r="A35" s="223" t="s">
        <v>106</v>
      </c>
      <c r="B35" s="141">
        <f t="shared" si="14"/>
        <v>4.3296000000000001</v>
      </c>
      <c r="C35" s="225">
        <v>0</v>
      </c>
      <c r="D35" s="225">
        <v>0</v>
      </c>
      <c r="E35" s="225">
        <v>0</v>
      </c>
      <c r="F35" s="203">
        <v>0</v>
      </c>
      <c r="G35" s="225">
        <v>2.8919999999999999</v>
      </c>
      <c r="H35" s="135">
        <v>1.4376</v>
      </c>
      <c r="I35" s="335">
        <v>0</v>
      </c>
      <c r="J35" s="336"/>
      <c r="K35" s="335"/>
      <c r="L35" s="335"/>
      <c r="M35" s="335"/>
      <c r="N35" s="335"/>
      <c r="O35" s="379"/>
      <c r="P35" s="182"/>
      <c r="Q35" s="284"/>
      <c r="R3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</row>
    <row r="36" spans="1:90" ht="16.7" customHeight="1" outlineLevel="2" x14ac:dyDescent="0.25">
      <c r="A36" s="224" t="s">
        <v>107</v>
      </c>
      <c r="B36" s="141">
        <f t="shared" si="14"/>
        <v>0</v>
      </c>
      <c r="C36" s="225">
        <v>0</v>
      </c>
      <c r="D36" s="225">
        <v>0</v>
      </c>
      <c r="E36" s="225">
        <v>0</v>
      </c>
      <c r="F36" s="203">
        <v>0</v>
      </c>
      <c r="G36" s="225">
        <v>0</v>
      </c>
      <c r="H36" s="135">
        <v>0</v>
      </c>
      <c r="I36" s="335">
        <v>0</v>
      </c>
      <c r="J36" s="336"/>
      <c r="K36" s="335"/>
      <c r="L36" s="335"/>
      <c r="M36" s="335"/>
      <c r="N36" s="335"/>
      <c r="O36" s="379"/>
      <c r="P36" s="182"/>
      <c r="Q36" s="284"/>
      <c r="R36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</row>
    <row r="37" spans="1:90" ht="16.7" customHeight="1" outlineLevel="2" x14ac:dyDescent="0.25">
      <c r="A37" s="224" t="s">
        <v>108</v>
      </c>
      <c r="B37" s="141">
        <f t="shared" si="14"/>
        <v>273.03141000000005</v>
      </c>
      <c r="C37" s="225">
        <v>48.580800000000004</v>
      </c>
      <c r="D37" s="225">
        <v>31.56317</v>
      </c>
      <c r="E37" s="225">
        <v>35.862080000000013</v>
      </c>
      <c r="F37" s="203">
        <v>39.42803</v>
      </c>
      <c r="G37" s="225">
        <v>40.149910000000013</v>
      </c>
      <c r="H37" s="135">
        <v>41.242080000000001</v>
      </c>
      <c r="I37" s="335">
        <v>36.205340000000007</v>
      </c>
      <c r="J37" s="336"/>
      <c r="K37" s="335"/>
      <c r="L37" s="335"/>
      <c r="M37" s="335"/>
      <c r="N37" s="335"/>
      <c r="O37" s="379"/>
      <c r="P37" s="182"/>
      <c r="Q37" s="284"/>
      <c r="R37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</row>
    <row r="38" spans="1:90" ht="16.7" customHeight="1" outlineLevel="2" x14ac:dyDescent="0.25">
      <c r="A38" s="224" t="s">
        <v>109</v>
      </c>
      <c r="B38" s="141">
        <f t="shared" si="14"/>
        <v>9731.1190200000001</v>
      </c>
      <c r="C38" s="225">
        <v>1693.71929</v>
      </c>
      <c r="D38" s="225">
        <v>1216.37399</v>
      </c>
      <c r="E38" s="225">
        <v>1176.34914</v>
      </c>
      <c r="F38" s="203">
        <v>1337.73469</v>
      </c>
      <c r="G38" s="225">
        <v>1596.2760699999999</v>
      </c>
      <c r="H38" s="135">
        <v>1353.11212</v>
      </c>
      <c r="I38" s="335">
        <v>1357.5537200000001</v>
      </c>
      <c r="J38" s="336"/>
      <c r="K38" s="335"/>
      <c r="L38" s="335"/>
      <c r="M38" s="335"/>
      <c r="N38" s="335"/>
      <c r="O38" s="379"/>
      <c r="P38" s="182"/>
      <c r="Q38" s="284"/>
      <c r="R38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</row>
    <row r="39" spans="1:90" ht="16.7" customHeight="1" outlineLevel="2" x14ac:dyDescent="0.25">
      <c r="A39" s="224" t="s">
        <v>110</v>
      </c>
      <c r="B39" s="141">
        <f t="shared" si="14"/>
        <v>0</v>
      </c>
      <c r="C39" s="225">
        <v>0</v>
      </c>
      <c r="D39" s="225">
        <v>0</v>
      </c>
      <c r="E39" s="225">
        <v>0</v>
      </c>
      <c r="F39" s="203">
        <v>0</v>
      </c>
      <c r="G39" s="225">
        <v>0</v>
      </c>
      <c r="H39" s="135">
        <v>0</v>
      </c>
      <c r="I39" s="335">
        <v>0</v>
      </c>
      <c r="J39" s="336"/>
      <c r="K39" s="335"/>
      <c r="L39" s="335"/>
      <c r="M39" s="335"/>
      <c r="N39" s="335"/>
      <c r="O39" s="379"/>
      <c r="P39" s="182"/>
      <c r="Q39" s="284"/>
      <c r="R39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</row>
    <row r="40" spans="1:90" ht="16.7" customHeight="1" outlineLevel="2" x14ac:dyDescent="0.25">
      <c r="A40" s="224" t="s">
        <v>111</v>
      </c>
      <c r="B40" s="141">
        <f t="shared" si="14"/>
        <v>5416.7865600000005</v>
      </c>
      <c r="C40" s="225">
        <v>842.52164000000005</v>
      </c>
      <c r="D40" s="225">
        <v>789.01072999999985</v>
      </c>
      <c r="E40" s="225">
        <v>777.02008000000012</v>
      </c>
      <c r="F40" s="203">
        <v>764.13393000000019</v>
      </c>
      <c r="G40" s="225">
        <v>759.89512000000025</v>
      </c>
      <c r="H40" s="135">
        <v>728.05834000000027</v>
      </c>
      <c r="I40" s="335">
        <v>756.14671999999996</v>
      </c>
      <c r="J40" s="336"/>
      <c r="K40" s="335"/>
      <c r="L40" s="335"/>
      <c r="M40" s="335"/>
      <c r="N40" s="335"/>
      <c r="O40" s="379"/>
      <c r="P40" s="182"/>
      <c r="Q40" s="284"/>
      <c r="R40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</row>
    <row r="41" spans="1:90" ht="16.7" customHeight="1" outlineLevel="2" x14ac:dyDescent="0.2">
      <c r="A41" s="224" t="s">
        <v>112</v>
      </c>
      <c r="B41" s="141">
        <f t="shared" si="14"/>
        <v>0</v>
      </c>
      <c r="C41" s="225">
        <v>0</v>
      </c>
      <c r="D41" s="225">
        <v>0</v>
      </c>
      <c r="E41" s="225">
        <v>0</v>
      </c>
      <c r="F41" s="203">
        <v>0</v>
      </c>
      <c r="G41" s="225">
        <v>0</v>
      </c>
      <c r="H41" s="135">
        <v>0</v>
      </c>
      <c r="I41" s="335">
        <v>0</v>
      </c>
      <c r="J41" s="336"/>
      <c r="K41" s="335"/>
      <c r="L41" s="335"/>
      <c r="M41" s="335"/>
      <c r="N41" s="335"/>
      <c r="O41" s="379"/>
      <c r="P41" s="182"/>
      <c r="Q41" s="165"/>
      <c r="R41" s="165"/>
      <c r="S41" s="202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</row>
    <row r="42" spans="1:90" ht="16.7" customHeight="1" outlineLevel="2" x14ac:dyDescent="0.2">
      <c r="A42" s="224" t="s">
        <v>113</v>
      </c>
      <c r="B42" s="141">
        <f t="shared" si="14"/>
        <v>0</v>
      </c>
      <c r="C42" s="225">
        <v>0</v>
      </c>
      <c r="D42" s="225">
        <v>0</v>
      </c>
      <c r="E42" s="225">
        <v>0</v>
      </c>
      <c r="F42" s="203">
        <v>0</v>
      </c>
      <c r="G42" s="225">
        <v>0</v>
      </c>
      <c r="H42" s="135">
        <v>0</v>
      </c>
      <c r="I42" s="335">
        <v>0</v>
      </c>
      <c r="J42" s="336"/>
      <c r="K42" s="335"/>
      <c r="L42" s="335"/>
      <c r="M42" s="335"/>
      <c r="N42" s="335"/>
      <c r="O42" s="379"/>
      <c r="P42" s="182"/>
      <c r="Q42" s="165"/>
      <c r="R42" s="165"/>
      <c r="S42" s="202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</row>
    <row r="43" spans="1:90" ht="16.7" customHeight="1" outlineLevel="2" x14ac:dyDescent="0.2">
      <c r="A43" s="224" t="s">
        <v>114</v>
      </c>
      <c r="B43" s="141">
        <f t="shared" si="14"/>
        <v>16877.326870000001</v>
      </c>
      <c r="C43" s="225">
        <v>2747.9766</v>
      </c>
      <c r="D43" s="225">
        <v>2104.0209300000001</v>
      </c>
      <c r="E43" s="225">
        <v>1889.61949</v>
      </c>
      <c r="F43" s="203">
        <v>2441.45759</v>
      </c>
      <c r="G43" s="225">
        <v>2359.495550000001</v>
      </c>
      <c r="H43" s="135">
        <v>2441.598</v>
      </c>
      <c r="I43" s="335">
        <v>2893.1587100000011</v>
      </c>
      <c r="J43" s="336"/>
      <c r="K43" s="335"/>
      <c r="L43" s="335"/>
      <c r="M43" s="335"/>
      <c r="N43" s="335"/>
      <c r="O43" s="379"/>
      <c r="P43" s="182"/>
      <c r="Q43" s="165"/>
      <c r="R43" s="165"/>
      <c r="S43" s="202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</row>
    <row r="44" spans="1:90" ht="16.7" customHeight="1" outlineLevel="2" x14ac:dyDescent="0.2">
      <c r="A44" s="224" t="s">
        <v>115</v>
      </c>
      <c r="B44" s="141">
        <f t="shared" si="14"/>
        <v>2.0000000000000002E-5</v>
      </c>
      <c r="C44" s="225">
        <v>0</v>
      </c>
      <c r="D44" s="225">
        <v>0</v>
      </c>
      <c r="E44" s="225">
        <v>2.0000000000000002E-5</v>
      </c>
      <c r="F44" s="203">
        <v>0</v>
      </c>
      <c r="G44" s="225">
        <v>0</v>
      </c>
      <c r="H44" s="135">
        <v>0</v>
      </c>
      <c r="I44" s="335">
        <v>0</v>
      </c>
      <c r="J44" s="336"/>
      <c r="K44" s="335"/>
      <c r="L44" s="335"/>
      <c r="M44" s="335"/>
      <c r="N44" s="335"/>
      <c r="O44" s="379"/>
      <c r="P44" s="182"/>
      <c r="Q44" s="165"/>
      <c r="R44" s="165"/>
      <c r="S44" s="202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</row>
    <row r="45" spans="1:90" ht="16.7" customHeight="1" outlineLevel="2" x14ac:dyDescent="0.2">
      <c r="A45" s="224" t="s">
        <v>116</v>
      </c>
      <c r="B45" s="141">
        <f t="shared" si="14"/>
        <v>0</v>
      </c>
      <c r="C45" s="225">
        <v>0</v>
      </c>
      <c r="D45" s="225">
        <v>0</v>
      </c>
      <c r="E45" s="225">
        <v>0</v>
      </c>
      <c r="F45" s="203">
        <v>0</v>
      </c>
      <c r="G45" s="225">
        <v>0</v>
      </c>
      <c r="H45" s="135">
        <v>0</v>
      </c>
      <c r="I45" s="335">
        <v>0</v>
      </c>
      <c r="J45" s="336"/>
      <c r="K45" s="335"/>
      <c r="L45" s="335"/>
      <c r="M45" s="335"/>
      <c r="N45" s="335"/>
      <c r="O45" s="379"/>
      <c r="P45" s="182"/>
      <c r="Q45" s="165"/>
      <c r="R45" s="165"/>
      <c r="S45" s="202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</row>
    <row r="46" spans="1:90" s="27" customFormat="1" ht="16.7" customHeight="1" outlineLevel="1" x14ac:dyDescent="0.2">
      <c r="A46" s="146" t="s">
        <v>39</v>
      </c>
      <c r="B46" s="134">
        <f t="shared" ref="B46:B56" si="15">SUM(C46:N46)</f>
        <v>156885.40642000001</v>
      </c>
      <c r="C46" s="282">
        <f>'Ene 2026'!G120</f>
        <v>22232.86544999999</v>
      </c>
      <c r="D46" s="144">
        <f>'Feb 2026'!G120</f>
        <v>22260.247169999999</v>
      </c>
      <c r="E46" s="144">
        <f>'Mar 2026'!G120</f>
        <v>19562.08323</v>
      </c>
      <c r="F46" s="144">
        <f>'Abr 2026'!G120</f>
        <v>21629.416109999991</v>
      </c>
      <c r="G46" s="144">
        <f>'May 2026'!G120</f>
        <v>21869.598020000001</v>
      </c>
      <c r="H46" s="144">
        <f>'Jun 2026'!G120</f>
        <v>22406.66869000002</v>
      </c>
      <c r="I46" s="144">
        <f>'Jul 2026'!G120</f>
        <v>26924.527750000019</v>
      </c>
      <c r="J46" s="144">
        <f>'Ago 2025'!G128</f>
        <v>0</v>
      </c>
      <c r="K46" s="144">
        <f>'Sept 2025'!G128</f>
        <v>0</v>
      </c>
      <c r="L46" s="144">
        <f>'Oct 2025'!G128</f>
        <v>0</v>
      </c>
      <c r="M46" s="144">
        <f>'Nov2025'!G130</f>
        <v>0</v>
      </c>
      <c r="N46" s="144">
        <f>'Dic2025'!G130</f>
        <v>0</v>
      </c>
      <c r="O46" s="211"/>
      <c r="P46" s="182"/>
      <c r="Q46" s="183"/>
      <c r="R46" s="183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</row>
    <row r="47" spans="1:90" ht="16.7" customHeight="1" x14ac:dyDescent="0.2">
      <c r="A47" s="108" t="s">
        <v>18</v>
      </c>
      <c r="B47" s="134">
        <f t="shared" si="15"/>
        <v>27853.991360000007</v>
      </c>
      <c r="C47" s="282">
        <f>'Ene 2026'!G108</f>
        <v>3872.88015</v>
      </c>
      <c r="D47" s="144">
        <f>'Feb 2026'!G108</f>
        <v>4143.5441900000014</v>
      </c>
      <c r="E47" s="144">
        <f>'Mar 2026'!G108</f>
        <v>3739.6579100000008</v>
      </c>
      <c r="F47" s="144">
        <f>'Abr 2026'!G108</f>
        <v>3688.2292200000011</v>
      </c>
      <c r="G47" s="144">
        <f>'May 2026'!G108</f>
        <v>3912.60583</v>
      </c>
      <c r="H47" s="144">
        <f>'Jun 2026'!G108</f>
        <v>4076.9335300000012</v>
      </c>
      <c r="I47" s="144">
        <f>'Jul 2026'!G108</f>
        <v>4420.1405300000006</v>
      </c>
      <c r="J47" s="144">
        <f>'Ago 2025'!G116</f>
        <v>0</v>
      </c>
      <c r="K47" s="144">
        <f>'Sept 2025'!G116</f>
        <v>0</v>
      </c>
      <c r="L47" s="144">
        <f>'Oct 2025'!G116</f>
        <v>0</v>
      </c>
      <c r="M47" s="144">
        <f>'Nov2025'!G118</f>
        <v>0</v>
      </c>
      <c r="N47" s="144">
        <f>'Dic2025'!G118</f>
        <v>0</v>
      </c>
      <c r="O47" s="211"/>
      <c r="P47" s="182"/>
      <c r="Q47" s="183"/>
      <c r="R47" s="183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</row>
    <row r="48" spans="1:90" ht="16.7" customHeight="1" x14ac:dyDescent="0.2">
      <c r="A48" s="108" t="s">
        <v>5</v>
      </c>
      <c r="B48" s="134">
        <f t="shared" si="15"/>
        <v>175219.99590999956</v>
      </c>
      <c r="C48" s="282">
        <f>'Ene 2026'!G109</f>
        <v>22542.466300000211</v>
      </c>
      <c r="D48" s="144">
        <f>'Feb 2026'!G109</f>
        <v>18197.98565999978</v>
      </c>
      <c r="E48" s="144">
        <f>'Mar 2026'!G109</f>
        <v>30626.806779999872</v>
      </c>
      <c r="F48" s="144">
        <f>'Abr 2026'!G109</f>
        <v>28476.44192999975</v>
      </c>
      <c r="G48" s="144">
        <f>'May 2026'!G109</f>
        <v>25305.977650000081</v>
      </c>
      <c r="H48" s="144">
        <f>'Jun 2026'!G109</f>
        <v>24878.04393999988</v>
      </c>
      <c r="I48" s="144">
        <f>'Jul 2026'!G109</f>
        <v>25192.273649999988</v>
      </c>
      <c r="J48" s="144">
        <f>'Ago 2025'!G117</f>
        <v>0</v>
      </c>
      <c r="K48" s="144">
        <f>'Sept 2025'!G117</f>
        <v>0</v>
      </c>
      <c r="L48" s="144">
        <f>'Oct 2025'!G117</f>
        <v>0</v>
      </c>
      <c r="M48" s="144">
        <f>'Nov2025'!G119</f>
        <v>0</v>
      </c>
      <c r="N48" s="144">
        <f>'Dic2025'!G119</f>
        <v>0</v>
      </c>
      <c r="O48" s="211"/>
      <c r="P48" s="182"/>
      <c r="Q48" s="183"/>
      <c r="R48" s="183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</row>
    <row r="49" spans="1:44" ht="16.7" customHeight="1" x14ac:dyDescent="0.2">
      <c r="A49" s="108" t="s">
        <v>6</v>
      </c>
      <c r="B49" s="134">
        <f t="shared" si="15"/>
        <v>828949.53885999997</v>
      </c>
      <c r="C49" s="282">
        <f>'Ene 2026'!G110</f>
        <v>136589.31460000001</v>
      </c>
      <c r="D49" s="144">
        <f>'Feb 2026'!G110</f>
        <v>108162.79736</v>
      </c>
      <c r="E49" s="144">
        <f>'Mar 2026'!G110</f>
        <v>100118.58206</v>
      </c>
      <c r="F49" s="144">
        <f>'Abr 2026'!G110</f>
        <v>127756.39612</v>
      </c>
      <c r="G49" s="144">
        <f>'May 2026'!G110</f>
        <v>112851.46914</v>
      </c>
      <c r="H49" s="144">
        <f>'Jun 2026'!G110</f>
        <v>118941.70411000001</v>
      </c>
      <c r="I49" s="144">
        <f>'Jul 2026'!G110</f>
        <v>124529.27546999999</v>
      </c>
      <c r="J49" s="144">
        <f>'Ago 2025'!G118</f>
        <v>0</v>
      </c>
      <c r="K49" s="144">
        <f>'Sept 2025'!G118</f>
        <v>0</v>
      </c>
      <c r="L49" s="144">
        <f>'Oct 2025'!G118</f>
        <v>0</v>
      </c>
      <c r="M49" s="144">
        <f>'Nov2025'!G120</f>
        <v>0</v>
      </c>
      <c r="N49" s="144">
        <f>'Dic2025'!G120</f>
        <v>0</v>
      </c>
      <c r="O49" s="211"/>
      <c r="P49" s="182"/>
      <c r="Q49" s="165"/>
      <c r="R49" s="16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</row>
    <row r="50" spans="1:44" ht="16.7" customHeight="1" x14ac:dyDescent="0.2">
      <c r="A50" s="108" t="s">
        <v>16</v>
      </c>
      <c r="B50" s="134">
        <f t="shared" si="15"/>
        <v>17305.332529999996</v>
      </c>
      <c r="C50" s="282">
        <f>'Ene 2026'!G111</f>
        <v>3036.88796</v>
      </c>
      <c r="D50" s="144">
        <f>'Feb 2026'!G111</f>
        <v>2272.1110699999999</v>
      </c>
      <c r="E50" s="144">
        <f>'Mar 2026'!G111</f>
        <v>2819.4600299999988</v>
      </c>
      <c r="F50" s="144">
        <f>'Abr 2026'!G111</f>
        <v>2467.40769</v>
      </c>
      <c r="G50" s="144">
        <f>'May 2026'!G111</f>
        <v>2299.1549799999998</v>
      </c>
      <c r="H50" s="144">
        <f>'Jun 2026'!G111</f>
        <v>2093.9672799999998</v>
      </c>
      <c r="I50" s="144">
        <f>'Jul 2026'!G111</f>
        <v>2316.3435199999999</v>
      </c>
      <c r="J50" s="144">
        <f>'Ago 2025'!G119</f>
        <v>0</v>
      </c>
      <c r="K50" s="144">
        <f>'Sept 2025'!G119</f>
        <v>0</v>
      </c>
      <c r="L50" s="144">
        <f>'Oct 2025'!G119</f>
        <v>0</v>
      </c>
      <c r="M50" s="144">
        <f>'Nov2025'!G121</f>
        <v>0</v>
      </c>
      <c r="N50" s="144">
        <f>'Dic2025'!G121</f>
        <v>0</v>
      </c>
      <c r="O50" s="211"/>
      <c r="P50" s="182"/>
      <c r="Q50" s="165"/>
      <c r="R50" s="16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</row>
    <row r="51" spans="1:44" ht="16.7" customHeight="1" x14ac:dyDescent="0.2">
      <c r="A51" s="108" t="s">
        <v>7</v>
      </c>
      <c r="B51" s="134">
        <f t="shared" si="15"/>
        <v>476746.00723999966</v>
      </c>
      <c r="C51" s="282">
        <f>'Ene 2026'!G112</f>
        <v>2165.96848</v>
      </c>
      <c r="D51" s="144">
        <f>'Feb 2026'!G112</f>
        <v>1484.9739400000001</v>
      </c>
      <c r="E51" s="144">
        <f>'Mar 2026'!G112</f>
        <v>137886.76191999999</v>
      </c>
      <c r="F51" s="144">
        <f>'Abr 2026'!G112</f>
        <v>270851.37185999972</v>
      </c>
      <c r="G51" s="144">
        <f>'May 2026'!G112</f>
        <v>44599.572449999992</v>
      </c>
      <c r="H51" s="144">
        <f>'Jun 2026'!G112</f>
        <v>11153.22351</v>
      </c>
      <c r="I51" s="144">
        <f>'Jul 2026'!G112</f>
        <v>8604.1350800000018</v>
      </c>
      <c r="J51" s="144">
        <f>'Ago 2025'!G120</f>
        <v>0</v>
      </c>
      <c r="K51" s="144">
        <f>'Sept 2025'!G120</f>
        <v>0</v>
      </c>
      <c r="L51" s="144">
        <f>'Oct 2025'!G120</f>
        <v>0</v>
      </c>
      <c r="M51" s="144">
        <f>'Nov2025'!G122</f>
        <v>0</v>
      </c>
      <c r="N51" s="144">
        <f>'Dic2025'!G122</f>
        <v>0</v>
      </c>
      <c r="O51" s="211"/>
      <c r="P51" s="182"/>
      <c r="Q51" s="165"/>
      <c r="R51" s="16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</row>
    <row r="52" spans="1:44" ht="16.7" customHeight="1" x14ac:dyDescent="0.2">
      <c r="A52" s="106" t="s">
        <v>149</v>
      </c>
      <c r="B52" s="141">
        <f t="shared" si="15"/>
        <v>15080.434019999999</v>
      </c>
      <c r="C52" s="225">
        <v>562.14893000000006</v>
      </c>
      <c r="D52" s="225">
        <v>341.59154000000001</v>
      </c>
      <c r="E52" s="225">
        <v>13300.38834</v>
      </c>
      <c r="F52" s="203">
        <v>128.57919000000001</v>
      </c>
      <c r="G52" s="225">
        <v>302.18535000000003</v>
      </c>
      <c r="H52" s="225">
        <v>401.40001999999998</v>
      </c>
      <c r="I52" s="334">
        <v>44.140650000000001</v>
      </c>
      <c r="J52" s="334"/>
      <c r="K52" s="334"/>
      <c r="L52" s="334"/>
      <c r="M52" s="334"/>
      <c r="N52" s="334"/>
      <c r="O52" s="436"/>
      <c r="P52" s="182"/>
      <c r="Q52" s="393"/>
      <c r="R52" s="393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</row>
    <row r="53" spans="1:44" ht="16.7" customHeight="1" x14ac:dyDescent="0.2">
      <c r="A53" s="106" t="s">
        <v>150</v>
      </c>
      <c r="B53" s="141">
        <f t="shared" si="15"/>
        <v>79641.633140000005</v>
      </c>
      <c r="C53" s="225">
        <v>1179.63545</v>
      </c>
      <c r="D53" s="225">
        <v>710.375</v>
      </c>
      <c r="E53" s="225">
        <v>1989.5360800000001</v>
      </c>
      <c r="F53" s="203">
        <v>15933.1988</v>
      </c>
      <c r="G53" s="225">
        <v>42032.403530000003</v>
      </c>
      <c r="H53" s="225">
        <v>10089.26966</v>
      </c>
      <c r="I53" s="334">
        <v>7707.2146199999997</v>
      </c>
      <c r="J53" s="334"/>
      <c r="K53" s="334"/>
      <c r="L53" s="334"/>
      <c r="M53" s="334"/>
      <c r="N53" s="334"/>
      <c r="O53" s="436"/>
      <c r="P53" s="182"/>
      <c r="Q53" s="393"/>
      <c r="R53" s="393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</row>
    <row r="54" spans="1:44" ht="16.7" customHeight="1" x14ac:dyDescent="0.2">
      <c r="A54" s="106" t="s">
        <v>151</v>
      </c>
      <c r="B54" s="141">
        <f t="shared" si="15"/>
        <v>124363.63258</v>
      </c>
      <c r="C54" s="225">
        <v>409.98755</v>
      </c>
      <c r="D54" s="225">
        <v>403.93991000000011</v>
      </c>
      <c r="E54" s="225">
        <v>122523.5518</v>
      </c>
      <c r="F54" s="203">
        <v>338.43106999999998</v>
      </c>
      <c r="G54" s="225">
        <v>30.954129999999999</v>
      </c>
      <c r="H54" s="225">
        <v>23.27027</v>
      </c>
      <c r="I54" s="334">
        <v>633.49784999999986</v>
      </c>
      <c r="J54" s="334"/>
      <c r="K54" s="334"/>
      <c r="L54" s="334"/>
      <c r="M54" s="334"/>
      <c r="N54" s="334"/>
      <c r="O54" s="436"/>
      <c r="P54" s="182"/>
      <c r="Q54" s="393"/>
      <c r="R54" s="393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</row>
    <row r="55" spans="1:44" ht="16.7" customHeight="1" x14ac:dyDescent="0.2">
      <c r="A55" s="106" t="s">
        <v>152</v>
      </c>
      <c r="B55" s="141">
        <f t="shared" si="15"/>
        <v>257660.3074999995</v>
      </c>
      <c r="C55" s="225">
        <v>14.19655</v>
      </c>
      <c r="D55" s="225">
        <v>29.067489999999999</v>
      </c>
      <c r="E55" s="225">
        <v>73.285699999999977</v>
      </c>
      <c r="F55" s="203">
        <v>254451.1627999995</v>
      </c>
      <c r="G55" s="225">
        <v>2234.0294399999998</v>
      </c>
      <c r="H55" s="225">
        <v>639.28356000000008</v>
      </c>
      <c r="I55" s="334">
        <v>219.28196</v>
      </c>
      <c r="J55" s="334"/>
      <c r="K55" s="334"/>
      <c r="L55" s="334"/>
      <c r="M55" s="334"/>
      <c r="N55" s="334"/>
      <c r="O55" s="436"/>
      <c r="P55" s="182"/>
      <c r="Q55" s="393"/>
      <c r="R55" s="393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</row>
    <row r="56" spans="1:44" ht="16.7" customHeight="1" x14ac:dyDescent="0.2">
      <c r="A56" s="108" t="s">
        <v>17</v>
      </c>
      <c r="B56" s="134">
        <f t="shared" si="15"/>
        <v>156513.23084999996</v>
      </c>
      <c r="C56" s="144">
        <f>'Ene 2026'!G113</f>
        <v>18106.534039999999</v>
      </c>
      <c r="D56" s="144">
        <f>'Feb 2026'!G113</f>
        <v>20115.382590000001</v>
      </c>
      <c r="E56" s="144">
        <f>'Mar 2026'!G113</f>
        <v>25311.480589999988</v>
      </c>
      <c r="F56" s="144">
        <f>'Abr 2026'!G113</f>
        <v>22016.41993</v>
      </c>
      <c r="G56" s="144">
        <f>'May 2026'!G113</f>
        <v>22015.70391</v>
      </c>
      <c r="H56" s="144">
        <f>'Jun 2026'!G113</f>
        <v>24776.871819999989</v>
      </c>
      <c r="I56" s="144">
        <f>'Jul 2026'!G113</f>
        <v>24170.83797</v>
      </c>
      <c r="J56" s="144">
        <f>'Ago 2025'!G121</f>
        <v>0</v>
      </c>
      <c r="K56" s="144">
        <f>'Sept 2025'!G121</f>
        <v>0</v>
      </c>
      <c r="L56" s="144">
        <f>'Oct 2025'!G121</f>
        <v>0</v>
      </c>
      <c r="M56" s="144">
        <f>'Nov2025'!G123</f>
        <v>0</v>
      </c>
      <c r="N56" s="144">
        <f>'Dic2025'!G123</f>
        <v>0</v>
      </c>
      <c r="O56" s="436"/>
      <c r="P56" s="182"/>
      <c r="Q56" s="393"/>
      <c r="R56" s="393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</row>
    <row r="57" spans="1:44" ht="16.7" customHeight="1" x14ac:dyDescent="0.2">
      <c r="A57" s="108" t="s">
        <v>57</v>
      </c>
      <c r="B57" s="134">
        <f>SUM(C57:N57)</f>
        <v>25529.193930000452</v>
      </c>
      <c r="C57" s="144">
        <f>'Ene 2026'!G114</f>
        <v>3112.678760000063</v>
      </c>
      <c r="D57" s="144">
        <f>'Feb 2026'!G114</f>
        <v>2844.2517300000782</v>
      </c>
      <c r="E57" s="144">
        <f>'Mar 2026'!G114</f>
        <v>4470.4289400000735</v>
      </c>
      <c r="F57" s="144">
        <f>'Abr 2026'!G114</f>
        <v>3924.5777700000449</v>
      </c>
      <c r="G57" s="144">
        <f>'May 2026'!G114</f>
        <v>3508.7185900001032</v>
      </c>
      <c r="H57" s="144">
        <f>'Jun 2026'!G114</f>
        <v>3570.0213700000209</v>
      </c>
      <c r="I57" s="144">
        <f>'Jul 2026'!G114</f>
        <v>4098.5167700000666</v>
      </c>
      <c r="J57" s="144">
        <f>'Ago 2025'!G122</f>
        <v>0</v>
      </c>
      <c r="K57" s="144">
        <f>'Sept 2025'!G122</f>
        <v>0</v>
      </c>
      <c r="L57" s="144">
        <f>'Oct 2025'!G122</f>
        <v>0</v>
      </c>
      <c r="M57" s="144">
        <f>'Nov2025'!G124</f>
        <v>0</v>
      </c>
      <c r="N57" s="144">
        <f>'Dic2025'!G124</f>
        <v>0</v>
      </c>
      <c r="O57" s="211"/>
      <c r="P57" s="182"/>
      <c r="Q57" s="165"/>
      <c r="R57" s="16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</row>
    <row r="58" spans="1:44" ht="16.7" customHeight="1" x14ac:dyDescent="0.2">
      <c r="A58" s="108" t="s">
        <v>58</v>
      </c>
      <c r="B58" s="134">
        <f>SUM(C58:N58)</f>
        <v>42641.444690001801</v>
      </c>
      <c r="C58" s="144">
        <f>'Ene 2026'!G115</f>
        <v>5183.5830400002114</v>
      </c>
      <c r="D58" s="144">
        <f>'Feb 2026'!G115</f>
        <v>5301.544770000266</v>
      </c>
      <c r="E58" s="144">
        <f>'Mar 2026'!G115</f>
        <v>7290.3373100002909</v>
      </c>
      <c r="F58" s="144">
        <f>'Abr 2026'!G115</f>
        <v>6626.6500100002349</v>
      </c>
      <c r="G58" s="144">
        <f>'May 2026'!G115</f>
        <v>5941.9537200002906</v>
      </c>
      <c r="H58" s="144">
        <f>'Jun 2026'!G115</f>
        <v>6003.8261400002584</v>
      </c>
      <c r="I58" s="144">
        <f>'Jul 2026'!G115</f>
        <v>6293.5497000002533</v>
      </c>
      <c r="J58" s="144">
        <f>'Ago 2025'!G123</f>
        <v>0</v>
      </c>
      <c r="K58" s="144">
        <f>'Sept 2025'!G123</f>
        <v>0</v>
      </c>
      <c r="L58" s="144">
        <f>'Oct 2025'!G123</f>
        <v>0</v>
      </c>
      <c r="M58" s="144">
        <f>'Nov2025'!G125</f>
        <v>0</v>
      </c>
      <c r="N58" s="144">
        <f>'Dic2025'!G125</f>
        <v>0</v>
      </c>
      <c r="O58" s="211"/>
      <c r="P58" s="182"/>
      <c r="Q58" s="165"/>
      <c r="R58" s="16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</row>
    <row r="59" spans="1:44" ht="16.7" customHeight="1" x14ac:dyDescent="0.2">
      <c r="A59" s="148" t="s">
        <v>142</v>
      </c>
      <c r="B59" s="247">
        <f>SUM(C59:N59)</f>
        <v>11539.28549</v>
      </c>
      <c r="C59" s="149">
        <f>'Ene 2026'!G116</f>
        <v>1437.3649700000001</v>
      </c>
      <c r="D59" s="149">
        <f>'Feb 2026'!G116</f>
        <v>1817.26665</v>
      </c>
      <c r="E59" s="149">
        <f>'Mar 2026'!G116</f>
        <v>2397.8216400000001</v>
      </c>
      <c r="F59" s="149">
        <f>'Abr 2026'!G116</f>
        <v>1532.48711</v>
      </c>
      <c r="G59" s="149">
        <f>'May 2026'!G116</f>
        <v>1449.91876</v>
      </c>
      <c r="H59" s="149">
        <f>'Jun 2026'!G116</f>
        <v>1354.6343699999991</v>
      </c>
      <c r="I59" s="149">
        <f>'Jul 2026'!G116</f>
        <v>1549.7919899999999</v>
      </c>
      <c r="J59" s="149">
        <f>'Ago 2025'!G124</f>
        <v>0</v>
      </c>
      <c r="K59" s="149">
        <f>'Sept 2025'!G124</f>
        <v>0</v>
      </c>
      <c r="L59" s="149">
        <f>'Oct 2025'!G124</f>
        <v>0</v>
      </c>
      <c r="M59" s="149">
        <f>'Nov2025'!G126</f>
        <v>0</v>
      </c>
      <c r="N59" s="149">
        <f>'Dic2025'!G126</f>
        <v>0</v>
      </c>
      <c r="O59" s="211"/>
      <c r="P59" s="182"/>
      <c r="Q59" s="165"/>
      <c r="R59" s="16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</row>
    <row r="60" spans="1:44" ht="8.4499999999999993" customHeight="1" x14ac:dyDescent="0.2">
      <c r="A60" s="11"/>
      <c r="B60" s="136"/>
      <c r="C60" s="136"/>
      <c r="D60" s="136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211"/>
      <c r="P60" s="165"/>
      <c r="Q60" s="165"/>
      <c r="R60" s="16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</row>
    <row r="61" spans="1:44" x14ac:dyDescent="0.2">
      <c r="A61" s="361" t="s">
        <v>94</v>
      </c>
      <c r="B61" s="364">
        <f>SUM(C61:N61)</f>
        <v>305.43238000000002</v>
      </c>
      <c r="C61" s="362">
        <f>'Ene 2026'!G123</f>
        <v>70.462040000000002</v>
      </c>
      <c r="D61" s="362">
        <f>'Feb 2026'!G123</f>
        <v>57.561690000000013</v>
      </c>
      <c r="E61" s="362">
        <f>'Mar 2026'!G123</f>
        <v>39.869669999999999</v>
      </c>
      <c r="F61" s="362">
        <f>'Abr 2026'!G123</f>
        <v>36.776919999999997</v>
      </c>
      <c r="G61" s="362">
        <f>'May 2026'!G123</f>
        <v>27.03434</v>
      </c>
      <c r="H61" s="362">
        <f>'Jun 2026'!G123</f>
        <v>24.822130000000001</v>
      </c>
      <c r="I61" s="362">
        <f>'Jul 2026'!G123</f>
        <v>48.905589999999997</v>
      </c>
      <c r="J61" s="362">
        <f>'Mar 2026'!L123</f>
        <v>0</v>
      </c>
      <c r="K61" s="362">
        <f>'Mar 2026'!M123</f>
        <v>0</v>
      </c>
      <c r="L61" s="362">
        <f>'Mar 2026'!N123</f>
        <v>0</v>
      </c>
      <c r="M61" s="362">
        <f>'Mar 2026'!O123</f>
        <v>0</v>
      </c>
      <c r="N61" s="362">
        <f>'Mar 2026'!P123</f>
        <v>0</v>
      </c>
      <c r="O61" s="211"/>
      <c r="P61" s="165"/>
      <c r="Q61" s="165"/>
      <c r="R61" s="16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</row>
    <row r="62" spans="1:44" ht="14.25" x14ac:dyDescent="0.2">
      <c r="A62" s="363" t="s">
        <v>200</v>
      </c>
      <c r="B62" s="364">
        <f>SUM(C62:N62)</f>
        <v>150124.46696000002</v>
      </c>
      <c r="C62" s="362">
        <v>0</v>
      </c>
      <c r="D62" s="362">
        <f>'Feb 2026'!G124</f>
        <v>18075.487649999999</v>
      </c>
      <c r="E62" s="362">
        <f>'Mar 2026'!G124</f>
        <v>27938.28070000001</v>
      </c>
      <c r="F62" s="362">
        <f>'Abr 2026'!G124</f>
        <v>75529.792839999995</v>
      </c>
      <c r="G62" s="362">
        <f>'May 2026'!G124</f>
        <v>27872.49832000001</v>
      </c>
      <c r="H62" s="362">
        <f>'Jun 2026'!G124</f>
        <v>664.84041999999999</v>
      </c>
      <c r="I62" s="362">
        <f>'Jul 2026'!G124</f>
        <v>43.567030000000003</v>
      </c>
      <c r="J62" s="362">
        <f>'Mar 2026'!L124</f>
        <v>0</v>
      </c>
      <c r="K62" s="362">
        <f>'Mar 2026'!M124</f>
        <v>0</v>
      </c>
      <c r="L62" s="362">
        <f>'Mar 2026'!N124</f>
        <v>0</v>
      </c>
      <c r="M62" s="362">
        <f>'Mar 2026'!O124</f>
        <v>0</v>
      </c>
      <c r="N62" s="362">
        <f>'Mar 2026'!P124</f>
        <v>0</v>
      </c>
      <c r="O62" s="211"/>
      <c r="P62" s="165"/>
      <c r="Q62" s="165"/>
      <c r="R62" s="16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</row>
    <row r="63" spans="1:44" x14ac:dyDescent="0.2">
      <c r="A63" s="11"/>
      <c r="B63" s="136"/>
      <c r="C63" s="136"/>
      <c r="D63" s="136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370"/>
      <c r="P63" s="371"/>
      <c r="Q63" s="371"/>
      <c r="R63" s="16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</row>
    <row r="64" spans="1:44" x14ac:dyDescent="0.2">
      <c r="A64" s="11"/>
      <c r="B64" s="136"/>
      <c r="C64" s="136"/>
      <c r="D64" s="136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25"/>
      <c r="P64" s="165"/>
      <c r="Q64" s="371"/>
      <c r="R64" s="16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</row>
    <row r="65" spans="1:43" ht="21" customHeight="1" x14ac:dyDescent="0.2">
      <c r="A65" s="53" t="s">
        <v>143</v>
      </c>
      <c r="B65" s="58">
        <f>SUM(C65:N65)</f>
        <v>14580484.506940026</v>
      </c>
      <c r="C65" s="58">
        <f t="shared" ref="C65:D65" si="16">+C8+C20+C23+SUM(C47:C59)-C52-C53-C54-C55+C62+C61</f>
        <v>2298775.0316500058</v>
      </c>
      <c r="D65" s="58">
        <f t="shared" si="16"/>
        <v>1587961.3085500025</v>
      </c>
      <c r="E65" s="58">
        <f>+E8+E20+E23+SUM(E47:E59)-E52-E53-E54-E55+E62+E61</f>
        <v>1991705.4870100063</v>
      </c>
      <c r="F65" s="58">
        <f>+F8+F20+F23+SUM(F47:F59)-F52-F53-F54-F55+F62+F61</f>
        <v>2864090.9579000026</v>
      </c>
      <c r="G65" s="58">
        <f>+G8+G20+G23+SUM(G47:G59)-G52-G53-G54-G55+G62+G61</f>
        <v>1951632.8059200027</v>
      </c>
      <c r="H65" s="58">
        <f>+H8+H20+H23+SUM(H47:H59)-H52-H53-H54-H55+H62+H61</f>
        <v>1883584.8387700031</v>
      </c>
      <c r="I65" s="58">
        <f t="shared" ref="I65:N65" si="17">+I8+I20+I23+SUM(I47:I59)-I52-I53-I54-I55+I62+I61</f>
        <v>2002734.077140003</v>
      </c>
      <c r="J65" s="58">
        <f t="shared" si="17"/>
        <v>0</v>
      </c>
      <c r="K65" s="58">
        <f t="shared" si="17"/>
        <v>0</v>
      </c>
      <c r="L65" s="58">
        <f t="shared" si="17"/>
        <v>0</v>
      </c>
      <c r="M65" s="58">
        <f t="shared" si="17"/>
        <v>0</v>
      </c>
      <c r="N65" s="58">
        <f t="shared" si="17"/>
        <v>0</v>
      </c>
      <c r="O65" s="306"/>
      <c r="P65" s="165"/>
      <c r="Q65" s="371">
        <f>P65*1000</f>
        <v>0</v>
      </c>
      <c r="R65" s="16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120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</row>
    <row r="66" spans="1:43" ht="16.7" customHeight="1" x14ac:dyDescent="0.2">
      <c r="A66" s="55" t="s">
        <v>27</v>
      </c>
      <c r="B66" s="141">
        <f t="shared" ref="B66:B73" si="18">SUM(C66:N66)</f>
        <v>2017673.6148099811</v>
      </c>
      <c r="C66" s="280">
        <f>'Ene 2026'!G131</f>
        <v>413985.1811299969</v>
      </c>
      <c r="D66" s="280">
        <f>'Feb 2026'!G131</f>
        <v>319197.7712099955</v>
      </c>
      <c r="E66" s="225">
        <f>'Mar 2026'!G131</f>
        <v>275382.91488999332</v>
      </c>
      <c r="F66" s="225">
        <f>'Abr 2026'!G131</f>
        <v>335040.24080999708</v>
      </c>
      <c r="G66" s="88">
        <f>'May 2026'!G131</f>
        <v>224785.67867000031</v>
      </c>
      <c r="H66" s="88">
        <f>'Jun 2026'!G131</f>
        <v>220372.9754299979</v>
      </c>
      <c r="I66" s="214">
        <f>+'Jul 2026'!G131</f>
        <v>228908.85266999999</v>
      </c>
      <c r="J66" s="214">
        <f>'Ago 2025'!G139</f>
        <v>0</v>
      </c>
      <c r="K66" s="214">
        <f>'Sept 2025'!G139</f>
        <v>0</v>
      </c>
      <c r="L66" s="214">
        <f>'Oct 2025'!G139</f>
        <v>0</v>
      </c>
      <c r="M66" s="214">
        <f>'Nov2025'!G141</f>
        <v>0</v>
      </c>
      <c r="N66" s="214">
        <f>'Dic2025'!G141</f>
        <v>0</v>
      </c>
      <c r="O66" s="372"/>
      <c r="P66" s="371"/>
      <c r="Q66" s="371"/>
      <c r="R66" s="16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</row>
    <row r="67" spans="1:43" ht="14.45" customHeight="1" x14ac:dyDescent="0.2">
      <c r="A67" s="55" t="s">
        <v>28</v>
      </c>
      <c r="B67" s="141">
        <f t="shared" si="18"/>
        <v>36051.619820000007</v>
      </c>
      <c r="C67" s="280">
        <f>'Ene 2026'!G132</f>
        <v>7203.3786799999953</v>
      </c>
      <c r="D67" s="280">
        <f>'Feb 2026'!G132</f>
        <v>4862.2833300000029</v>
      </c>
      <c r="E67" s="225">
        <f>'Mar 2026'!G132</f>
        <v>4571.8758100000014</v>
      </c>
      <c r="F67" s="225">
        <f>'Abr 2026'!G132</f>
        <v>4647.8010199999944</v>
      </c>
      <c r="G67" s="88">
        <f>'May 2026'!G132</f>
        <v>4772.3897900000029</v>
      </c>
      <c r="H67" s="88">
        <f>'Jun 2026'!G132</f>
        <v>4905.1916700000038</v>
      </c>
      <c r="I67" s="214">
        <f>+'Jul 2026'!G132</f>
        <v>5088.6995200000038</v>
      </c>
      <c r="J67" s="214">
        <f>'Ago 2025'!G140</f>
        <v>0</v>
      </c>
      <c r="K67" s="214">
        <f>'Sept 2025'!G140</f>
        <v>0</v>
      </c>
      <c r="L67" s="214">
        <f>'Oct 2025'!G140</f>
        <v>0</v>
      </c>
      <c r="M67" s="214">
        <f>'Nov2025'!G142</f>
        <v>0</v>
      </c>
      <c r="N67" s="214">
        <f>'Dic2025'!G142</f>
        <v>0</v>
      </c>
      <c r="O67" s="306"/>
      <c r="P67" s="182"/>
      <c r="Q67" s="165"/>
      <c r="R67" s="16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</row>
    <row r="68" spans="1:43" ht="21.75" customHeight="1" x14ac:dyDescent="0.2">
      <c r="A68" s="44" t="s">
        <v>121</v>
      </c>
      <c r="B68" s="58">
        <f>SUM(C68:N68)</f>
        <v>12526759.272310045</v>
      </c>
      <c r="C68" s="59">
        <f>+C65-C66-C67</f>
        <v>1877586.4718400089</v>
      </c>
      <c r="D68" s="59">
        <f>+D65-D66-D67</f>
        <v>1263901.254010007</v>
      </c>
      <c r="E68" s="59">
        <f t="shared" ref="E68" si="19">+E65-E66-E67</f>
        <v>1711750.6963100128</v>
      </c>
      <c r="F68" s="59">
        <f t="shared" ref="F68" si="20">+F65-F66-F67</f>
        <v>2524402.9160700054</v>
      </c>
      <c r="G68" s="59">
        <f>+G65-G66-G67</f>
        <v>1722074.7374600025</v>
      </c>
      <c r="H68" s="59">
        <f>+H65-H66-H67</f>
        <v>1658306.6716700052</v>
      </c>
      <c r="I68" s="59">
        <f t="shared" ref="I68:N68" si="21">+I65-I66-I67</f>
        <v>1768736.524950003</v>
      </c>
      <c r="J68" s="59">
        <f t="shared" si="21"/>
        <v>0</v>
      </c>
      <c r="K68" s="59">
        <f t="shared" si="21"/>
        <v>0</v>
      </c>
      <c r="L68" s="59">
        <f t="shared" si="21"/>
        <v>0</v>
      </c>
      <c r="M68" s="59">
        <f t="shared" si="21"/>
        <v>0</v>
      </c>
      <c r="N68" s="59">
        <f t="shared" si="21"/>
        <v>0</v>
      </c>
      <c r="O68" s="306"/>
      <c r="P68" s="182"/>
      <c r="Q68" s="165"/>
      <c r="R68" s="16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</row>
    <row r="69" spans="1:43" ht="14.45" customHeight="1" x14ac:dyDescent="0.2">
      <c r="A69" s="52" t="s">
        <v>36</v>
      </c>
      <c r="B69" s="134">
        <f>SUM(C69:N69)</f>
        <v>383859.35368000035</v>
      </c>
      <c r="C69" s="281">
        <f t="shared" ref="C69:H69" si="22">C70+C71+C72</f>
        <v>17718.742780000128</v>
      </c>
      <c r="D69" s="282">
        <f t="shared" si="22"/>
        <v>24432.389830000247</v>
      </c>
      <c r="E69" s="144">
        <f t="shared" si="22"/>
        <v>56394.945679999997</v>
      </c>
      <c r="F69" s="282">
        <f t="shared" ref="F69" si="23">F70+F71+F72</f>
        <v>35951.745080000001</v>
      </c>
      <c r="G69" s="282">
        <f t="shared" si="22"/>
        <v>115910.42035</v>
      </c>
      <c r="H69" s="282">
        <f t="shared" si="22"/>
        <v>59067.711559999996</v>
      </c>
      <c r="I69" s="282">
        <f t="shared" ref="I69:N69" si="24">I70+I71+I72</f>
        <v>74383.398400000005</v>
      </c>
      <c r="J69" s="282">
        <f t="shared" si="24"/>
        <v>0</v>
      </c>
      <c r="K69" s="282">
        <f t="shared" si="24"/>
        <v>0</v>
      </c>
      <c r="L69" s="282">
        <f t="shared" si="24"/>
        <v>0</v>
      </c>
      <c r="M69" s="282">
        <f t="shared" si="24"/>
        <v>0</v>
      </c>
      <c r="N69" s="282">
        <f t="shared" si="24"/>
        <v>0</v>
      </c>
      <c r="O69" s="182"/>
      <c r="P69" s="182"/>
      <c r="Q69" s="165"/>
      <c r="R69" s="16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</row>
    <row r="70" spans="1:43" ht="14.45" customHeight="1" outlineLevel="1" x14ac:dyDescent="0.2">
      <c r="A70" s="57" t="s">
        <v>31</v>
      </c>
      <c r="B70" s="141">
        <f>SUM(C70:N70)</f>
        <v>102401.25469999999</v>
      </c>
      <c r="C70" s="225">
        <v>9965.9786499999991</v>
      </c>
      <c r="D70" s="225">
        <v>9472.9663099999834</v>
      </c>
      <c r="E70" s="203">
        <v>11967.26446</v>
      </c>
      <c r="F70" s="225">
        <v>9422.8106499999994</v>
      </c>
      <c r="G70" s="214">
        <v>9028.9114699999991</v>
      </c>
      <c r="H70" s="214">
        <v>16875.45638</v>
      </c>
      <c r="I70" s="214">
        <v>35667.866780000004</v>
      </c>
      <c r="J70" s="214"/>
      <c r="K70" s="214"/>
      <c r="L70" s="214"/>
      <c r="M70" s="214"/>
      <c r="N70" s="214"/>
      <c r="O70" s="182"/>
      <c r="P70" s="182"/>
      <c r="Q70" s="165"/>
      <c r="R70" s="16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</row>
    <row r="71" spans="1:43" ht="14.45" customHeight="1" outlineLevel="1" x14ac:dyDescent="0.2">
      <c r="A71" s="57" t="s">
        <v>30</v>
      </c>
      <c r="B71" s="141">
        <f>SUM(C71:N71)</f>
        <v>280876.86807000038</v>
      </c>
      <c r="C71" s="225">
        <v>7751.0793000001249</v>
      </c>
      <c r="D71" s="225">
        <v>14959.423520000266</v>
      </c>
      <c r="E71" s="203">
        <v>44353.775589999997</v>
      </c>
      <c r="F71" s="225">
        <v>26521.6253</v>
      </c>
      <c r="G71" s="215">
        <v>106673.29453</v>
      </c>
      <c r="H71" s="215">
        <v>42191.447749999999</v>
      </c>
      <c r="I71" s="215">
        <v>38426.22208</v>
      </c>
      <c r="J71" s="215"/>
      <c r="K71" s="215"/>
      <c r="L71" s="215"/>
      <c r="M71" s="215"/>
      <c r="N71" s="215"/>
      <c r="O71" s="182"/>
      <c r="P71" s="182"/>
      <c r="Q71" s="165"/>
      <c r="R71" s="16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</row>
    <row r="72" spans="1:43" ht="14.45" customHeight="1" outlineLevel="1" x14ac:dyDescent="0.2">
      <c r="A72" s="57" t="s">
        <v>29</v>
      </c>
      <c r="B72" s="141">
        <f>SUM(C72:N72)</f>
        <v>581.23091000000363</v>
      </c>
      <c r="C72" s="225">
        <v>1.6848300000010059</v>
      </c>
      <c r="D72" s="225">
        <v>0</v>
      </c>
      <c r="E72" s="112">
        <v>73.905630000001111</v>
      </c>
      <c r="F72" s="283">
        <v>7.3091300000014598</v>
      </c>
      <c r="G72" s="112">
        <v>208.21434999999997</v>
      </c>
      <c r="H72" s="112">
        <v>0.80743000000000009</v>
      </c>
      <c r="I72" s="112">
        <v>289.30954000000003</v>
      </c>
      <c r="J72" s="112"/>
      <c r="K72" s="112"/>
      <c r="L72" s="112"/>
      <c r="M72" s="112"/>
      <c r="N72" s="112"/>
      <c r="O72" s="182"/>
      <c r="P72" s="182"/>
      <c r="Q72" s="165"/>
      <c r="R72" s="16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</row>
    <row r="73" spans="1:43" ht="20.25" customHeight="1" x14ac:dyDescent="0.2">
      <c r="A73" s="54" t="s">
        <v>56</v>
      </c>
      <c r="B73" s="58">
        <f t="shared" si="18"/>
        <v>12142899.918630045</v>
      </c>
      <c r="C73" s="60">
        <f>+C68-C69</f>
        <v>1859867.7290600087</v>
      </c>
      <c r="D73" s="60">
        <f>+D68-D69</f>
        <v>1239468.8641800068</v>
      </c>
      <c r="E73" s="60">
        <f t="shared" ref="E73" si="25">+E68-E69</f>
        <v>1655355.7506300129</v>
      </c>
      <c r="F73" s="60">
        <f t="shared" ref="F73" si="26">+F68-F69</f>
        <v>2488451.1709900056</v>
      </c>
      <c r="G73" s="60">
        <f>+G68-G69</f>
        <v>1606164.3171100025</v>
      </c>
      <c r="H73" s="60">
        <f>+H68-H69</f>
        <v>1599238.9601100052</v>
      </c>
      <c r="I73" s="60">
        <f t="shared" ref="I73:J73" si="27">+I68-I69</f>
        <v>1694353.126550003</v>
      </c>
      <c r="J73" s="60">
        <f t="shared" si="27"/>
        <v>0</v>
      </c>
      <c r="K73" s="60">
        <f>+K68-K69</f>
        <v>0</v>
      </c>
      <c r="L73" s="60">
        <f>+L68-L69</f>
        <v>0</v>
      </c>
      <c r="M73" s="60">
        <f>+M68-M69</f>
        <v>0</v>
      </c>
      <c r="N73" s="60">
        <f>+N68-N69</f>
        <v>0</v>
      </c>
      <c r="O73" s="306"/>
      <c r="P73" s="182"/>
      <c r="Q73" s="165"/>
      <c r="R73" s="16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</row>
    <row r="74" spans="1:43" customFormat="1" ht="15" x14ac:dyDescent="0.25">
      <c r="A74" s="445"/>
      <c r="B74" s="445"/>
      <c r="C74" s="445"/>
      <c r="D74" s="445"/>
      <c r="E74" s="445"/>
      <c r="F74" s="445"/>
      <c r="G74" s="445"/>
      <c r="H74" s="445"/>
      <c r="I74" s="156"/>
      <c r="J74" s="156"/>
      <c r="K74" s="156"/>
      <c r="L74" s="156"/>
      <c r="M74" s="156"/>
      <c r="N74" s="156"/>
      <c r="O74" s="184"/>
      <c r="P74" s="184"/>
      <c r="Q74" s="184"/>
      <c r="R74" s="184"/>
    </row>
    <row r="75" spans="1:43" customFormat="1" ht="15" x14ac:dyDescent="0.25">
      <c r="A75" s="114"/>
      <c r="B75" s="431"/>
      <c r="C75" s="431"/>
      <c r="D75" s="431"/>
      <c r="E75" s="431"/>
      <c r="F75" s="431"/>
      <c r="G75" s="431"/>
      <c r="H75" s="431"/>
      <c r="I75" s="431"/>
      <c r="J75" s="431"/>
      <c r="K75" s="431"/>
      <c r="L75" s="431"/>
      <c r="M75" s="431"/>
      <c r="N75" s="431"/>
      <c r="O75" s="184"/>
      <c r="P75" s="184"/>
      <c r="Q75" s="184"/>
      <c r="R75" s="184"/>
    </row>
    <row r="76" spans="1:43" x14ac:dyDescent="0.2">
      <c r="A76" s="310"/>
      <c r="B76" s="431"/>
      <c r="C76" s="430"/>
      <c r="D76" s="430"/>
      <c r="E76" s="430"/>
      <c r="F76" s="430"/>
      <c r="G76" s="430"/>
      <c r="H76" s="430"/>
      <c r="I76" s="331"/>
      <c r="J76" s="330"/>
      <c r="K76" s="331"/>
      <c r="L76" s="330"/>
      <c r="M76" s="312"/>
      <c r="N76" s="311"/>
      <c r="O76" s="25"/>
      <c r="P76" s="165"/>
      <c r="Q76" s="165"/>
      <c r="R76" s="16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</row>
    <row r="77" spans="1:43" x14ac:dyDescent="0.2">
      <c r="A77" s="439" t="s">
        <v>92</v>
      </c>
      <c r="B77" s="439"/>
      <c r="C77" s="439"/>
      <c r="D77" s="439"/>
      <c r="E77" s="439"/>
      <c r="F77" s="439"/>
      <c r="G77" s="307"/>
      <c r="H77" s="341"/>
      <c r="I77" s="307"/>
      <c r="J77" s="307"/>
      <c r="K77" s="307"/>
      <c r="L77" s="307"/>
      <c r="M77" s="329">
        <f>M75*1000</f>
        <v>0</v>
      </c>
      <c r="N77" s="157"/>
      <c r="O77" s="197"/>
      <c r="P77" s="185"/>
      <c r="Q77" s="197"/>
      <c r="R77" s="18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</row>
    <row r="78" spans="1:43" x14ac:dyDescent="0.2">
      <c r="A78" s="437" t="s">
        <v>141</v>
      </c>
      <c r="B78" s="437"/>
      <c r="C78" s="437"/>
      <c r="E78" s="157"/>
      <c r="F78" s="157"/>
      <c r="G78" s="157"/>
      <c r="H78" s="178"/>
      <c r="I78" s="307"/>
      <c r="J78" s="228"/>
      <c r="K78" s="157"/>
      <c r="L78" s="157"/>
      <c r="M78" s="157"/>
      <c r="N78" s="157"/>
      <c r="O78" s="25"/>
      <c r="P78" s="165"/>
      <c r="Q78" s="165"/>
      <c r="R78" s="16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</row>
    <row r="79" spans="1:43" x14ac:dyDescent="0.2">
      <c r="A79" s="437" t="s">
        <v>59</v>
      </c>
      <c r="B79" s="437"/>
      <c r="C79" s="437"/>
      <c r="E79" s="157"/>
      <c r="F79" s="157"/>
      <c r="G79" s="157"/>
      <c r="H79" s="178"/>
      <c r="I79" s="307"/>
      <c r="J79" s="157"/>
      <c r="K79" s="157"/>
      <c r="L79" s="157"/>
      <c r="M79" s="157"/>
      <c r="N79" s="157">
        <v>1000</v>
      </c>
      <c r="O79" s="25"/>
      <c r="P79" s="165"/>
      <c r="Q79" s="165"/>
      <c r="R79" s="16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</row>
    <row r="80" spans="1:43" s="2" customFormat="1" x14ac:dyDescent="0.2">
      <c r="A80" s="440" t="s">
        <v>60</v>
      </c>
      <c r="B80" s="440"/>
      <c r="C80" s="440"/>
      <c r="D80" s="158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P80" s="178"/>
      <c r="Q80" s="178"/>
      <c r="R80" s="178"/>
    </row>
    <row r="81" spans="1:44" s="2" customFormat="1" x14ac:dyDescent="0.2">
      <c r="A81" s="437" t="s">
        <v>37</v>
      </c>
      <c r="B81" s="437"/>
      <c r="C81" s="437"/>
      <c r="D81" s="158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P81" s="178"/>
      <c r="Q81" s="178"/>
      <c r="R81" s="178"/>
    </row>
    <row r="82" spans="1:44" s="2" customFormat="1" ht="27" customHeight="1" x14ac:dyDescent="0.2">
      <c r="A82" s="446" t="s">
        <v>64</v>
      </c>
      <c r="B82" s="446"/>
      <c r="C82" s="446"/>
      <c r="D82" s="446"/>
      <c r="E82" s="446"/>
      <c r="F82" s="446"/>
      <c r="G82" s="446"/>
      <c r="H82" s="446"/>
      <c r="I82" s="157"/>
      <c r="J82" s="157"/>
      <c r="K82" s="157"/>
      <c r="L82" s="157"/>
      <c r="M82" s="157"/>
      <c r="N82" s="157"/>
      <c r="P82" s="178"/>
      <c r="Q82" s="178"/>
      <c r="R82" s="178"/>
    </row>
    <row r="83" spans="1:44" s="2" customFormat="1" ht="25.15" customHeight="1" x14ac:dyDescent="0.2">
      <c r="A83" s="438" t="s">
        <v>187</v>
      </c>
      <c r="B83" s="438"/>
      <c r="C83" s="438"/>
      <c r="D83" s="438"/>
      <c r="E83" s="438"/>
      <c r="F83" s="438"/>
      <c r="G83" s="438"/>
      <c r="H83" s="438"/>
      <c r="I83" s="438"/>
      <c r="J83" s="157"/>
      <c r="K83" s="157"/>
      <c r="L83" s="157"/>
      <c r="M83" s="157"/>
      <c r="N83" s="157"/>
      <c r="P83" s="178"/>
      <c r="Q83" s="178"/>
      <c r="R83" s="178"/>
    </row>
    <row r="84" spans="1:44" s="167" customFormat="1" x14ac:dyDescent="0.2">
      <c r="A84" s="438" t="s">
        <v>189</v>
      </c>
      <c r="B84" s="438"/>
      <c r="C84" s="438"/>
      <c r="D84" s="438"/>
      <c r="E84" s="438"/>
      <c r="F84" s="438"/>
      <c r="G84" s="438"/>
      <c r="H84" s="438"/>
      <c r="I84" s="438"/>
      <c r="J84" s="164"/>
      <c r="K84" s="164"/>
      <c r="L84" s="164"/>
      <c r="M84" s="164"/>
      <c r="N84" s="164"/>
      <c r="O84" s="166"/>
      <c r="P84" s="166"/>
      <c r="Q84" s="166"/>
      <c r="R84" s="166"/>
      <c r="S84" s="166"/>
      <c r="T84" s="166"/>
      <c r="U84" s="166"/>
      <c r="V84" s="166"/>
      <c r="W84" s="166"/>
      <c r="Y84" s="186"/>
      <c r="Z84" s="186"/>
      <c r="AA84" s="186"/>
    </row>
    <row r="85" spans="1:44" s="167" customFormat="1" x14ac:dyDescent="0.2">
      <c r="A85" s="438" t="s">
        <v>199</v>
      </c>
      <c r="B85" s="438"/>
      <c r="C85" s="438"/>
      <c r="D85" s="438"/>
      <c r="E85" s="438"/>
      <c r="F85" s="438"/>
      <c r="G85" s="438"/>
      <c r="H85" s="438"/>
      <c r="I85" s="438"/>
      <c r="J85" s="164"/>
      <c r="K85" s="164"/>
      <c r="L85" s="164"/>
      <c r="M85" s="164"/>
      <c r="N85" s="164"/>
      <c r="O85" s="166"/>
      <c r="P85" s="166"/>
      <c r="Q85" s="166"/>
      <c r="R85" s="166"/>
      <c r="S85" s="166"/>
      <c r="T85" s="166"/>
      <c r="U85" s="166"/>
      <c r="V85" s="166"/>
      <c r="W85" s="166"/>
      <c r="Y85" s="186"/>
      <c r="Z85" s="186"/>
      <c r="AA85" s="186"/>
    </row>
    <row r="86" spans="1:44" s="167" customFormat="1" x14ac:dyDescent="0.2">
      <c r="A86" s="293"/>
      <c r="B86" s="293"/>
      <c r="C86" s="293"/>
      <c r="D86" s="293"/>
      <c r="E86" s="293"/>
      <c r="F86" s="293"/>
      <c r="G86" s="293"/>
      <c r="H86" s="293"/>
      <c r="I86" s="293"/>
      <c r="J86" s="164"/>
      <c r="K86" s="164"/>
      <c r="L86" s="164"/>
      <c r="M86" s="164"/>
      <c r="N86" s="164"/>
      <c r="O86" s="166"/>
      <c r="P86" s="166"/>
      <c r="Q86" s="166"/>
      <c r="R86" s="166"/>
      <c r="S86" s="166"/>
      <c r="T86" s="166"/>
      <c r="U86" s="166"/>
      <c r="V86" s="166"/>
      <c r="W86" s="166"/>
      <c r="Y86" s="186"/>
      <c r="Z86" s="186"/>
      <c r="AA86" s="186"/>
    </row>
    <row r="87" spans="1:44" s="167" customFormat="1" ht="25.15" customHeight="1" x14ac:dyDescent="0.2">
      <c r="A87" s="439" t="s">
        <v>35</v>
      </c>
      <c r="B87" s="439"/>
      <c r="C87" s="439"/>
      <c r="D87" s="168"/>
      <c r="E87" s="168"/>
      <c r="F87" s="168"/>
      <c r="G87" s="168"/>
      <c r="H87" s="168"/>
      <c r="I87" s="168"/>
      <c r="J87" s="164"/>
      <c r="K87" s="164"/>
      <c r="L87" s="164"/>
      <c r="M87" s="164"/>
      <c r="N87" s="164"/>
      <c r="O87" s="166"/>
      <c r="P87" s="166"/>
      <c r="Q87" s="166"/>
      <c r="R87" s="166"/>
      <c r="S87" s="166"/>
      <c r="T87" s="166"/>
      <c r="U87" s="166"/>
      <c r="V87" s="166"/>
      <c r="W87" s="166"/>
      <c r="Y87" s="186"/>
      <c r="Z87" s="186"/>
      <c r="AA87" s="186"/>
    </row>
    <row r="88" spans="1:44" s="2" customFormat="1" ht="15" customHeight="1" x14ac:dyDescent="0.2">
      <c r="A88" s="439" t="s">
        <v>214</v>
      </c>
      <c r="B88" s="439"/>
      <c r="C88" s="439"/>
      <c r="D88" s="439"/>
      <c r="E88" s="439"/>
      <c r="F88" s="439"/>
      <c r="G88" s="447"/>
      <c r="H88" s="447"/>
      <c r="I88" s="157"/>
      <c r="J88" s="157"/>
      <c r="K88" s="157"/>
      <c r="L88" s="157"/>
      <c r="M88" s="157"/>
      <c r="N88" s="157"/>
      <c r="P88" s="178"/>
      <c r="Q88" s="178"/>
      <c r="R88" s="178"/>
    </row>
    <row r="89" spans="1:44" s="2" customFormat="1" ht="15" customHeight="1" x14ac:dyDescent="0.2">
      <c r="A89" s="294" t="s">
        <v>215</v>
      </c>
      <c r="B89" s="164"/>
      <c r="C89" s="164"/>
      <c r="D89" s="164"/>
      <c r="E89" s="164"/>
      <c r="F89" s="164"/>
      <c r="G89" s="413"/>
      <c r="H89" s="413"/>
      <c r="I89" s="157"/>
      <c r="J89" s="157"/>
      <c r="K89" s="157"/>
      <c r="L89" s="157"/>
      <c r="M89" s="157"/>
      <c r="N89" s="157"/>
      <c r="P89" s="178"/>
      <c r="Q89" s="178"/>
      <c r="R89" s="178"/>
    </row>
    <row r="90" spans="1:44" x14ac:dyDescent="0.2">
      <c r="A90" s="439" t="s">
        <v>68</v>
      </c>
      <c r="B90" s="439"/>
      <c r="C90" s="439"/>
      <c r="D90" s="439"/>
      <c r="E90" s="439"/>
      <c r="F90" s="439"/>
      <c r="G90" s="159"/>
      <c r="H90" s="159"/>
      <c r="I90" s="159"/>
      <c r="J90" s="159"/>
      <c r="K90" s="159"/>
      <c r="L90" s="159"/>
      <c r="M90" s="159"/>
      <c r="N90" s="159"/>
      <c r="O90" s="25"/>
      <c r="P90" s="165"/>
      <c r="Q90" s="165"/>
      <c r="R90" s="16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</row>
    <row r="91" spans="1:44" x14ac:dyDescent="0.2">
      <c r="A91" s="439" t="s">
        <v>9</v>
      </c>
      <c r="B91" s="439"/>
      <c r="C91" s="439"/>
      <c r="D91" s="439"/>
      <c r="E91" s="439"/>
      <c r="F91" s="439"/>
      <c r="G91" s="159"/>
      <c r="H91" s="159"/>
      <c r="I91" s="159"/>
      <c r="J91" s="159"/>
      <c r="K91" s="159"/>
      <c r="L91" s="159"/>
      <c r="M91" s="159"/>
      <c r="N91" s="159"/>
      <c r="O91" s="25"/>
      <c r="P91" s="165"/>
      <c r="Q91" s="165"/>
      <c r="R91" s="16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</row>
    <row r="92" spans="1:44" x14ac:dyDescent="0.2">
      <c r="A92" s="26"/>
      <c r="B92" s="138"/>
      <c r="C92" s="138"/>
      <c r="D92" s="391"/>
      <c r="E92" s="392"/>
      <c r="F92" s="392"/>
      <c r="G92" s="159"/>
      <c r="H92" s="159"/>
      <c r="I92" s="159"/>
      <c r="J92" s="159"/>
      <c r="K92" s="159"/>
      <c r="L92" s="159"/>
      <c r="M92" s="159"/>
      <c r="N92" s="159"/>
      <c r="O92" s="25"/>
      <c r="P92" s="165"/>
      <c r="Q92" s="165"/>
      <c r="R92" s="16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</row>
    <row r="93" spans="1:44" x14ac:dyDescent="0.2">
      <c r="A93" s="26"/>
      <c r="B93" s="138"/>
      <c r="C93" s="138"/>
      <c r="D93" s="391"/>
      <c r="E93" s="392"/>
      <c r="F93" s="392"/>
      <c r="G93" s="159"/>
      <c r="H93" s="159"/>
      <c r="I93" s="159"/>
      <c r="J93" s="159"/>
      <c r="K93" s="159"/>
      <c r="L93" s="159"/>
      <c r="M93" s="159"/>
      <c r="N93" s="159"/>
      <c r="O93" s="25"/>
      <c r="P93" s="165"/>
      <c r="Q93" s="165"/>
      <c r="R93" s="16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</row>
    <row r="94" spans="1:44" x14ac:dyDescent="0.2">
      <c r="A94" s="25"/>
      <c r="B94" s="120"/>
      <c r="C94" s="120"/>
      <c r="O94" s="25"/>
      <c r="P94" s="165"/>
      <c r="Q94" s="165"/>
      <c r="R94" s="16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</row>
    <row r="95" spans="1:44" x14ac:dyDescent="0.2">
      <c r="A95" s="25"/>
      <c r="B95" s="120"/>
      <c r="C95" s="120"/>
      <c r="D95" s="120"/>
      <c r="E95" s="120"/>
      <c r="F95" s="120"/>
      <c r="O95" s="25"/>
      <c r="P95" s="165"/>
      <c r="Q95" s="165"/>
      <c r="R95" s="16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</row>
    <row r="96" spans="1:44" x14ac:dyDescent="0.2">
      <c r="A96" s="25"/>
      <c r="B96" s="120"/>
      <c r="C96" s="120"/>
      <c r="D96" s="120"/>
      <c r="E96" s="120"/>
      <c r="F96" s="120"/>
      <c r="O96" s="25"/>
      <c r="P96" s="165"/>
      <c r="Q96" s="165"/>
      <c r="R96" s="16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</row>
    <row r="97" spans="1:44" x14ac:dyDescent="0.2">
      <c r="A97" s="25"/>
      <c r="B97" s="120"/>
      <c r="C97" s="120"/>
      <c r="O97" s="25"/>
      <c r="P97" s="165"/>
      <c r="Q97" s="165"/>
      <c r="R97" s="16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</row>
    <row r="98" spans="1:44" x14ac:dyDescent="0.2">
      <c r="A98" s="25"/>
      <c r="B98" s="120"/>
      <c r="C98" s="120"/>
    </row>
    <row r="99" spans="1:44" x14ac:dyDescent="0.2">
      <c r="A99" s="25"/>
      <c r="B99" s="120"/>
      <c r="C99" s="120"/>
    </row>
    <row r="100" spans="1:44" x14ac:dyDescent="0.2">
      <c r="A100" s="25"/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</row>
    <row r="101" spans="1:44" x14ac:dyDescent="0.2">
      <c r="A101" s="25"/>
      <c r="B101" s="120"/>
      <c r="C101" s="120"/>
    </row>
    <row r="102" spans="1:44" x14ac:dyDescent="0.2">
      <c r="A102" s="25"/>
      <c r="B102" s="120"/>
      <c r="C102" s="120"/>
    </row>
    <row r="103" spans="1:44" x14ac:dyDescent="0.2">
      <c r="A103" s="25"/>
      <c r="B103" s="120"/>
      <c r="C103" s="120"/>
    </row>
    <row r="104" spans="1:44" x14ac:dyDescent="0.2">
      <c r="A104" s="25"/>
      <c r="B104" s="120"/>
      <c r="C104" s="120"/>
    </row>
    <row r="105" spans="1:44" x14ac:dyDescent="0.2">
      <c r="A105" s="25"/>
      <c r="B105" s="120"/>
      <c r="C105" s="120"/>
    </row>
    <row r="106" spans="1:44" x14ac:dyDescent="0.2">
      <c r="A106" s="25"/>
      <c r="B106" s="120"/>
      <c r="C106" s="120"/>
    </row>
    <row r="107" spans="1:44" x14ac:dyDescent="0.2">
      <c r="A107" s="25"/>
      <c r="B107" s="120"/>
      <c r="C107" s="120"/>
    </row>
    <row r="108" spans="1:44" x14ac:dyDescent="0.2">
      <c r="A108" s="25"/>
      <c r="B108" s="120"/>
      <c r="C108" s="120"/>
    </row>
    <row r="109" spans="1:44" x14ac:dyDescent="0.2">
      <c r="A109" s="25"/>
      <c r="B109" s="120"/>
      <c r="C109" s="120"/>
    </row>
    <row r="110" spans="1:44" x14ac:dyDescent="0.2">
      <c r="A110" s="25"/>
      <c r="B110" s="120"/>
      <c r="C110" s="120"/>
    </row>
    <row r="111" spans="1:44" x14ac:dyDescent="0.2">
      <c r="A111" s="25"/>
      <c r="B111" s="120"/>
      <c r="C111" s="120"/>
    </row>
    <row r="112" spans="1:44" x14ac:dyDescent="0.2">
      <c r="A112" s="25"/>
      <c r="B112" s="120"/>
      <c r="C112" s="120"/>
    </row>
    <row r="113" spans="1:3" x14ac:dyDescent="0.2">
      <c r="A113" s="25"/>
      <c r="B113" s="120"/>
      <c r="C113" s="120"/>
    </row>
    <row r="114" spans="1:3" x14ac:dyDescent="0.2">
      <c r="A114" s="25"/>
      <c r="B114" s="120"/>
      <c r="C114" s="120"/>
    </row>
    <row r="115" spans="1:3" x14ac:dyDescent="0.2">
      <c r="A115" s="25"/>
      <c r="B115" s="120"/>
      <c r="C115" s="120"/>
    </row>
    <row r="116" spans="1:3" x14ac:dyDescent="0.2">
      <c r="A116" s="25"/>
      <c r="B116" s="120"/>
      <c r="C116" s="120"/>
    </row>
    <row r="117" spans="1:3" x14ac:dyDescent="0.2">
      <c r="A117" s="25"/>
      <c r="B117" s="120"/>
      <c r="C117" s="120"/>
    </row>
    <row r="118" spans="1:3" x14ac:dyDescent="0.2">
      <c r="A118" s="25"/>
      <c r="B118" s="120"/>
      <c r="C118" s="120"/>
    </row>
    <row r="119" spans="1:3" x14ac:dyDescent="0.2">
      <c r="A119" s="25"/>
      <c r="B119" s="120"/>
      <c r="C119" s="120"/>
    </row>
    <row r="120" spans="1:3" x14ac:dyDescent="0.2">
      <c r="A120" s="25"/>
      <c r="B120" s="120"/>
      <c r="C120" s="120"/>
    </row>
    <row r="121" spans="1:3" x14ac:dyDescent="0.2">
      <c r="A121" s="25"/>
      <c r="B121" s="120"/>
      <c r="C121" s="120"/>
    </row>
    <row r="122" spans="1:3" x14ac:dyDescent="0.2">
      <c r="A122" s="25"/>
      <c r="B122" s="120"/>
      <c r="C122" s="120"/>
    </row>
    <row r="123" spans="1:3" x14ac:dyDescent="0.2">
      <c r="A123" s="25"/>
      <c r="B123" s="120"/>
      <c r="C123" s="120"/>
    </row>
    <row r="124" spans="1:3" x14ac:dyDescent="0.2">
      <c r="A124" s="25"/>
      <c r="B124" s="120"/>
      <c r="C124" s="120"/>
    </row>
    <row r="125" spans="1:3" x14ac:dyDescent="0.2">
      <c r="A125" s="25"/>
      <c r="B125" s="120"/>
      <c r="C125" s="120"/>
    </row>
    <row r="126" spans="1:3" x14ac:dyDescent="0.2">
      <c r="A126" s="25"/>
      <c r="B126" s="120"/>
      <c r="C126" s="120"/>
    </row>
    <row r="127" spans="1:3" x14ac:dyDescent="0.2">
      <c r="A127" s="25"/>
      <c r="B127" s="120"/>
      <c r="C127" s="120"/>
    </row>
    <row r="128" spans="1:3" x14ac:dyDescent="0.2">
      <c r="A128" s="25"/>
      <c r="B128" s="120"/>
      <c r="C128" s="120"/>
    </row>
    <row r="129" spans="1:3" x14ac:dyDescent="0.2">
      <c r="A129" s="25"/>
      <c r="B129" s="120"/>
      <c r="C129" s="120"/>
    </row>
    <row r="130" spans="1:3" x14ac:dyDescent="0.2">
      <c r="A130" s="25"/>
      <c r="B130" s="120"/>
      <c r="C130" s="120"/>
    </row>
    <row r="131" spans="1:3" x14ac:dyDescent="0.2">
      <c r="A131" s="25"/>
      <c r="B131" s="120"/>
      <c r="C131" s="120"/>
    </row>
  </sheetData>
  <mergeCells count="21">
    <mergeCell ref="A91:C91"/>
    <mergeCell ref="D91:F91"/>
    <mergeCell ref="A87:C87"/>
    <mergeCell ref="A82:H82"/>
    <mergeCell ref="G88:H88"/>
    <mergeCell ref="A88:F88"/>
    <mergeCell ref="A90:C90"/>
    <mergeCell ref="D90:F90"/>
    <mergeCell ref="A84:I84"/>
    <mergeCell ref="A85:I85"/>
    <mergeCell ref="A1:I1"/>
    <mergeCell ref="A2:I2"/>
    <mergeCell ref="A3:I3"/>
    <mergeCell ref="A4:I4"/>
    <mergeCell ref="A74:H74"/>
    <mergeCell ref="A78:C78"/>
    <mergeCell ref="A83:I83"/>
    <mergeCell ref="A77:F77"/>
    <mergeCell ref="A79:C79"/>
    <mergeCell ref="A80:C80"/>
    <mergeCell ref="A81:C81"/>
  </mergeCells>
  <phoneticPr fontId="9" type="noConversion"/>
  <conditionalFormatting sqref="C76:H76">
    <cfRule type="cellIs" dxfId="0" priority="2" operator="notBetween">
      <formula>-1</formula>
      <formula>1</formula>
    </cfRule>
  </conditionalFormatting>
  <printOptions horizontalCentered="1" verticalCentered="1"/>
  <pageMargins left="0.39370078740157483" right="0.39370078740157483" top="0.35433070866141736" bottom="0.39370078740157483" header="0.39370078740157483" footer="0"/>
  <pageSetup paperSize="8" scale="9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54"/>
  <sheetViews>
    <sheetView showGridLines="0" topLeftCell="A93" zoomScaleNormal="100" zoomScaleSheetLayoutView="85" workbookViewId="0">
      <selection activeCell="J135" sqref="J135"/>
    </sheetView>
  </sheetViews>
  <sheetFormatPr baseColWidth="10" defaultColWidth="11.42578125" defaultRowHeight="12.75" outlineLevelRow="1" x14ac:dyDescent="0.2"/>
  <cols>
    <col min="1" max="2" width="5.7109375" style="2" customWidth="1"/>
    <col min="3" max="3" width="63.7109375" style="2" customWidth="1"/>
    <col min="4" max="4" width="18.42578125" style="2" customWidth="1"/>
    <col min="5" max="5" width="1.28515625" style="2" customWidth="1"/>
    <col min="6" max="6" width="20.28515625" style="2" customWidth="1"/>
    <col min="7" max="7" width="20.42578125" style="2" customWidth="1"/>
    <col min="8" max="8" width="1.5703125" style="2" customWidth="1"/>
    <col min="9" max="9" width="15.140625" style="2" customWidth="1"/>
    <col min="10" max="10" width="13.85546875" style="25" customWidth="1"/>
    <col min="11" max="11" width="11.42578125" style="2" customWidth="1"/>
    <col min="12" max="12" width="15" style="2" bestFit="1" customWidth="1"/>
    <col min="13" max="16384" width="11.42578125" style="2"/>
  </cols>
  <sheetData>
    <row r="1" spans="1:10" ht="27.75" customHeight="1" x14ac:dyDescent="0.2">
      <c r="A1" s="476" t="s">
        <v>52</v>
      </c>
      <c r="B1" s="476"/>
      <c r="C1" s="476"/>
      <c r="D1" s="476"/>
      <c r="E1" s="476"/>
      <c r="F1" s="476"/>
      <c r="G1" s="476"/>
      <c r="H1" s="476"/>
      <c r="I1" s="476"/>
    </row>
    <row r="2" spans="1:10" ht="18" x14ac:dyDescent="0.2">
      <c r="A2" s="477" t="s">
        <v>53</v>
      </c>
      <c r="B2" s="477"/>
      <c r="C2" s="477"/>
      <c r="D2" s="477"/>
      <c r="E2" s="477"/>
      <c r="F2" s="477"/>
      <c r="G2" s="477"/>
      <c r="H2" s="477"/>
      <c r="I2" s="477"/>
    </row>
    <row r="3" spans="1:10" ht="20.25" customHeight="1" x14ac:dyDescent="0.2">
      <c r="A3" s="478" t="s">
        <v>195</v>
      </c>
      <c r="B3" s="478"/>
      <c r="C3" s="478"/>
      <c r="D3" s="478"/>
      <c r="E3" s="478"/>
      <c r="F3" s="478"/>
      <c r="G3" s="478"/>
      <c r="H3" s="478"/>
      <c r="I3" s="478"/>
    </row>
    <row r="4" spans="1:10" ht="17.25" customHeight="1" x14ac:dyDescent="0.25">
      <c r="A4" s="444" t="s">
        <v>73</v>
      </c>
      <c r="B4" s="444"/>
      <c r="C4" s="444"/>
      <c r="D4" s="444"/>
      <c r="E4" s="444"/>
      <c r="F4" s="444"/>
      <c r="G4" s="444"/>
      <c r="H4" s="444"/>
      <c r="I4" s="444"/>
    </row>
    <row r="5" spans="1:10" ht="15.75" x14ac:dyDescent="0.25">
      <c r="A5" s="62"/>
      <c r="B5" s="62"/>
      <c r="C5" s="62"/>
      <c r="D5" s="62"/>
      <c r="E5" s="62"/>
      <c r="F5" s="62"/>
      <c r="G5" s="62"/>
      <c r="H5" s="62"/>
      <c r="I5" s="62"/>
    </row>
    <row r="6" spans="1:10" customFormat="1" ht="31.5" customHeight="1" x14ac:dyDescent="0.25">
      <c r="A6" s="479" t="s">
        <v>42</v>
      </c>
      <c r="B6" s="480"/>
      <c r="C6" s="480"/>
      <c r="D6" s="480"/>
      <c r="E6" s="480"/>
      <c r="F6" s="480"/>
      <c r="G6" s="480"/>
      <c r="H6" s="480"/>
      <c r="I6" s="481"/>
      <c r="J6" s="127"/>
    </row>
    <row r="7" spans="1:10" ht="15.75" x14ac:dyDescent="0.25">
      <c r="C7" s="3"/>
      <c r="D7" s="4"/>
      <c r="G7" s="4"/>
    </row>
    <row r="8" spans="1:10" s="5" customFormat="1" ht="60" customHeight="1" x14ac:dyDescent="0.25">
      <c r="C8" s="41"/>
      <c r="D8" s="42" t="s">
        <v>181</v>
      </c>
      <c r="E8" s="6"/>
      <c r="F8" s="42" t="s">
        <v>182</v>
      </c>
      <c r="G8" s="42" t="s">
        <v>183</v>
      </c>
      <c r="H8" s="6"/>
      <c r="I8" s="42" t="s">
        <v>185</v>
      </c>
      <c r="J8" s="28"/>
    </row>
    <row r="9" spans="1:10" s="7" customFormat="1" ht="4.5" customHeight="1" x14ac:dyDescent="0.25">
      <c r="C9" s="8"/>
      <c r="D9" s="33"/>
      <c r="E9" s="10"/>
      <c r="F9" s="9"/>
      <c r="G9" s="9"/>
      <c r="H9" s="10"/>
      <c r="J9" s="125"/>
    </row>
    <row r="10" spans="1:10" s="5" customFormat="1" ht="15.95" customHeight="1" x14ac:dyDescent="0.2">
      <c r="A10" s="466" t="s">
        <v>20</v>
      </c>
      <c r="B10" s="467" t="s">
        <v>21</v>
      </c>
      <c r="C10" s="98" t="s">
        <v>1</v>
      </c>
      <c r="D10" s="129">
        <f>D95</f>
        <v>386471.82739999989</v>
      </c>
      <c r="E10" s="115"/>
      <c r="F10" s="129">
        <f>F95-F58</f>
        <v>378883.57859000028</v>
      </c>
      <c r="G10" s="129">
        <f>G95-G58</f>
        <v>423765.99256999948</v>
      </c>
      <c r="H10" s="11"/>
      <c r="I10" s="470">
        <f>+G32/G41</f>
        <v>0.83062698590748751</v>
      </c>
      <c r="J10" s="28"/>
    </row>
    <row r="11" spans="1:10" ht="15.95" customHeight="1" outlineLevel="1" x14ac:dyDescent="0.2">
      <c r="A11" s="466"/>
      <c r="B11" s="468"/>
      <c r="C11" s="99" t="s">
        <v>43</v>
      </c>
      <c r="D11" s="36">
        <f>D96</f>
        <v>206537.87579999989</v>
      </c>
      <c r="E11" s="115"/>
      <c r="F11" s="36">
        <f>F96-F59</f>
        <v>195684.57841000019</v>
      </c>
      <c r="G11" s="36">
        <f>G96-G59</f>
        <v>215291.88660999949</v>
      </c>
      <c r="I11" s="471"/>
    </row>
    <row r="12" spans="1:10" s="192" customFormat="1" ht="15.95" customHeight="1" outlineLevel="1" x14ac:dyDescent="0.2">
      <c r="A12" s="466"/>
      <c r="B12" s="468"/>
      <c r="C12" s="99" t="s">
        <v>188</v>
      </c>
      <c r="D12" s="315">
        <f>D97</f>
        <v>158330.47680999999</v>
      </c>
      <c r="E12" s="103"/>
      <c r="F12" s="315">
        <f>F97</f>
        <v>163850.84099000011</v>
      </c>
      <c r="G12" s="315">
        <f>G97</f>
        <v>186463.00133999999</v>
      </c>
      <c r="I12" s="471"/>
      <c r="J12" s="188"/>
    </row>
    <row r="13" spans="1:10" s="192" customFormat="1" ht="15.95" customHeight="1" outlineLevel="1" x14ac:dyDescent="0.2">
      <c r="A13" s="466"/>
      <c r="B13" s="468"/>
      <c r="C13" s="99" t="s">
        <v>192</v>
      </c>
      <c r="D13" s="315">
        <f>D98</f>
        <v>0</v>
      </c>
      <c r="E13" s="103"/>
      <c r="F13" s="315">
        <f>F98</f>
        <v>0</v>
      </c>
      <c r="G13" s="315">
        <f>G98</f>
        <v>1705.2692</v>
      </c>
      <c r="I13" s="471"/>
      <c r="J13" s="188"/>
    </row>
    <row r="14" spans="1:10" ht="15.95" customHeight="1" outlineLevel="1" x14ac:dyDescent="0.2">
      <c r="A14" s="466"/>
      <c r="B14" s="468"/>
      <c r="C14" s="99" t="s">
        <v>15</v>
      </c>
      <c r="D14" s="315">
        <f>D99</f>
        <v>170.21489</v>
      </c>
      <c r="E14" s="103"/>
      <c r="F14" s="315">
        <f t="shared" ref="F14:G28" si="0">F99-F60</f>
        <v>60.418080000000003</v>
      </c>
      <c r="G14" s="315">
        <f t="shared" si="0"/>
        <v>32.561599999999999</v>
      </c>
      <c r="I14" s="471"/>
    </row>
    <row r="15" spans="1:10" ht="15.95" customHeight="1" outlineLevel="1" x14ac:dyDescent="0.25">
      <c r="A15" s="466"/>
      <c r="B15" s="468"/>
      <c r="C15" s="99" t="s">
        <v>44</v>
      </c>
      <c r="D15" s="145">
        <f t="shared" ref="D15:D18" si="1">D100</f>
        <v>21433.25989999999</v>
      </c>
      <c r="E15" s="350"/>
      <c r="F15" s="145">
        <f t="shared" si="0"/>
        <v>19287.741110000014</v>
      </c>
      <c r="G15" s="145">
        <f t="shared" si="0"/>
        <v>20273.273819999999</v>
      </c>
      <c r="H15" s="68"/>
      <c r="I15" s="471"/>
    </row>
    <row r="16" spans="1:10" ht="15.95" customHeight="1" outlineLevel="1" x14ac:dyDescent="0.2">
      <c r="A16" s="466"/>
      <c r="B16" s="468"/>
      <c r="C16" s="100" t="s">
        <v>14</v>
      </c>
      <c r="D16" s="36">
        <f t="shared" si="1"/>
        <v>10933.99390999999</v>
      </c>
      <c r="E16" s="115"/>
      <c r="F16" s="36">
        <f t="shared" si="0"/>
        <v>9562.2587700000113</v>
      </c>
      <c r="G16" s="36">
        <f t="shared" si="0"/>
        <v>9316.653409999999</v>
      </c>
      <c r="I16" s="471"/>
    </row>
    <row r="17" spans="1:13" ht="15.95" customHeight="1" outlineLevel="1" x14ac:dyDescent="0.2">
      <c r="A17" s="466"/>
      <c r="B17" s="468"/>
      <c r="C17" s="100" t="s">
        <v>13</v>
      </c>
      <c r="D17" s="36">
        <f t="shared" si="1"/>
        <v>8649.1775500000022</v>
      </c>
      <c r="E17" s="115"/>
      <c r="F17" s="36">
        <f t="shared" si="0"/>
        <v>8059.1954000000032</v>
      </c>
      <c r="G17" s="36">
        <f t="shared" si="0"/>
        <v>9638.4632499999989</v>
      </c>
      <c r="I17" s="471"/>
    </row>
    <row r="18" spans="1:13" ht="15.95" customHeight="1" outlineLevel="1" x14ac:dyDescent="0.2">
      <c r="A18" s="466"/>
      <c r="B18" s="468"/>
      <c r="C18" s="100" t="s">
        <v>12</v>
      </c>
      <c r="D18" s="36">
        <f t="shared" si="1"/>
        <v>1764.8328200000001</v>
      </c>
      <c r="E18" s="115"/>
      <c r="F18" s="36">
        <f t="shared" si="0"/>
        <v>1604.76758</v>
      </c>
      <c r="G18" s="36">
        <f t="shared" si="0"/>
        <v>1273.07593</v>
      </c>
      <c r="I18" s="471"/>
    </row>
    <row r="19" spans="1:13" ht="15.95" customHeight="1" outlineLevel="1" x14ac:dyDescent="0.2">
      <c r="A19" s="466"/>
      <c r="B19" s="468"/>
      <c r="C19" s="100" t="s">
        <v>63</v>
      </c>
      <c r="D19" s="36">
        <f>D104</f>
        <v>85.255620000000022</v>
      </c>
      <c r="E19" s="115"/>
      <c r="F19" s="36">
        <f t="shared" si="0"/>
        <v>61.519359999999992</v>
      </c>
      <c r="G19" s="36">
        <f t="shared" si="0"/>
        <v>45.081230000000012</v>
      </c>
      <c r="I19" s="471"/>
    </row>
    <row r="20" spans="1:13" ht="15.95" customHeight="1" outlineLevel="1" x14ac:dyDescent="0.2">
      <c r="A20" s="466"/>
      <c r="B20" s="468"/>
      <c r="C20" s="100" t="s">
        <v>67</v>
      </c>
      <c r="D20" s="36">
        <f>D105</f>
        <v>0</v>
      </c>
      <c r="E20" s="115"/>
      <c r="F20" s="36">
        <f t="shared" si="0"/>
        <v>0</v>
      </c>
      <c r="G20" s="36">
        <f t="shared" si="0"/>
        <v>0</v>
      </c>
      <c r="I20" s="471"/>
    </row>
    <row r="21" spans="1:13" ht="15.95" customHeight="1" x14ac:dyDescent="0.25">
      <c r="A21" s="466"/>
      <c r="B21" s="468"/>
      <c r="C21" s="71" t="s">
        <v>40</v>
      </c>
      <c r="D21" s="145">
        <f>D106</f>
        <v>599690.73861</v>
      </c>
      <c r="E21" s="115"/>
      <c r="F21" s="145">
        <f t="shared" si="0"/>
        <v>570251.67152000533</v>
      </c>
      <c r="G21" s="145">
        <f t="shared" si="0"/>
        <v>668175.50835000246</v>
      </c>
      <c r="H21" s="11"/>
      <c r="I21" s="471"/>
    </row>
    <row r="22" spans="1:13" ht="15.95" customHeight="1" x14ac:dyDescent="0.25">
      <c r="A22" s="466"/>
      <c r="B22" s="468"/>
      <c r="C22" s="101" t="s">
        <v>41</v>
      </c>
      <c r="D22" s="145">
        <f>D107</f>
        <v>43405.858450000007</v>
      </c>
      <c r="E22" s="115"/>
      <c r="F22" s="145">
        <f t="shared" si="0"/>
        <v>40464.856829999997</v>
      </c>
      <c r="G22" s="145">
        <f t="shared" si="0"/>
        <v>47660.356460000243</v>
      </c>
      <c r="H22" s="11"/>
      <c r="I22" s="471"/>
    </row>
    <row r="23" spans="1:13" s="5" customFormat="1" ht="15.95" customHeight="1" x14ac:dyDescent="0.25">
      <c r="A23" s="466"/>
      <c r="B23" s="468"/>
      <c r="C23" s="102" t="s">
        <v>18</v>
      </c>
      <c r="D23" s="145">
        <f t="shared" ref="D23:D31" si="2">D108</f>
        <v>3540.8758000000012</v>
      </c>
      <c r="E23" s="115"/>
      <c r="F23" s="145">
        <f t="shared" si="0"/>
        <v>3830.56655</v>
      </c>
      <c r="G23" s="145">
        <f t="shared" si="0"/>
        <v>4143.5441900000014</v>
      </c>
      <c r="H23" s="7"/>
      <c r="I23" s="471"/>
      <c r="J23" s="25"/>
      <c r="K23" s="2"/>
      <c r="L23" s="2"/>
    </row>
    <row r="24" spans="1:13" ht="15.95" customHeight="1" x14ac:dyDescent="0.25">
      <c r="A24" s="466"/>
      <c r="B24" s="468"/>
      <c r="C24" s="102" t="s">
        <v>5</v>
      </c>
      <c r="D24" s="145">
        <f t="shared" si="2"/>
        <v>30611.457159999991</v>
      </c>
      <c r="E24" s="115"/>
      <c r="F24" s="145">
        <f t="shared" si="0"/>
        <v>30227.229039999991</v>
      </c>
      <c r="G24" s="145">
        <f t="shared" si="0"/>
        <v>18197.98565999978</v>
      </c>
      <c r="H24" s="11"/>
      <c r="I24" s="471"/>
    </row>
    <row r="25" spans="1:13" ht="15.95" customHeight="1" x14ac:dyDescent="0.25">
      <c r="A25" s="466"/>
      <c r="B25" s="468"/>
      <c r="C25" s="102" t="s">
        <v>6</v>
      </c>
      <c r="D25" s="145">
        <f t="shared" si="2"/>
        <v>78730.331829999952</v>
      </c>
      <c r="E25" s="115"/>
      <c r="F25" s="145">
        <f t="shared" si="0"/>
        <v>90747.415110000002</v>
      </c>
      <c r="G25" s="145">
        <f t="shared" si="0"/>
        <v>108162.79736</v>
      </c>
      <c r="H25" s="11"/>
      <c r="I25" s="471"/>
    </row>
    <row r="26" spans="1:13" ht="15.95" customHeight="1" x14ac:dyDescent="0.25">
      <c r="A26" s="466"/>
      <c r="B26" s="468"/>
      <c r="C26" s="102" t="s">
        <v>16</v>
      </c>
      <c r="D26" s="145">
        <f t="shared" si="2"/>
        <v>2354.7660999999989</v>
      </c>
      <c r="E26" s="115"/>
      <c r="F26" s="145">
        <f t="shared" si="0"/>
        <v>2662.8566099999998</v>
      </c>
      <c r="G26" s="145">
        <f t="shared" si="0"/>
        <v>2272.1110699999999</v>
      </c>
      <c r="H26" s="11"/>
      <c r="I26" s="471"/>
    </row>
    <row r="27" spans="1:13" ht="15.95" customHeight="1" x14ac:dyDescent="0.25">
      <c r="A27" s="466"/>
      <c r="B27" s="468"/>
      <c r="C27" s="102" t="s">
        <v>7</v>
      </c>
      <c r="D27" s="145">
        <f t="shared" si="2"/>
        <v>2358.539569999999</v>
      </c>
      <c r="E27" s="115"/>
      <c r="F27" s="145">
        <f t="shared" si="0"/>
        <v>2188.86816</v>
      </c>
      <c r="G27" s="145">
        <f t="shared" si="0"/>
        <v>1484.9739400000001</v>
      </c>
      <c r="H27" s="11"/>
      <c r="I27" s="471"/>
    </row>
    <row r="28" spans="1:13" ht="15.95" customHeight="1" x14ac:dyDescent="0.25">
      <c r="A28" s="466"/>
      <c r="B28" s="468"/>
      <c r="C28" s="102" t="s">
        <v>17</v>
      </c>
      <c r="D28" s="145">
        <f t="shared" si="2"/>
        <v>18942.509879999991</v>
      </c>
      <c r="E28" s="115"/>
      <c r="F28" s="145">
        <f t="shared" si="0"/>
        <v>20740.511040000001</v>
      </c>
      <c r="G28" s="145">
        <f t="shared" si="0"/>
        <v>20115.382590000001</v>
      </c>
      <c r="H28" s="11"/>
      <c r="I28" s="471"/>
    </row>
    <row r="29" spans="1:13" ht="15.95" customHeight="1" x14ac:dyDescent="0.25">
      <c r="A29" s="466"/>
      <c r="B29" s="468"/>
      <c r="C29" s="102" t="s">
        <v>57</v>
      </c>
      <c r="D29" s="145">
        <f t="shared" si="2"/>
        <v>4567.230930000007</v>
      </c>
      <c r="E29" s="115"/>
      <c r="F29" s="145">
        <f t="shared" ref="F29:G31" si="3">F114-F77</f>
        <v>4254.4652700001006</v>
      </c>
      <c r="G29" s="145">
        <f t="shared" si="3"/>
        <v>2844.2517300000782</v>
      </c>
      <c r="H29" s="11"/>
      <c r="I29" s="471"/>
      <c r="K29" s="25"/>
      <c r="L29" s="25"/>
      <c r="M29" s="25"/>
    </row>
    <row r="30" spans="1:13" ht="15.95" customHeight="1" x14ac:dyDescent="0.25">
      <c r="A30" s="466"/>
      <c r="B30" s="468"/>
      <c r="C30" s="102" t="s">
        <v>58</v>
      </c>
      <c r="D30" s="145">
        <f t="shared" si="2"/>
        <v>3989.55483</v>
      </c>
      <c r="E30" s="115"/>
      <c r="F30" s="145">
        <f t="shared" si="3"/>
        <v>4391.3984700001229</v>
      </c>
      <c r="G30" s="145">
        <f t="shared" si="3"/>
        <v>5301.544770000266</v>
      </c>
      <c r="H30" s="11"/>
      <c r="I30" s="471"/>
      <c r="K30" s="25"/>
      <c r="L30" s="25"/>
      <c r="M30" s="25"/>
    </row>
    <row r="31" spans="1:13" ht="15.95" customHeight="1" x14ac:dyDescent="0.25">
      <c r="A31" s="466"/>
      <c r="B31" s="468"/>
      <c r="C31" s="72" t="s">
        <v>74</v>
      </c>
      <c r="D31" s="145">
        <f t="shared" si="2"/>
        <v>2406.4064900000039</v>
      </c>
      <c r="E31" s="115"/>
      <c r="F31" s="145">
        <f t="shared" si="3"/>
        <v>2175.3782800000004</v>
      </c>
      <c r="G31" s="145">
        <f t="shared" si="3"/>
        <v>1817.26665</v>
      </c>
      <c r="H31" s="7"/>
      <c r="I31" s="471"/>
      <c r="J31" s="179"/>
      <c r="K31" s="179"/>
      <c r="L31" s="25"/>
      <c r="M31" s="25"/>
    </row>
    <row r="32" spans="1:13" s="7" customFormat="1" ht="18" customHeight="1" x14ac:dyDescent="0.25">
      <c r="A32" s="466"/>
      <c r="B32" s="469"/>
      <c r="C32" s="47" t="s">
        <v>55</v>
      </c>
      <c r="D32" s="48">
        <f>+D10+SUM(D21:D31)</f>
        <v>1177070.09705</v>
      </c>
      <c r="E32" s="131"/>
      <c r="F32" s="48">
        <f>+F10+SUM(F21:F31)</f>
        <v>1150818.7954700058</v>
      </c>
      <c r="G32" s="48">
        <f>+G10+SUM(G21:G31)</f>
        <v>1303941.7153400024</v>
      </c>
      <c r="I32" s="472"/>
      <c r="J32" s="179"/>
      <c r="K32" s="179"/>
      <c r="L32" s="125"/>
      <c r="M32" s="125"/>
    </row>
    <row r="33" spans="1:13" ht="6.6" customHeight="1" x14ac:dyDescent="0.25">
      <c r="A33" s="466"/>
      <c r="B33" s="21"/>
      <c r="C33" s="34"/>
      <c r="D33" s="17"/>
      <c r="E33" s="17"/>
      <c r="F33" s="17"/>
      <c r="G33" s="17"/>
      <c r="H33" s="7"/>
      <c r="I33" s="35"/>
      <c r="K33" s="25"/>
      <c r="L33" s="25"/>
      <c r="M33" s="25"/>
    </row>
    <row r="34" spans="1:13" ht="18.75" customHeight="1" x14ac:dyDescent="0.2">
      <c r="A34" s="466"/>
      <c r="B34" s="473" t="s">
        <v>22</v>
      </c>
      <c r="C34" s="37" t="s">
        <v>38</v>
      </c>
      <c r="D34" s="38">
        <f>D119</f>
        <v>195478.8487499998</v>
      </c>
      <c r="E34" s="118"/>
      <c r="F34" s="38">
        <f>F119-F82</f>
        <v>194258.27207000009</v>
      </c>
      <c r="G34" s="38">
        <f>G119-G82</f>
        <v>243626.29670000021</v>
      </c>
      <c r="H34" s="7"/>
      <c r="I34" s="470">
        <f>+G36/G41</f>
        <v>0.16937301409251257</v>
      </c>
      <c r="J34" s="120"/>
      <c r="K34" s="120"/>
      <c r="L34" s="25"/>
      <c r="M34" s="25"/>
    </row>
    <row r="35" spans="1:13" ht="18.75" customHeight="1" x14ac:dyDescent="0.2">
      <c r="A35" s="466"/>
      <c r="B35" s="474"/>
      <c r="C35" s="39" t="s">
        <v>39</v>
      </c>
      <c r="D35" s="36">
        <f>D120</f>
        <v>15079.647059999999</v>
      </c>
      <c r="E35" s="118"/>
      <c r="F35" s="36">
        <f>F120-F83</f>
        <v>15691.18801</v>
      </c>
      <c r="G35" s="36">
        <f>G120-G83</f>
        <v>22260.247169999999</v>
      </c>
      <c r="H35" s="7"/>
      <c r="I35" s="471"/>
      <c r="K35" s="25"/>
      <c r="L35" s="25"/>
      <c r="M35" s="25"/>
    </row>
    <row r="36" spans="1:13" s="7" customFormat="1" ht="18.75" customHeight="1" x14ac:dyDescent="0.25">
      <c r="A36" s="466"/>
      <c r="B36" s="475"/>
      <c r="C36" s="96" t="s">
        <v>61</v>
      </c>
      <c r="D36" s="48">
        <f t="shared" ref="D36" si="4">SUM(D34:D35)</f>
        <v>210558.49580999979</v>
      </c>
      <c r="F36" s="48">
        <f>SUM(F34:F35)</f>
        <v>209949.46008000011</v>
      </c>
      <c r="G36" s="48">
        <f>SUM(G34:G35)</f>
        <v>265886.54387000023</v>
      </c>
      <c r="H36" s="11"/>
      <c r="I36" s="472"/>
      <c r="J36" s="125"/>
      <c r="K36" s="125"/>
      <c r="L36" s="125"/>
      <c r="M36" s="125"/>
    </row>
    <row r="37" spans="1:13" s="7" customFormat="1" ht="15.75" x14ac:dyDescent="0.25">
      <c r="A37" s="466"/>
      <c r="B37" s="21"/>
      <c r="C37" s="18"/>
      <c r="D37" s="94"/>
      <c r="E37" s="94"/>
      <c r="F37" s="94"/>
      <c r="G37" s="94"/>
      <c r="H37" s="11"/>
      <c r="I37" s="35"/>
      <c r="J37" s="125"/>
      <c r="K37" s="125"/>
      <c r="L37" s="125"/>
      <c r="M37" s="125"/>
    </row>
    <row r="38" spans="1:13" s="7" customFormat="1" ht="15.75" customHeight="1" x14ac:dyDescent="0.25">
      <c r="A38" s="466"/>
      <c r="B38" s="464" t="s">
        <v>24</v>
      </c>
      <c r="C38" s="464"/>
      <c r="D38" s="49">
        <f>D41-D39</f>
        <v>530432.62418999989</v>
      </c>
      <c r="F38" s="49">
        <f t="shared" ref="F38:G38" si="5">F41-F39</f>
        <v>536271.70057000057</v>
      </c>
      <c r="G38" s="49">
        <f t="shared" si="5"/>
        <v>583962.30633999966</v>
      </c>
      <c r="H38" s="11"/>
      <c r="I38" s="50">
        <f>+G38/$G$41</f>
        <v>0.37199120535253438</v>
      </c>
      <c r="J38" s="125"/>
      <c r="K38" s="125"/>
      <c r="L38" s="125"/>
      <c r="M38" s="125"/>
    </row>
    <row r="39" spans="1:13" s="7" customFormat="1" ht="15.75" customHeight="1" x14ac:dyDescent="0.2">
      <c r="A39" s="466"/>
      <c r="B39" s="464" t="s">
        <v>25</v>
      </c>
      <c r="C39" s="464"/>
      <c r="D39" s="49">
        <f>+D21+D22+D23+D36</f>
        <v>857195.96866999986</v>
      </c>
      <c r="F39" s="49">
        <f>+F21+F22+F23+F36</f>
        <v>824496.55498000537</v>
      </c>
      <c r="G39" s="49">
        <f>+G21+G22+G23+G36</f>
        <v>985865.95287000295</v>
      </c>
      <c r="H39" s="61"/>
      <c r="I39" s="50">
        <f>+G39/$G$41</f>
        <v>0.62800879464746562</v>
      </c>
      <c r="J39" s="125"/>
      <c r="K39" s="125"/>
      <c r="L39" s="125"/>
      <c r="M39" s="125"/>
    </row>
    <row r="40" spans="1:13" ht="15" x14ac:dyDescent="0.25">
      <c r="B40" s="21"/>
      <c r="C40" s="18"/>
      <c r="D40" s="22"/>
      <c r="E40" s="16"/>
      <c r="F40" s="20"/>
      <c r="G40" s="20"/>
      <c r="H40" s="11"/>
      <c r="I40" s="21"/>
      <c r="K40" s="25"/>
      <c r="L40" s="25"/>
      <c r="M40" s="25"/>
    </row>
    <row r="41" spans="1:13" ht="24.75" customHeight="1" x14ac:dyDescent="0.25">
      <c r="A41" s="465" t="s">
        <v>26</v>
      </c>
      <c r="B41" s="451" t="s">
        <v>75</v>
      </c>
      <c r="C41" s="452"/>
      <c r="D41" s="43">
        <f t="shared" ref="D41" si="6">+D36+D32</f>
        <v>1387628.5928599997</v>
      </c>
      <c r="E41" s="110"/>
      <c r="F41" s="43">
        <f t="shared" ref="F41" si="7">+F32+F36</f>
        <v>1360768.2555500059</v>
      </c>
      <c r="G41" s="43">
        <f>+G32+G36</f>
        <v>1569828.2592100026</v>
      </c>
      <c r="H41" s="11"/>
      <c r="I41" s="368">
        <f>G41+G52-G130</f>
        <v>0</v>
      </c>
      <c r="K41" s="25"/>
      <c r="L41" s="25"/>
      <c r="M41" s="25"/>
    </row>
    <row r="42" spans="1:13" ht="14.25" customHeight="1" x14ac:dyDescent="0.2">
      <c r="A42" s="465"/>
      <c r="B42" s="449" t="s">
        <v>49</v>
      </c>
      <c r="C42" s="450"/>
      <c r="D42" s="40"/>
      <c r="E42" s="7"/>
      <c r="F42" s="139">
        <f>F131</f>
        <v>194247.60744999949</v>
      </c>
      <c r="G42" s="139">
        <f>G131</f>
        <v>319197.7712099955</v>
      </c>
      <c r="H42" s="11"/>
      <c r="I42" s="368">
        <f>F41+F52-F130</f>
        <v>0</v>
      </c>
      <c r="K42" s="25"/>
      <c r="L42" s="25"/>
      <c r="M42" s="25"/>
    </row>
    <row r="43" spans="1:13" ht="14.25" customHeight="1" x14ac:dyDescent="0.2">
      <c r="A43" s="465"/>
      <c r="B43" s="449" t="s">
        <v>50</v>
      </c>
      <c r="C43" s="450"/>
      <c r="D43" s="40"/>
      <c r="E43" s="7"/>
      <c r="F43" s="139">
        <f>F132</f>
        <v>4445.4132000000054</v>
      </c>
      <c r="G43" s="139">
        <f>G132</f>
        <v>4862.2833300000029</v>
      </c>
      <c r="H43" s="11"/>
      <c r="I43" s="368">
        <f>D41+D52-D130</f>
        <v>0</v>
      </c>
      <c r="K43" s="25"/>
      <c r="L43" s="25"/>
      <c r="M43" s="25"/>
    </row>
    <row r="44" spans="1:13" ht="25.5" customHeight="1" x14ac:dyDescent="0.2">
      <c r="A44" s="465"/>
      <c r="B44" s="451" t="s">
        <v>76</v>
      </c>
      <c r="C44" s="452"/>
      <c r="D44" s="43"/>
      <c r="E44" s="61"/>
      <c r="F44" s="45">
        <f>+F41-F42-F43</f>
        <v>1162075.2349000063</v>
      </c>
      <c r="G44" s="45">
        <f>+G41-G42-G43</f>
        <v>1245768.2046700071</v>
      </c>
      <c r="H44" s="11"/>
      <c r="I44" s="61" t="s">
        <v>62</v>
      </c>
      <c r="K44" s="25"/>
      <c r="L44" s="25"/>
      <c r="M44" s="25"/>
    </row>
    <row r="45" spans="1:13" ht="14.25" customHeight="1" x14ac:dyDescent="0.2">
      <c r="A45" s="465"/>
      <c r="B45" s="449" t="s">
        <v>77</v>
      </c>
      <c r="C45" s="450"/>
      <c r="D45" s="51"/>
      <c r="E45" s="61"/>
      <c r="F45" s="92">
        <f>F134</f>
        <v>76846.387430003495</v>
      </c>
      <c r="G45" s="88">
        <f>G134</f>
        <v>24432.38983</v>
      </c>
      <c r="H45" s="11"/>
      <c r="I45" s="111"/>
      <c r="K45" s="25"/>
      <c r="L45" s="25"/>
      <c r="M45" s="25"/>
    </row>
    <row r="46" spans="1:13" ht="33" customHeight="1" x14ac:dyDescent="0.2">
      <c r="A46" s="465"/>
      <c r="B46" s="453" t="s">
        <v>84</v>
      </c>
      <c r="C46" s="454"/>
      <c r="D46" s="43"/>
      <c r="E46" s="61"/>
      <c r="F46" s="46">
        <f t="shared" ref="F46" si="8">+F44-F45</f>
        <v>1085228.8474700027</v>
      </c>
      <c r="G46" s="46">
        <f>+G44-G45</f>
        <v>1221335.8148400071</v>
      </c>
      <c r="H46" s="11"/>
      <c r="I46" s="103"/>
      <c r="K46" s="25"/>
      <c r="L46" s="25"/>
      <c r="M46" s="25"/>
    </row>
    <row r="47" spans="1:13" customFormat="1" ht="15" x14ac:dyDescent="0.25">
      <c r="J47" s="127"/>
      <c r="K47" s="127"/>
      <c r="L47" s="127"/>
      <c r="M47" s="127"/>
    </row>
    <row r="48" spans="1:13" customFormat="1" ht="27.75" customHeight="1" x14ac:dyDescent="0.25">
      <c r="A48" s="459" t="s">
        <v>48</v>
      </c>
      <c r="B48" s="460"/>
      <c r="C48" s="460"/>
      <c r="D48" s="460"/>
      <c r="E48" s="460"/>
      <c r="F48" s="460"/>
      <c r="G48" s="460"/>
      <c r="H48" s="460"/>
      <c r="I48" s="461"/>
      <c r="J48" s="127"/>
      <c r="K48" s="127"/>
      <c r="L48" s="127"/>
      <c r="M48" s="127"/>
    </row>
    <row r="49" spans="1:13" customFormat="1" ht="8.25" customHeight="1" x14ac:dyDescent="0.25">
      <c r="J49" s="127"/>
      <c r="K49" s="127"/>
      <c r="L49" s="127"/>
      <c r="M49" s="127"/>
    </row>
    <row r="50" spans="1:13" s="5" customFormat="1" ht="30" customHeight="1" x14ac:dyDescent="0.25">
      <c r="C50" s="41"/>
      <c r="D50" s="169"/>
      <c r="F50" s="73" t="str">
        <f>+F8</f>
        <v>Recaudación
 2025</v>
      </c>
      <c r="G50" s="73" t="str">
        <f>+G8</f>
        <v>Recaudación 
2026</v>
      </c>
      <c r="I50"/>
      <c r="J50" s="28"/>
      <c r="K50" s="28"/>
      <c r="L50" s="28"/>
      <c r="M50" s="28"/>
    </row>
    <row r="51" spans="1:13" customFormat="1" ht="8.25" customHeight="1" x14ac:dyDescent="0.25">
      <c r="D51" s="127"/>
      <c r="J51" s="127"/>
    </row>
    <row r="52" spans="1:13" customFormat="1" ht="15.75" x14ac:dyDescent="0.25">
      <c r="A52" s="458" t="s">
        <v>47</v>
      </c>
      <c r="B52" s="458"/>
      <c r="C52" s="458"/>
      <c r="F52" s="81">
        <f>F55+F86</f>
        <v>9492.0955200000008</v>
      </c>
      <c r="G52" s="81">
        <f>G55+G86</f>
        <v>18133.049339999998</v>
      </c>
      <c r="J52" s="127"/>
    </row>
    <row r="53" spans="1:13" customFormat="1" ht="8.4499999999999993" customHeight="1" x14ac:dyDescent="0.25">
      <c r="D53" s="127"/>
      <c r="J53" s="127"/>
    </row>
    <row r="54" spans="1:13" customFormat="1" ht="8.4499999999999993" customHeight="1" x14ac:dyDescent="0.25">
      <c r="D54" s="127"/>
      <c r="J54" s="127"/>
    </row>
    <row r="55" spans="1:13" s="7" customFormat="1" ht="19.5" customHeight="1" x14ac:dyDescent="0.25">
      <c r="A55" s="462" t="s">
        <v>144</v>
      </c>
      <c r="B55" s="462"/>
      <c r="C55" s="463"/>
      <c r="D55" s="170"/>
      <c r="E55"/>
      <c r="F55" s="239">
        <f>SUM(F67:F79)+F58+F84</f>
        <v>0</v>
      </c>
      <c r="G55" s="239">
        <f>SUM(G67:G79)+G58+G84</f>
        <v>0</v>
      </c>
      <c r="H55"/>
      <c r="I55" s="110"/>
      <c r="J55" s="125"/>
    </row>
    <row r="56" spans="1:13" customFormat="1" ht="6" customHeight="1" x14ac:dyDescent="0.25">
      <c r="D56" s="127"/>
      <c r="J56" s="127"/>
    </row>
    <row r="57" spans="1:13" customFormat="1" ht="6" hidden="1" customHeight="1" outlineLevel="1" x14ac:dyDescent="0.25">
      <c r="D57" s="127"/>
      <c r="J57" s="127"/>
    </row>
    <row r="58" spans="1:13" s="5" customFormat="1" ht="15.95" hidden="1" customHeight="1" outlineLevel="1" x14ac:dyDescent="0.25">
      <c r="A58" s="482" t="s">
        <v>20</v>
      </c>
      <c r="B58" s="499" t="s">
        <v>21</v>
      </c>
      <c r="C58" s="63" t="s">
        <v>1</v>
      </c>
      <c r="D58" s="171"/>
      <c r="E58" s="65"/>
      <c r="F58" s="78">
        <v>0</v>
      </c>
      <c r="G58" s="78">
        <v>0</v>
      </c>
      <c r="H58"/>
      <c r="I58" s="184"/>
      <c r="J58" s="28"/>
    </row>
    <row r="59" spans="1:13" s="5" customFormat="1" ht="15.95" hidden="1" customHeight="1" outlineLevel="1" x14ac:dyDescent="0.25">
      <c r="A59" s="482"/>
      <c r="B59" s="499"/>
      <c r="C59" s="67" t="s">
        <v>11</v>
      </c>
      <c r="D59" s="171"/>
      <c r="E59" s="65"/>
      <c r="F59" s="68">
        <v>0</v>
      </c>
      <c r="G59" s="68">
        <v>0</v>
      </c>
      <c r="H59"/>
      <c r="I59" s="184"/>
      <c r="J59" s="28"/>
    </row>
    <row r="60" spans="1:13" s="5" customFormat="1" ht="15.95" hidden="1" customHeight="1" outlineLevel="1" x14ac:dyDescent="0.25">
      <c r="A60" s="482"/>
      <c r="B60" s="499"/>
      <c r="C60" s="67" t="s">
        <v>15</v>
      </c>
      <c r="D60" s="171"/>
      <c r="E60" s="65"/>
      <c r="F60" s="68">
        <v>0</v>
      </c>
      <c r="G60" s="68">
        <v>0</v>
      </c>
      <c r="H60"/>
      <c r="I60" s="184"/>
      <c r="J60" s="28"/>
    </row>
    <row r="61" spans="1:13" s="5" customFormat="1" ht="15.95" hidden="1" customHeight="1" outlineLevel="1" x14ac:dyDescent="0.25">
      <c r="A61" s="482"/>
      <c r="B61" s="499"/>
      <c r="C61" s="67" t="s">
        <v>2</v>
      </c>
      <c r="D61" s="171"/>
      <c r="E61" s="65"/>
      <c r="F61" s="68">
        <v>0</v>
      </c>
      <c r="G61" s="68">
        <v>0</v>
      </c>
      <c r="H61"/>
      <c r="I61" s="184"/>
      <c r="J61" s="28"/>
    </row>
    <row r="62" spans="1:13" s="5" customFormat="1" ht="15.95" hidden="1" customHeight="1" outlineLevel="1" x14ac:dyDescent="0.25">
      <c r="A62" s="482"/>
      <c r="B62" s="499"/>
      <c r="C62" s="70" t="s">
        <v>14</v>
      </c>
      <c r="D62" s="171"/>
      <c r="E62" s="65"/>
      <c r="F62" s="68">
        <v>0</v>
      </c>
      <c r="G62" s="68">
        <v>0</v>
      </c>
      <c r="H62"/>
      <c r="I62" s="184"/>
      <c r="J62" s="28"/>
    </row>
    <row r="63" spans="1:13" s="5" customFormat="1" ht="15.95" hidden="1" customHeight="1" outlineLevel="1" x14ac:dyDescent="0.25">
      <c r="A63" s="482"/>
      <c r="B63" s="499"/>
      <c r="C63" s="70" t="s">
        <v>13</v>
      </c>
      <c r="D63" s="171"/>
      <c r="E63" s="65"/>
      <c r="F63" s="68">
        <v>0</v>
      </c>
      <c r="G63" s="68">
        <v>0</v>
      </c>
      <c r="H63"/>
      <c r="I63" s="184"/>
      <c r="J63" s="28"/>
    </row>
    <row r="64" spans="1:13" s="5" customFormat="1" ht="15.95" hidden="1" customHeight="1" outlineLevel="1" x14ac:dyDescent="0.25">
      <c r="A64" s="482"/>
      <c r="B64" s="499"/>
      <c r="C64" s="70" t="s">
        <v>12</v>
      </c>
      <c r="D64" s="171"/>
      <c r="E64" s="65"/>
      <c r="F64" s="68">
        <v>0</v>
      </c>
      <c r="G64" s="68">
        <v>0</v>
      </c>
      <c r="H64"/>
      <c r="I64" s="184"/>
      <c r="J64" s="28"/>
    </row>
    <row r="65" spans="1:10" s="5" customFormat="1" ht="15.95" hidden="1" customHeight="1" outlineLevel="1" x14ac:dyDescent="0.25">
      <c r="A65" s="482"/>
      <c r="B65" s="499"/>
      <c r="C65" s="70" t="s">
        <v>63</v>
      </c>
      <c r="D65" s="171"/>
      <c r="E65" s="65"/>
      <c r="F65" s="68">
        <v>0</v>
      </c>
      <c r="G65" s="68">
        <v>0</v>
      </c>
      <c r="H65"/>
      <c r="I65" s="184"/>
      <c r="J65" s="28"/>
    </row>
    <row r="66" spans="1:10" s="5" customFormat="1" ht="15.95" hidden="1" customHeight="1" outlineLevel="1" x14ac:dyDescent="0.25">
      <c r="A66" s="482"/>
      <c r="B66" s="499"/>
      <c r="C66" s="70" t="s">
        <v>67</v>
      </c>
      <c r="D66" s="171"/>
      <c r="E66" s="65"/>
      <c r="F66" s="68">
        <v>0</v>
      </c>
      <c r="G66" s="68">
        <v>0</v>
      </c>
      <c r="H66"/>
      <c r="I66" s="184"/>
      <c r="J66" s="28"/>
    </row>
    <row r="67" spans="1:10" s="5" customFormat="1" ht="15.95" hidden="1" customHeight="1" outlineLevel="1" x14ac:dyDescent="0.25">
      <c r="A67" s="482"/>
      <c r="B67" s="499"/>
      <c r="C67" s="71" t="s">
        <v>40</v>
      </c>
      <c r="D67" s="171"/>
      <c r="E67" s="65"/>
      <c r="F67" s="68">
        <v>0</v>
      </c>
      <c r="G67" s="68">
        <v>0</v>
      </c>
      <c r="H67"/>
      <c r="I67" s="184"/>
      <c r="J67" s="28"/>
    </row>
    <row r="68" spans="1:10" s="5" customFormat="1" ht="15.95" hidden="1" customHeight="1" outlineLevel="1" x14ac:dyDescent="0.25">
      <c r="A68" s="482"/>
      <c r="B68" s="499"/>
      <c r="C68" s="71" t="s">
        <v>41</v>
      </c>
      <c r="D68" s="171"/>
      <c r="E68" s="65"/>
      <c r="F68" s="68">
        <v>0</v>
      </c>
      <c r="G68" s="68">
        <v>0</v>
      </c>
      <c r="H68"/>
      <c r="I68" s="184"/>
      <c r="J68" s="28"/>
    </row>
    <row r="69" spans="1:10" s="5" customFormat="1" ht="15.95" hidden="1" customHeight="1" outlineLevel="1" x14ac:dyDescent="0.25">
      <c r="A69" s="482"/>
      <c r="B69" s="499"/>
      <c r="C69" s="72" t="s">
        <v>18</v>
      </c>
      <c r="D69" s="171"/>
      <c r="E69" s="65"/>
      <c r="F69" s="68">
        <v>0</v>
      </c>
      <c r="G69" s="68">
        <v>0</v>
      </c>
      <c r="H69"/>
      <c r="I69" s="184"/>
      <c r="J69" s="28"/>
    </row>
    <row r="70" spans="1:10" s="5" customFormat="1" ht="15.95" hidden="1" customHeight="1" outlineLevel="1" x14ac:dyDescent="0.25">
      <c r="A70" s="482"/>
      <c r="B70" s="499"/>
      <c r="C70" s="72" t="s">
        <v>5</v>
      </c>
      <c r="D70" s="171"/>
      <c r="E70" s="65"/>
      <c r="F70" s="68">
        <v>0</v>
      </c>
      <c r="G70" s="68">
        <v>0</v>
      </c>
      <c r="H70"/>
      <c r="I70" s="184"/>
      <c r="J70" s="28"/>
    </row>
    <row r="71" spans="1:10" s="5" customFormat="1" ht="15.95" hidden="1" customHeight="1" outlineLevel="1" x14ac:dyDescent="0.25">
      <c r="A71" s="482"/>
      <c r="B71" s="499"/>
      <c r="C71" s="72" t="s">
        <v>6</v>
      </c>
      <c r="D71" s="171"/>
      <c r="E71" s="65"/>
      <c r="F71" s="68">
        <v>0</v>
      </c>
      <c r="G71" s="68">
        <v>0</v>
      </c>
      <c r="H71"/>
      <c r="I71" s="184"/>
      <c r="J71" s="28"/>
    </row>
    <row r="72" spans="1:10" s="5" customFormat="1" ht="15.95" hidden="1" customHeight="1" outlineLevel="1" x14ac:dyDescent="0.25">
      <c r="A72" s="482"/>
      <c r="B72" s="499"/>
      <c r="C72" s="72" t="s">
        <v>16</v>
      </c>
      <c r="D72" s="171"/>
      <c r="E72" s="65"/>
      <c r="F72" s="68">
        <v>0</v>
      </c>
      <c r="G72" s="68">
        <v>0</v>
      </c>
      <c r="H72"/>
      <c r="I72" s="184"/>
      <c r="J72" s="28"/>
    </row>
    <row r="73" spans="1:10" s="5" customFormat="1" ht="15.95" hidden="1" customHeight="1" outlineLevel="1" x14ac:dyDescent="0.25">
      <c r="A73" s="482"/>
      <c r="B73" s="499"/>
      <c r="C73" s="72" t="s">
        <v>7</v>
      </c>
      <c r="D73" s="171"/>
      <c r="E73" s="65"/>
      <c r="F73" s="68">
        <v>0</v>
      </c>
      <c r="G73" s="68">
        <v>0</v>
      </c>
      <c r="H73"/>
      <c r="I73" s="184"/>
      <c r="J73" s="28"/>
    </row>
    <row r="74" spans="1:10" s="5" customFormat="1" ht="15.95" hidden="1" customHeight="1" outlineLevel="1" x14ac:dyDescent="0.25">
      <c r="A74" s="482"/>
      <c r="B74" s="499"/>
      <c r="C74" s="72" t="s">
        <v>17</v>
      </c>
      <c r="D74" s="171"/>
      <c r="E74" s="65"/>
      <c r="F74" s="68">
        <v>0</v>
      </c>
      <c r="G74" s="68">
        <v>0</v>
      </c>
      <c r="H74"/>
      <c r="I74" s="184"/>
      <c r="J74" s="28"/>
    </row>
    <row r="75" spans="1:10" s="5" customFormat="1" ht="15.95" hidden="1" customHeight="1" outlineLevel="1" x14ac:dyDescent="0.25">
      <c r="A75" s="482"/>
      <c r="B75" s="499"/>
      <c r="C75" s="72" t="s">
        <v>94</v>
      </c>
      <c r="D75" s="171"/>
      <c r="E75" s="65"/>
      <c r="F75" s="68">
        <v>0</v>
      </c>
      <c r="G75" s="68">
        <v>0</v>
      </c>
      <c r="H75"/>
      <c r="I75" s="184"/>
      <c r="J75" s="28"/>
    </row>
    <row r="76" spans="1:10" s="5" customFormat="1" ht="15.95" hidden="1" customHeight="1" outlineLevel="1" x14ac:dyDescent="0.25">
      <c r="A76" s="482"/>
      <c r="B76" s="499"/>
      <c r="C76" s="72" t="s">
        <v>95</v>
      </c>
      <c r="D76" s="171"/>
      <c r="E76" s="65"/>
      <c r="F76" s="68">
        <v>0</v>
      </c>
      <c r="G76" s="68">
        <v>0</v>
      </c>
      <c r="H76"/>
      <c r="I76" s="184"/>
      <c r="J76" s="28"/>
    </row>
    <row r="77" spans="1:10" s="5" customFormat="1" ht="15.95" hidden="1" customHeight="1" outlineLevel="1" x14ac:dyDescent="0.25">
      <c r="A77" s="482"/>
      <c r="B77" s="499"/>
      <c r="C77" s="72" t="s">
        <v>57</v>
      </c>
      <c r="D77" s="171"/>
      <c r="E77" s="65"/>
      <c r="F77" s="68">
        <v>0</v>
      </c>
      <c r="G77" s="68">
        <v>0</v>
      </c>
      <c r="H77"/>
      <c r="I77" s="184"/>
      <c r="J77" s="28"/>
    </row>
    <row r="78" spans="1:10" s="5" customFormat="1" ht="15.95" hidden="1" customHeight="1" outlineLevel="1" x14ac:dyDescent="0.25">
      <c r="A78" s="482"/>
      <c r="B78" s="499"/>
      <c r="C78" s="72" t="s">
        <v>58</v>
      </c>
      <c r="D78" s="171"/>
      <c r="E78" s="65"/>
      <c r="F78" s="68">
        <v>0</v>
      </c>
      <c r="G78" s="68">
        <v>0</v>
      </c>
      <c r="H78"/>
      <c r="I78" s="184"/>
      <c r="J78" s="28"/>
    </row>
    <row r="79" spans="1:10" s="5" customFormat="1" ht="15.95" hidden="1" customHeight="1" outlineLevel="1" x14ac:dyDescent="0.25">
      <c r="A79" s="482"/>
      <c r="B79" s="499"/>
      <c r="C79" s="72" t="s">
        <v>8</v>
      </c>
      <c r="D79" s="171"/>
      <c r="E79" s="65"/>
      <c r="F79" s="68">
        <v>0</v>
      </c>
      <c r="G79" s="68">
        <v>0</v>
      </c>
      <c r="H79"/>
      <c r="I79" s="184"/>
      <c r="J79" s="28"/>
    </row>
    <row r="80" spans="1:10" s="5" customFormat="1" ht="15.95" hidden="1" customHeight="1" outlineLevel="1" x14ac:dyDescent="0.25">
      <c r="A80" s="482"/>
      <c r="B80" s="499"/>
      <c r="C80" s="176" t="s">
        <v>55</v>
      </c>
      <c r="D80" s="171"/>
      <c r="E80" s="65"/>
      <c r="F80" s="180">
        <f>SUM(F67:F79)+F58</f>
        <v>0</v>
      </c>
      <c r="G80" s="180">
        <f>SUM(G67:G79)+G58</f>
        <v>0</v>
      </c>
      <c r="H80"/>
      <c r="I80"/>
      <c r="J80" s="28"/>
    </row>
    <row r="81" spans="1:12" s="5" customFormat="1" ht="15.95" hidden="1" customHeight="1" outlineLevel="1" x14ac:dyDescent="0.25">
      <c r="A81" s="482"/>
      <c r="B81" s="173"/>
      <c r="C81" s="102"/>
      <c r="D81" s="171"/>
      <c r="E81" s="65"/>
      <c r="F81" s="171"/>
      <c r="G81" s="171"/>
      <c r="H81"/>
      <c r="I81"/>
      <c r="J81" s="28"/>
    </row>
    <row r="82" spans="1:12" s="5" customFormat="1" ht="15.95" hidden="1" customHeight="1" outlineLevel="1" x14ac:dyDescent="0.25">
      <c r="A82" s="482"/>
      <c r="B82" s="500" t="s">
        <v>22</v>
      </c>
      <c r="C82" s="37" t="s">
        <v>38</v>
      </c>
      <c r="D82" s="171"/>
      <c r="E82" s="65"/>
      <c r="F82" s="78">
        <v>0</v>
      </c>
      <c r="G82" s="78">
        <v>0</v>
      </c>
      <c r="H82"/>
      <c r="I82"/>
      <c r="J82" s="28"/>
    </row>
    <row r="83" spans="1:12" s="5" customFormat="1" ht="15.95" hidden="1" customHeight="1" outlineLevel="1" x14ac:dyDescent="0.25">
      <c r="A83" s="482"/>
      <c r="B83" s="500"/>
      <c r="C83" s="39" t="s">
        <v>39</v>
      </c>
      <c r="D83" s="171"/>
      <c r="E83" s="65"/>
      <c r="F83" s="68">
        <v>0</v>
      </c>
      <c r="G83" s="68">
        <v>0</v>
      </c>
      <c r="H83"/>
      <c r="I83"/>
      <c r="J83" s="28"/>
    </row>
    <row r="84" spans="1:12" s="5" customFormat="1" ht="15.95" hidden="1" customHeight="1" outlineLevel="1" x14ac:dyDescent="0.25">
      <c r="A84" s="482"/>
      <c r="B84" s="500"/>
      <c r="C84" s="74" t="s">
        <v>61</v>
      </c>
      <c r="D84" s="171"/>
      <c r="E84" s="65"/>
      <c r="F84" s="74">
        <v>0</v>
      </c>
      <c r="G84" s="74">
        <v>0</v>
      </c>
      <c r="H84"/>
      <c r="I84"/>
      <c r="J84" s="28"/>
    </row>
    <row r="85" spans="1:12" customFormat="1" ht="18.75" customHeight="1" collapsed="1" x14ac:dyDescent="0.25">
      <c r="J85" s="127"/>
    </row>
    <row r="86" spans="1:12" s="127" customFormat="1" ht="18.600000000000001" customHeight="1" x14ac:dyDescent="0.25">
      <c r="A86" s="345"/>
      <c r="B86" s="455" t="s">
        <v>197</v>
      </c>
      <c r="C86" s="346" t="s">
        <v>198</v>
      </c>
      <c r="D86" s="170"/>
      <c r="E86"/>
      <c r="F86" s="348">
        <f>F88+F87</f>
        <v>9492.0955200000008</v>
      </c>
      <c r="G86" s="348">
        <f>G88+G87</f>
        <v>18133.049339999998</v>
      </c>
    </row>
    <row r="87" spans="1:12" s="127" customFormat="1" ht="15" x14ac:dyDescent="0.25">
      <c r="A87" s="345"/>
      <c r="B87" s="455"/>
      <c r="C87" s="360" t="s">
        <v>94</v>
      </c>
      <c r="D87" s="344"/>
      <c r="E87" s="343"/>
      <c r="F87" s="365">
        <f>F123</f>
        <v>9492.0955200000008</v>
      </c>
      <c r="G87" s="365">
        <f>G123</f>
        <v>57.561690000000013</v>
      </c>
    </row>
    <row r="88" spans="1:12" s="127" customFormat="1" ht="16.5" x14ac:dyDescent="0.25">
      <c r="A88" s="347"/>
      <c r="B88" s="455"/>
      <c r="C88" s="352" t="s">
        <v>202</v>
      </c>
      <c r="D88" s="344"/>
      <c r="E88" s="343"/>
      <c r="F88" s="351">
        <f>F124</f>
        <v>0</v>
      </c>
      <c r="G88" s="351">
        <f>G124</f>
        <v>18075.487649999999</v>
      </c>
    </row>
    <row r="89" spans="1:12" s="127" customFormat="1" ht="18.75" customHeight="1" x14ac:dyDescent="0.25">
      <c r="A89" s="172"/>
      <c r="B89" s="240"/>
      <c r="C89" s="243"/>
      <c r="D89" s="126"/>
      <c r="E89" s="230"/>
      <c r="F89" s="126"/>
      <c r="G89" s="126"/>
    </row>
    <row r="90" spans="1:12" s="127" customFormat="1" ht="18.75" customHeight="1" x14ac:dyDescent="0.25">
      <c r="A90" s="172"/>
      <c r="B90" s="240"/>
      <c r="C90" s="243"/>
      <c r="D90" s="126"/>
      <c r="E90" s="230"/>
      <c r="F90" s="126"/>
      <c r="G90" s="126"/>
    </row>
    <row r="91" spans="1:12" ht="33" customHeight="1" x14ac:dyDescent="0.2">
      <c r="A91" s="510" t="s">
        <v>51</v>
      </c>
      <c r="B91" s="511"/>
      <c r="C91" s="511"/>
      <c r="D91" s="511"/>
      <c r="E91" s="511"/>
      <c r="F91" s="511"/>
      <c r="G91" s="511"/>
      <c r="H91" s="511"/>
      <c r="I91" s="512"/>
      <c r="K91" s="25"/>
      <c r="L91" s="25"/>
    </row>
    <row r="92" spans="1:12" ht="8.25" customHeight="1" x14ac:dyDescent="0.25">
      <c r="C92" s="3"/>
      <c r="D92"/>
      <c r="G92" s="4"/>
      <c r="K92" s="25"/>
      <c r="L92" s="25"/>
    </row>
    <row r="93" spans="1:12" s="5" customFormat="1" ht="51" customHeight="1" x14ac:dyDescent="0.25">
      <c r="C93" s="41"/>
      <c r="D93" s="82" t="str">
        <f>+D8</f>
        <v>Meta 
2026</v>
      </c>
      <c r="E93"/>
      <c r="F93" s="82" t="str">
        <f>+F8</f>
        <v>Recaudación
 2025</v>
      </c>
      <c r="G93" s="82" t="str">
        <f>+G8</f>
        <v>Recaudación 
2026</v>
      </c>
      <c r="H93"/>
      <c r="I93" s="82" t="str">
        <f>+I8</f>
        <v>Participación de la Recaudación 2026</v>
      </c>
      <c r="J93" s="384"/>
      <c r="K93" s="385"/>
      <c r="L93" s="386"/>
    </row>
    <row r="94" spans="1:12" customFormat="1" ht="6" customHeight="1" x14ac:dyDescent="0.25">
      <c r="J94" s="127"/>
      <c r="K94" s="128"/>
      <c r="L94" s="127"/>
    </row>
    <row r="95" spans="1:12" s="5" customFormat="1" ht="15.95" customHeight="1" x14ac:dyDescent="0.2">
      <c r="A95" s="487" t="s">
        <v>20</v>
      </c>
      <c r="B95" s="488" t="s">
        <v>21</v>
      </c>
      <c r="C95" s="98" t="s">
        <v>1</v>
      </c>
      <c r="D95" s="218">
        <f>D96+D97+D98+D99+D100</f>
        <v>386471.82739999989</v>
      </c>
      <c r="E95" s="65"/>
      <c r="F95" s="218">
        <f>F96+F97+F98+F99+F100</f>
        <v>378883.57859000028</v>
      </c>
      <c r="G95" s="218">
        <f>G96+G97+G98+G99+G100</f>
        <v>423765.99256999948</v>
      </c>
      <c r="H95" s="11"/>
      <c r="I95" s="491">
        <f>+G117/G130</f>
        <v>0.82114199402670351</v>
      </c>
      <c r="J95" s="387"/>
      <c r="K95" s="380"/>
      <c r="L95" s="380"/>
    </row>
    <row r="96" spans="1:12" ht="15.95" customHeight="1" outlineLevel="1" x14ac:dyDescent="0.2">
      <c r="A96" s="487"/>
      <c r="B96" s="489"/>
      <c r="C96" s="99" t="s">
        <v>43</v>
      </c>
      <c r="D96" s="68">
        <v>206537.87579999989</v>
      </c>
      <c r="E96" s="65"/>
      <c r="F96" s="68">
        <v>195684.57841000019</v>
      </c>
      <c r="G96" s="151">
        <v>215291.88660999949</v>
      </c>
      <c r="I96" s="508"/>
      <c r="J96" s="120"/>
      <c r="K96" s="380"/>
      <c r="L96" s="380"/>
    </row>
    <row r="97" spans="1:12" ht="15.95" customHeight="1" outlineLevel="1" x14ac:dyDescent="0.2">
      <c r="A97" s="487"/>
      <c r="B97" s="489"/>
      <c r="C97" s="279" t="s">
        <v>193</v>
      </c>
      <c r="D97" s="36">
        <v>158330.47680999999</v>
      </c>
      <c r="E97" s="276"/>
      <c r="F97" s="36">
        <v>163850.84099000011</v>
      </c>
      <c r="G97" s="277">
        <v>186463.00133999999</v>
      </c>
      <c r="I97" s="508"/>
      <c r="J97" s="120"/>
      <c r="K97" s="380"/>
      <c r="L97" s="380"/>
    </row>
    <row r="98" spans="1:12" ht="15.95" customHeight="1" outlineLevel="1" x14ac:dyDescent="0.2">
      <c r="A98" s="487"/>
      <c r="B98" s="489"/>
      <c r="C98" s="99" t="s">
        <v>192</v>
      </c>
      <c r="D98" s="36">
        <v>0</v>
      </c>
      <c r="E98" s="276"/>
      <c r="F98" s="36">
        <v>0</v>
      </c>
      <c r="G98" s="277">
        <v>1705.2692</v>
      </c>
      <c r="I98" s="508"/>
      <c r="J98" s="120"/>
      <c r="K98" s="380"/>
      <c r="L98" s="380"/>
    </row>
    <row r="99" spans="1:12" ht="15.95" customHeight="1" outlineLevel="1" x14ac:dyDescent="0.2">
      <c r="A99" s="487"/>
      <c r="B99" s="489"/>
      <c r="C99" s="99" t="s">
        <v>15</v>
      </c>
      <c r="D99" s="36">
        <v>170.21489</v>
      </c>
      <c r="E99" s="36"/>
      <c r="F99" s="36">
        <v>60.418080000000003</v>
      </c>
      <c r="G99" s="277">
        <v>32.561599999999999</v>
      </c>
      <c r="I99" s="508"/>
      <c r="J99" s="120"/>
      <c r="K99" s="380"/>
      <c r="L99" s="380"/>
    </row>
    <row r="100" spans="1:12" ht="15.95" customHeight="1" outlineLevel="1" x14ac:dyDescent="0.25">
      <c r="A100" s="487"/>
      <c r="B100" s="489"/>
      <c r="C100" s="99" t="s">
        <v>44</v>
      </c>
      <c r="D100" s="205">
        <f>D101+D102+D103+D104+D105</f>
        <v>21433.25989999999</v>
      </c>
      <c r="E100" s="205">
        <f>E101+E102+E103+E104+E105</f>
        <v>0</v>
      </c>
      <c r="F100" s="205">
        <f>F101+F102+F103+F104+F105</f>
        <v>19287.741110000014</v>
      </c>
      <c r="G100" s="205">
        <f>G101+G102+G103+G104+G105</f>
        <v>20273.273819999999</v>
      </c>
      <c r="I100" s="508"/>
      <c r="J100" s="120"/>
      <c r="K100" s="380"/>
      <c r="L100" s="380"/>
    </row>
    <row r="101" spans="1:12" ht="15.95" customHeight="1" outlineLevel="1" x14ac:dyDescent="0.2">
      <c r="A101" s="487"/>
      <c r="B101" s="489"/>
      <c r="C101" s="100" t="s">
        <v>14</v>
      </c>
      <c r="D101" s="36">
        <v>10933.99390999999</v>
      </c>
      <c r="E101" s="36"/>
      <c r="F101" s="36">
        <v>9562.2587700000113</v>
      </c>
      <c r="G101" s="277">
        <v>9316.653409999999</v>
      </c>
      <c r="I101" s="508"/>
      <c r="J101" s="120"/>
      <c r="K101" s="380"/>
      <c r="L101" s="380"/>
    </row>
    <row r="102" spans="1:12" ht="15.95" customHeight="1" outlineLevel="1" x14ac:dyDescent="0.2">
      <c r="A102" s="487"/>
      <c r="B102" s="489"/>
      <c r="C102" s="100" t="s">
        <v>13</v>
      </c>
      <c r="D102" s="36">
        <v>8649.1775500000022</v>
      </c>
      <c r="E102" s="36"/>
      <c r="F102" s="36">
        <v>8059.1954000000032</v>
      </c>
      <c r="G102" s="277">
        <v>9638.4632499999989</v>
      </c>
      <c r="I102" s="508"/>
      <c r="J102" s="120"/>
      <c r="K102" s="380"/>
      <c r="L102" s="380"/>
    </row>
    <row r="103" spans="1:12" ht="15.95" customHeight="1" outlineLevel="1" x14ac:dyDescent="0.2">
      <c r="A103" s="487"/>
      <c r="B103" s="489"/>
      <c r="C103" s="100" t="s">
        <v>12</v>
      </c>
      <c r="D103" s="36">
        <v>1764.8328200000001</v>
      </c>
      <c r="E103" s="65"/>
      <c r="F103" s="36">
        <v>1604.76758</v>
      </c>
      <c r="G103" s="277">
        <v>1273.07593</v>
      </c>
      <c r="I103" s="508"/>
      <c r="J103" s="120"/>
      <c r="K103" s="380"/>
      <c r="L103" s="380"/>
    </row>
    <row r="104" spans="1:12" ht="15.95" customHeight="1" outlineLevel="1" x14ac:dyDescent="0.2">
      <c r="A104" s="487"/>
      <c r="B104" s="489"/>
      <c r="C104" s="100" t="s">
        <v>63</v>
      </c>
      <c r="D104" s="36">
        <v>85.255620000000022</v>
      </c>
      <c r="E104" s="65"/>
      <c r="F104" s="36">
        <v>61.519359999999992</v>
      </c>
      <c r="G104" s="277">
        <v>45.081230000000012</v>
      </c>
      <c r="I104" s="508"/>
      <c r="J104" s="120"/>
      <c r="K104" s="380"/>
      <c r="L104" s="380"/>
    </row>
    <row r="105" spans="1:12" ht="15.95" customHeight="1" outlineLevel="1" x14ac:dyDescent="0.2">
      <c r="A105" s="487"/>
      <c r="B105" s="489"/>
      <c r="C105" s="100" t="s">
        <v>67</v>
      </c>
      <c r="D105" s="36">
        <v>0</v>
      </c>
      <c r="E105" s="65"/>
      <c r="F105" s="36">
        <v>0</v>
      </c>
      <c r="G105" s="277">
        <v>0</v>
      </c>
      <c r="I105" s="508"/>
      <c r="J105" s="120"/>
      <c r="K105" s="380"/>
      <c r="L105" s="380"/>
    </row>
    <row r="106" spans="1:12" ht="15.95" customHeight="1" x14ac:dyDescent="0.2">
      <c r="A106" s="487"/>
      <c r="B106" s="489"/>
      <c r="C106" s="71" t="s">
        <v>40</v>
      </c>
      <c r="D106" s="36">
        <v>599690.73861</v>
      </c>
      <c r="E106" s="65"/>
      <c r="F106" s="36">
        <v>570251.67152000533</v>
      </c>
      <c r="G106" s="277">
        <v>668175.50835000246</v>
      </c>
      <c r="H106" s="11"/>
      <c r="I106" s="508"/>
      <c r="J106" s="120"/>
      <c r="K106" s="380"/>
      <c r="L106" s="380"/>
    </row>
    <row r="107" spans="1:12" ht="15.95" customHeight="1" x14ac:dyDescent="0.2">
      <c r="A107" s="487"/>
      <c r="B107" s="489"/>
      <c r="C107" s="101" t="s">
        <v>41</v>
      </c>
      <c r="D107" s="36">
        <v>43405.858450000007</v>
      </c>
      <c r="E107" s="65"/>
      <c r="F107" s="36">
        <v>40464.856829999997</v>
      </c>
      <c r="G107" s="277">
        <v>47660.356460000243</v>
      </c>
      <c r="H107" s="11"/>
      <c r="I107" s="508"/>
      <c r="J107" s="120"/>
      <c r="K107" s="380"/>
      <c r="L107" s="380"/>
    </row>
    <row r="108" spans="1:12" s="5" customFormat="1" ht="15.95" customHeight="1" x14ac:dyDescent="0.2">
      <c r="A108" s="487"/>
      <c r="B108" s="489"/>
      <c r="C108" s="102" t="s">
        <v>122</v>
      </c>
      <c r="D108" s="36">
        <v>3540.8758000000012</v>
      </c>
      <c r="E108" s="65"/>
      <c r="F108" s="36">
        <v>3830.56655</v>
      </c>
      <c r="G108" s="277">
        <v>4143.5441900000014</v>
      </c>
      <c r="H108" s="7"/>
      <c r="I108" s="508"/>
      <c r="J108" s="120"/>
      <c r="K108" s="380"/>
      <c r="L108" s="380"/>
    </row>
    <row r="109" spans="1:12" ht="15.95" customHeight="1" x14ac:dyDescent="0.2">
      <c r="A109" s="487"/>
      <c r="B109" s="489"/>
      <c r="C109" s="102" t="s">
        <v>5</v>
      </c>
      <c r="D109" s="36">
        <v>30611.457159999991</v>
      </c>
      <c r="E109" s="65"/>
      <c r="F109" s="36">
        <v>30227.229039999991</v>
      </c>
      <c r="G109" s="277">
        <v>18197.98565999978</v>
      </c>
      <c r="H109" s="11"/>
      <c r="I109" s="508"/>
      <c r="J109" s="120"/>
      <c r="K109" s="380"/>
      <c r="L109" s="380"/>
    </row>
    <row r="110" spans="1:12" ht="15.95" customHeight="1" x14ac:dyDescent="0.2">
      <c r="A110" s="487"/>
      <c r="B110" s="489"/>
      <c r="C110" s="102" t="s">
        <v>6</v>
      </c>
      <c r="D110" s="36">
        <v>78730.331829999952</v>
      </c>
      <c r="E110" s="65"/>
      <c r="F110" s="36">
        <v>90747.415110000002</v>
      </c>
      <c r="G110" s="277">
        <v>108162.79736</v>
      </c>
      <c r="H110" s="11"/>
      <c r="I110" s="508"/>
      <c r="J110" s="120"/>
      <c r="K110" s="380"/>
      <c r="L110" s="380"/>
    </row>
    <row r="111" spans="1:12" ht="15.95" customHeight="1" x14ac:dyDescent="0.2">
      <c r="A111" s="487"/>
      <c r="B111" s="489"/>
      <c r="C111" s="102" t="s">
        <v>16</v>
      </c>
      <c r="D111" s="36">
        <v>2354.7660999999989</v>
      </c>
      <c r="E111" s="65"/>
      <c r="F111" s="36">
        <v>2662.8566099999998</v>
      </c>
      <c r="G111" s="277">
        <v>2272.1110699999999</v>
      </c>
      <c r="H111" s="11"/>
      <c r="I111" s="508"/>
      <c r="J111" s="120"/>
      <c r="K111" s="380"/>
      <c r="L111" s="380"/>
    </row>
    <row r="112" spans="1:12" ht="15.95" customHeight="1" x14ac:dyDescent="0.2">
      <c r="A112" s="487"/>
      <c r="B112" s="489"/>
      <c r="C112" s="102" t="s">
        <v>7</v>
      </c>
      <c r="D112" s="36">
        <v>2358.539569999999</v>
      </c>
      <c r="E112" s="65"/>
      <c r="F112" s="36">
        <v>2188.86816</v>
      </c>
      <c r="G112" s="277">
        <v>1484.9739400000001</v>
      </c>
      <c r="H112" s="11"/>
      <c r="I112" s="508"/>
      <c r="J112" s="120"/>
      <c r="K112" s="380"/>
      <c r="L112" s="380"/>
    </row>
    <row r="113" spans="1:14" ht="15.95" customHeight="1" x14ac:dyDescent="0.2">
      <c r="A113" s="487"/>
      <c r="B113" s="489"/>
      <c r="C113" s="102" t="s">
        <v>178</v>
      </c>
      <c r="D113" s="36">
        <v>18942.509879999991</v>
      </c>
      <c r="E113" s="65"/>
      <c r="F113" s="36">
        <v>20740.511040000001</v>
      </c>
      <c r="G113" s="277">
        <v>20115.382590000001</v>
      </c>
      <c r="H113" s="11"/>
      <c r="I113" s="508"/>
      <c r="J113" s="120"/>
      <c r="K113" s="380"/>
      <c r="L113" s="380"/>
    </row>
    <row r="114" spans="1:14" ht="15.95" customHeight="1" x14ac:dyDescent="0.2">
      <c r="A114" s="487"/>
      <c r="B114" s="489"/>
      <c r="C114" s="102" t="s">
        <v>57</v>
      </c>
      <c r="D114" s="36">
        <v>4567.230930000007</v>
      </c>
      <c r="E114" s="65"/>
      <c r="F114" s="36">
        <v>4254.4652700001006</v>
      </c>
      <c r="G114" s="277">
        <v>2844.2517300000782</v>
      </c>
      <c r="H114" s="11"/>
      <c r="I114" s="508"/>
      <c r="J114" s="120"/>
      <c r="K114" s="380"/>
      <c r="L114" s="380"/>
    </row>
    <row r="115" spans="1:14" ht="15.95" customHeight="1" x14ac:dyDescent="0.2">
      <c r="A115" s="487"/>
      <c r="B115" s="489"/>
      <c r="C115" s="102" t="s">
        <v>58</v>
      </c>
      <c r="D115" s="36">
        <v>3989.55483</v>
      </c>
      <c r="E115" s="65"/>
      <c r="F115" s="36">
        <v>4391.3984700001229</v>
      </c>
      <c r="G115" s="277">
        <v>5301.544770000266</v>
      </c>
      <c r="H115" s="11"/>
      <c r="I115" s="508"/>
      <c r="J115" s="120"/>
      <c r="K115" s="380"/>
      <c r="L115" s="380"/>
    </row>
    <row r="116" spans="1:14" ht="15.95" customHeight="1" x14ac:dyDescent="0.2">
      <c r="A116" s="487"/>
      <c r="B116" s="489"/>
      <c r="C116" s="72" t="s">
        <v>74</v>
      </c>
      <c r="D116" s="36">
        <v>2406.4064900000039</v>
      </c>
      <c r="E116" s="65"/>
      <c r="F116" s="68">
        <v>2175.3782800000004</v>
      </c>
      <c r="G116" s="151">
        <v>1817.26665</v>
      </c>
      <c r="H116" s="7"/>
      <c r="I116" s="508"/>
      <c r="J116" s="120"/>
      <c r="K116" s="380"/>
      <c r="L116" s="380"/>
    </row>
    <row r="117" spans="1:14" s="7" customFormat="1" ht="18" customHeight="1" x14ac:dyDescent="0.2">
      <c r="A117" s="487"/>
      <c r="B117" s="490"/>
      <c r="C117" s="83" t="s">
        <v>55</v>
      </c>
      <c r="D117" s="84">
        <f>+D95+D106+D107+SUM(D108:D116)</f>
        <v>1177070.09705</v>
      </c>
      <c r="E117" s="61"/>
      <c r="F117" s="84">
        <f>+F95+F106+F107+SUM(F108:F116)</f>
        <v>1150818.7954700058</v>
      </c>
      <c r="G117" s="84">
        <f>+G95+G106+G107+SUM(G108:G116)</f>
        <v>1303941.7153400022</v>
      </c>
      <c r="I117" s="509"/>
      <c r="J117" s="125"/>
      <c r="K117" s="201"/>
      <c r="L117" s="183"/>
    </row>
    <row r="118" spans="1:14" ht="10.5" customHeight="1" x14ac:dyDescent="0.25">
      <c r="A118" s="487"/>
      <c r="B118" s="21"/>
      <c r="C118" s="34"/>
      <c r="D118" s="17"/>
      <c r="E118" s="17"/>
      <c r="F118" s="17"/>
      <c r="G118" s="17"/>
      <c r="H118" s="7"/>
      <c r="I118" s="35"/>
      <c r="K118" s="201"/>
      <c r="L118" s="183"/>
    </row>
    <row r="119" spans="1:14" ht="18.75" customHeight="1" x14ac:dyDescent="0.2">
      <c r="A119" s="487"/>
      <c r="B119" s="494" t="s">
        <v>22</v>
      </c>
      <c r="C119" s="76" t="s">
        <v>38</v>
      </c>
      <c r="D119" s="78">
        <v>195478.8487499998</v>
      </c>
      <c r="E119" s="77"/>
      <c r="F119" s="78">
        <v>194258.27207000009</v>
      </c>
      <c r="G119" s="78">
        <v>243626.29670000021</v>
      </c>
      <c r="H119" s="7"/>
      <c r="I119" s="491">
        <f>+G121/G130</f>
        <v>0.16743893093515377</v>
      </c>
      <c r="J119" s="120"/>
      <c r="K119" s="380"/>
      <c r="L119" s="380"/>
    </row>
    <row r="120" spans="1:14" ht="18.75" customHeight="1" x14ac:dyDescent="0.2">
      <c r="A120" s="487"/>
      <c r="B120" s="495"/>
      <c r="C120" s="79" t="s">
        <v>39</v>
      </c>
      <c r="D120" s="68">
        <v>15079.647059999999</v>
      </c>
      <c r="E120" s="77"/>
      <c r="F120" s="68">
        <v>15691.18801</v>
      </c>
      <c r="G120" s="68">
        <v>22260.247169999999</v>
      </c>
      <c r="H120" s="7"/>
      <c r="I120" s="508"/>
      <c r="J120" s="120"/>
      <c r="K120" s="380"/>
      <c r="L120" s="380"/>
    </row>
    <row r="121" spans="1:14" s="7" customFormat="1" ht="18.75" customHeight="1" x14ac:dyDescent="0.2">
      <c r="A121" s="487"/>
      <c r="B121" s="496"/>
      <c r="C121" s="97" t="s">
        <v>61</v>
      </c>
      <c r="D121" s="84">
        <f>SUM(D119:D120)</f>
        <v>210558.49580999979</v>
      </c>
      <c r="F121" s="84">
        <f>SUM(F119:F120)</f>
        <v>209949.46008000011</v>
      </c>
      <c r="G121" s="84">
        <f>SUM(G119:G120)</f>
        <v>265886.54387000023</v>
      </c>
      <c r="H121" s="11"/>
      <c r="I121" s="509"/>
      <c r="J121" s="125"/>
      <c r="K121" s="201"/>
      <c r="L121" s="183"/>
    </row>
    <row r="122" spans="1:14" s="7" customFormat="1" ht="15.75" x14ac:dyDescent="0.25">
      <c r="A122" s="487"/>
      <c r="B122" s="21"/>
      <c r="C122" s="18"/>
      <c r="D122" s="19"/>
      <c r="F122" s="19"/>
      <c r="G122" s="22"/>
      <c r="H122" s="11"/>
      <c r="I122" s="35"/>
      <c r="J122" s="125"/>
      <c r="K122" s="201"/>
      <c r="L122" s="183"/>
    </row>
    <row r="123" spans="1:14" s="7" customFormat="1" ht="13.9" customHeight="1" x14ac:dyDescent="0.2">
      <c r="A123" s="487"/>
      <c r="B123" s="456" t="s">
        <v>197</v>
      </c>
      <c r="C123" s="76" t="s">
        <v>94</v>
      </c>
      <c r="D123" s="78">
        <v>0</v>
      </c>
      <c r="E123" s="77"/>
      <c r="F123" s="78">
        <v>9492.0955200000008</v>
      </c>
      <c r="G123" s="78">
        <v>57.561690000000013</v>
      </c>
      <c r="H123" s="11"/>
      <c r="I123" s="457">
        <f>+G125/$G$130</f>
        <v>1.1419075038142856E-2</v>
      </c>
      <c r="J123" s="120"/>
      <c r="K123" s="380"/>
      <c r="L123" s="380"/>
    </row>
    <row r="124" spans="1:14" s="7" customFormat="1" ht="16.149999999999999" customHeight="1" x14ac:dyDescent="0.2">
      <c r="A124" s="487"/>
      <c r="B124" s="456"/>
      <c r="C124" s="79" t="s">
        <v>202</v>
      </c>
      <c r="D124" s="68">
        <v>0</v>
      </c>
      <c r="E124" s="77"/>
      <c r="F124" s="68">
        <v>0</v>
      </c>
      <c r="G124" s="68">
        <v>18075.487649999999</v>
      </c>
      <c r="H124" s="11"/>
      <c r="I124" s="457"/>
      <c r="J124" s="120"/>
      <c r="K124" s="380"/>
      <c r="L124" s="380"/>
    </row>
    <row r="125" spans="1:14" s="7" customFormat="1" ht="15" x14ac:dyDescent="0.2">
      <c r="A125" s="487"/>
      <c r="B125" s="456"/>
      <c r="C125" s="97" t="s">
        <v>196</v>
      </c>
      <c r="D125" s="84">
        <f>SUM(D123:D124)</f>
        <v>0</v>
      </c>
      <c r="F125" s="84">
        <f>SUM(F123:F124)</f>
        <v>9492.0955200000008</v>
      </c>
      <c r="G125" s="84">
        <f>SUM(G123:G124)</f>
        <v>18133.049339999998</v>
      </c>
      <c r="H125" s="11"/>
      <c r="I125" s="457"/>
      <c r="J125" s="125"/>
      <c r="K125" s="12"/>
    </row>
    <row r="126" spans="1:14" s="7" customFormat="1" ht="15.75" x14ac:dyDescent="0.25">
      <c r="A126" s="487"/>
      <c r="B126" s="21"/>
      <c r="C126" s="18"/>
      <c r="D126" s="19"/>
      <c r="F126" s="19"/>
      <c r="G126" s="22"/>
      <c r="H126" s="11"/>
      <c r="I126" s="35"/>
      <c r="J126" s="125"/>
      <c r="K126" s="12"/>
    </row>
    <row r="127" spans="1:14" s="7" customFormat="1" ht="15.75" customHeight="1" x14ac:dyDescent="0.2">
      <c r="A127" s="487"/>
      <c r="B127" s="498" t="s">
        <v>24</v>
      </c>
      <c r="C127" s="498"/>
      <c r="D127" s="85">
        <f>D130-D128</f>
        <v>530432.62418999989</v>
      </c>
      <c r="F127" s="85">
        <f>F130-F128</f>
        <v>545763.79609000054</v>
      </c>
      <c r="G127" s="85">
        <f>G130-G128</f>
        <v>602095.35567999934</v>
      </c>
      <c r="H127" s="11"/>
      <c r="I127" s="358">
        <f>+G127/$G$130</f>
        <v>0.37916248490322729</v>
      </c>
      <c r="J127" s="125"/>
      <c r="K127" s="12"/>
    </row>
    <row r="128" spans="1:14" s="7" customFormat="1" ht="15.75" customHeight="1" x14ac:dyDescent="0.2">
      <c r="A128" s="487"/>
      <c r="B128" s="498" t="s">
        <v>25</v>
      </c>
      <c r="C128" s="498"/>
      <c r="D128" s="85">
        <f>+D106+D107+D108+D121</f>
        <v>857195.96866999986</v>
      </c>
      <c r="F128" s="85">
        <f>+F106+F107+F108+F121</f>
        <v>824496.55498000537</v>
      </c>
      <c r="G128" s="85">
        <f>+G106+G107+G108+G121</f>
        <v>985865.95287000295</v>
      </c>
      <c r="H128" s="61"/>
      <c r="I128" s="358">
        <f>+G128/$G$130</f>
        <v>0.62083751509677265</v>
      </c>
      <c r="J128" s="125"/>
      <c r="K128" s="125"/>
      <c r="L128" s="125"/>
      <c r="M128" s="125"/>
      <c r="N128" s="125"/>
    </row>
    <row r="129" spans="1:14" ht="15" x14ac:dyDescent="0.25">
      <c r="B129" s="21"/>
      <c r="C129" s="18"/>
      <c r="D129" s="22"/>
      <c r="E129" s="7"/>
      <c r="F129" s="20"/>
      <c r="G129" s="20"/>
      <c r="H129" s="11"/>
      <c r="I129" s="21"/>
      <c r="K129" s="25"/>
      <c r="L129" s="25"/>
      <c r="M129" s="25"/>
      <c r="N129" s="25"/>
    </row>
    <row r="130" spans="1:14" ht="26.25" customHeight="1" x14ac:dyDescent="0.25">
      <c r="A130" s="501" t="s">
        <v>26</v>
      </c>
      <c r="B130" s="502" t="s">
        <v>75</v>
      </c>
      <c r="C130" s="503"/>
      <c r="D130" s="87">
        <f>+D117+D121</f>
        <v>1387628.5928599997</v>
      </c>
      <c r="E130"/>
      <c r="F130" s="87">
        <f>+F117+F121+F125</f>
        <v>1370260.3510700059</v>
      </c>
      <c r="G130" s="87">
        <f>+G117+G121+G125</f>
        <v>1587961.3085500023</v>
      </c>
      <c r="H130" s="11"/>
      <c r="I130" s="381">
        <v>5.9837475419044495E-8</v>
      </c>
      <c r="J130" s="382"/>
      <c r="K130" s="25"/>
      <c r="L130" s="25"/>
      <c r="M130" s="359"/>
      <c r="N130" s="25"/>
    </row>
    <row r="131" spans="1:14" ht="14.25" customHeight="1" x14ac:dyDescent="0.2">
      <c r="A131" s="501"/>
      <c r="B131" s="504" t="s">
        <v>49</v>
      </c>
      <c r="C131" s="505"/>
      <c r="D131" s="88"/>
      <c r="E131" s="77"/>
      <c r="F131" s="139">
        <v>194247.60744999949</v>
      </c>
      <c r="G131" s="88">
        <v>319197.7712099955</v>
      </c>
      <c r="H131" s="11"/>
      <c r="I131" s="368">
        <v>1.5692785382270813E-7</v>
      </c>
      <c r="K131" s="25"/>
      <c r="L131" s="25"/>
      <c r="M131" s="25"/>
      <c r="N131" s="25"/>
    </row>
    <row r="132" spans="1:14" ht="14.25" customHeight="1" x14ac:dyDescent="0.2">
      <c r="A132" s="501"/>
      <c r="B132" s="504" t="s">
        <v>50</v>
      </c>
      <c r="C132" s="505"/>
      <c r="D132" s="88"/>
      <c r="E132" s="77"/>
      <c r="F132" s="139">
        <v>4445.4132000000054</v>
      </c>
      <c r="G132" s="88">
        <v>4862.2833300000029</v>
      </c>
      <c r="H132" s="11"/>
      <c r="I132" s="368">
        <v>7.6834112405776978E-9</v>
      </c>
      <c r="K132" s="25"/>
      <c r="L132" s="25"/>
      <c r="M132" s="25"/>
      <c r="N132" s="25"/>
    </row>
    <row r="133" spans="1:14" ht="27.4" customHeight="1" x14ac:dyDescent="0.25">
      <c r="A133" s="501"/>
      <c r="B133" s="502" t="s">
        <v>78</v>
      </c>
      <c r="C133" s="503"/>
      <c r="D133" s="87"/>
      <c r="E133"/>
      <c r="F133" s="89">
        <f>+F130-F131-F132</f>
        <v>1171567.3304200063</v>
      </c>
      <c r="G133" s="89">
        <f>+G130-G131-G132</f>
        <v>1263901.2540100068</v>
      </c>
      <c r="H133" s="11"/>
      <c r="I133" s="61"/>
      <c r="J133" s="120"/>
      <c r="K133" s="120"/>
      <c r="L133" s="25"/>
      <c r="M133" s="25"/>
      <c r="N133" s="25"/>
    </row>
    <row r="134" spans="1:14" ht="14.25" customHeight="1" x14ac:dyDescent="0.25">
      <c r="A134" s="501"/>
      <c r="B134" s="504" t="s">
        <v>79</v>
      </c>
      <c r="C134" s="505"/>
      <c r="D134" s="90"/>
      <c r="E134" s="91"/>
      <c r="F134" s="92">
        <v>76846.387430003495</v>
      </c>
      <c r="G134" s="92">
        <v>24432.38983</v>
      </c>
      <c r="H134" s="11"/>
      <c r="I134" s="381">
        <f>G134-'Recaudación abierta'!D69</f>
        <v>-2.4738255888223648E-10</v>
      </c>
    </row>
    <row r="135" spans="1:14" ht="38.25" customHeight="1" x14ac:dyDescent="0.25">
      <c r="A135" s="501"/>
      <c r="B135" s="506" t="s">
        <v>80</v>
      </c>
      <c r="C135" s="507"/>
      <c r="D135" s="87"/>
      <c r="E135"/>
      <c r="F135" s="93">
        <f>+F133-F134</f>
        <v>1094720.9429900027</v>
      </c>
      <c r="G135" s="93">
        <f>+G133-G134</f>
        <v>1239468.8641800068</v>
      </c>
      <c r="H135" s="11"/>
      <c r="I135" s="61"/>
    </row>
    <row r="136" spans="1:14" customFormat="1" ht="15" customHeight="1" x14ac:dyDescent="0.25">
      <c r="A136" s="437" t="s">
        <v>221</v>
      </c>
      <c r="B136" s="437"/>
      <c r="C136" s="437"/>
      <c r="F136" s="381">
        <v>0</v>
      </c>
      <c r="G136" s="110"/>
      <c r="J136" s="127"/>
    </row>
    <row r="137" spans="1:14" ht="21" customHeight="1" x14ac:dyDescent="0.2">
      <c r="A137" s="483" t="s">
        <v>92</v>
      </c>
      <c r="B137" s="483"/>
      <c r="C137" s="483"/>
      <c r="D137" s="483"/>
      <c r="E137" s="483"/>
      <c r="F137" s="483"/>
      <c r="G137" s="483"/>
      <c r="H137" s="483"/>
      <c r="I137" s="483"/>
    </row>
    <row r="138" spans="1:14" ht="13.15" customHeight="1" x14ac:dyDescent="0.2">
      <c r="A138" s="438" t="s">
        <v>45</v>
      </c>
      <c r="B138" s="438"/>
      <c r="C138" s="438"/>
      <c r="D138" s="438"/>
      <c r="E138" s="438"/>
      <c r="F138" s="438"/>
      <c r="G138" s="438"/>
      <c r="H138" s="438"/>
      <c r="I138" s="438"/>
    </row>
    <row r="139" spans="1:14" ht="13.15" customHeight="1" x14ac:dyDescent="0.2">
      <c r="A139" s="438" t="s">
        <v>46</v>
      </c>
      <c r="B139" s="438"/>
      <c r="C139" s="438"/>
      <c r="D139" s="438"/>
      <c r="E139" s="438"/>
      <c r="F139" s="438"/>
      <c r="G139" s="438"/>
      <c r="H139" s="438"/>
      <c r="I139" s="438"/>
    </row>
    <row r="140" spans="1:14" ht="23.45" customHeight="1" x14ac:dyDescent="0.2">
      <c r="A140" s="438" t="s">
        <v>186</v>
      </c>
      <c r="B140" s="438"/>
      <c r="C140" s="438"/>
      <c r="D140" s="438"/>
      <c r="E140" s="438"/>
      <c r="F140" s="438"/>
      <c r="G140" s="438"/>
      <c r="H140" s="438"/>
      <c r="I140" s="438"/>
    </row>
    <row r="141" spans="1:14" ht="13.15" customHeight="1" x14ac:dyDescent="0.2">
      <c r="A141" s="438" t="s">
        <v>81</v>
      </c>
      <c r="B141" s="438"/>
      <c r="C141" s="438"/>
      <c r="D141" s="438"/>
      <c r="E141" s="438"/>
      <c r="F141" s="438"/>
      <c r="G141" s="438"/>
      <c r="H141" s="438"/>
      <c r="I141" s="438"/>
    </row>
    <row r="142" spans="1:14" ht="13.15" customHeight="1" x14ac:dyDescent="0.2">
      <c r="A142" s="438" t="s">
        <v>82</v>
      </c>
      <c r="B142" s="438"/>
      <c r="C142" s="438"/>
      <c r="D142" s="438"/>
      <c r="E142" s="438"/>
      <c r="F142" s="438"/>
      <c r="G142" s="438"/>
      <c r="H142" s="438"/>
      <c r="I142" s="438"/>
    </row>
    <row r="143" spans="1:14" ht="15" customHeight="1" x14ac:dyDescent="0.2">
      <c r="A143" s="438" t="s">
        <v>83</v>
      </c>
      <c r="B143" s="438"/>
      <c r="C143" s="438"/>
      <c r="D143" s="438"/>
      <c r="E143" s="438"/>
      <c r="F143" s="438"/>
      <c r="G143" s="438"/>
      <c r="H143" s="438"/>
      <c r="I143" s="438"/>
    </row>
    <row r="144" spans="1:14" ht="15" customHeight="1" x14ac:dyDescent="0.2">
      <c r="A144" s="438" t="s">
        <v>146</v>
      </c>
      <c r="B144" s="438"/>
      <c r="C144" s="438"/>
      <c r="D144" s="293"/>
      <c r="E144" s="293"/>
      <c r="F144" s="293"/>
      <c r="G144" s="293"/>
      <c r="H144" s="293"/>
      <c r="I144" s="293"/>
    </row>
    <row r="145" spans="1:9" x14ac:dyDescent="0.2">
      <c r="A145" s="438" t="s">
        <v>191</v>
      </c>
      <c r="B145" s="438"/>
      <c r="C145" s="438"/>
      <c r="D145" s="438"/>
      <c r="E145" s="438"/>
      <c r="F145" s="438"/>
      <c r="G145" s="438"/>
      <c r="H145" s="438"/>
      <c r="I145" s="438"/>
    </row>
    <row r="146" spans="1:9" x14ac:dyDescent="0.2">
      <c r="A146" s="438" t="s">
        <v>201</v>
      </c>
      <c r="B146" s="438"/>
      <c r="C146" s="438"/>
      <c r="D146" s="438"/>
      <c r="E146" s="438"/>
      <c r="F146" s="438"/>
      <c r="G146" s="438"/>
      <c r="H146" s="438"/>
      <c r="I146" s="438"/>
    </row>
    <row r="147" spans="1:9" x14ac:dyDescent="0.2">
      <c r="A147" s="446"/>
      <c r="B147" s="446"/>
      <c r="C147" s="446"/>
      <c r="D147" s="446"/>
      <c r="E147" s="446"/>
      <c r="F147" s="446"/>
      <c r="G147" s="446"/>
      <c r="H147" s="168"/>
      <c r="I147" s="168"/>
    </row>
    <row r="148" spans="1:9" x14ac:dyDescent="0.2">
      <c r="A148" s="168"/>
      <c r="B148" s="168"/>
      <c r="C148" s="168"/>
      <c r="D148" s="168"/>
      <c r="E148" s="168"/>
      <c r="F148" s="168"/>
      <c r="G148" s="168"/>
      <c r="H148" s="168"/>
      <c r="I148" s="168"/>
    </row>
    <row r="149" spans="1:9" x14ac:dyDescent="0.2">
      <c r="A149" s="168"/>
      <c r="B149" s="168"/>
      <c r="C149" s="168"/>
      <c r="D149" s="168"/>
      <c r="E149" s="168"/>
      <c r="F149" s="168"/>
      <c r="G149" s="168"/>
      <c r="H149" s="168"/>
      <c r="I149" s="168"/>
    </row>
    <row r="150" spans="1:9" ht="15" customHeight="1" x14ac:dyDescent="0.2">
      <c r="A150" s="439" t="s">
        <v>35</v>
      </c>
      <c r="B150" s="439"/>
      <c r="C150" s="439"/>
      <c r="D150" s="164"/>
      <c r="E150" s="164"/>
      <c r="F150" s="164"/>
      <c r="G150" s="164"/>
      <c r="H150" s="164"/>
      <c r="I150" s="164"/>
    </row>
    <row r="151" spans="1:9" ht="15" customHeight="1" x14ac:dyDescent="0.25">
      <c r="A151" s="439" t="s">
        <v>140</v>
      </c>
      <c r="B151" s="439"/>
      <c r="C151" s="439"/>
      <c r="D151" s="439"/>
      <c r="E151" s="439"/>
      <c r="F151" s="439"/>
      <c r="G151" s="20"/>
      <c r="H151" s="7"/>
      <c r="I151" s="21"/>
    </row>
    <row r="152" spans="1:9" ht="15" customHeight="1" x14ac:dyDescent="0.2">
      <c r="A152" s="439" t="s">
        <v>68</v>
      </c>
      <c r="B152" s="439"/>
      <c r="C152" s="439"/>
      <c r="D152" s="439"/>
      <c r="E152" s="23"/>
      <c r="F152" s="23"/>
      <c r="G152" s="24"/>
      <c r="H152" s="24"/>
      <c r="I152" s="24"/>
    </row>
    <row r="153" spans="1:9" x14ac:dyDescent="0.2">
      <c r="A153" s="439" t="s">
        <v>9</v>
      </c>
      <c r="B153" s="439"/>
      <c r="C153" s="439"/>
      <c r="D153" s="439"/>
      <c r="E153" s="23"/>
      <c r="F153" s="23"/>
      <c r="G153" s="24"/>
      <c r="H153" s="24"/>
      <c r="I153" s="24"/>
    </row>
    <row r="154" spans="1:9" x14ac:dyDescent="0.2">
      <c r="C154" s="24"/>
      <c r="D154" s="24"/>
      <c r="E154" s="23"/>
      <c r="F154" s="23"/>
      <c r="G154" s="24"/>
      <c r="H154" s="24"/>
      <c r="I154" s="24"/>
    </row>
  </sheetData>
  <mergeCells count="59">
    <mergeCell ref="I123:I125"/>
    <mergeCell ref="A130:A135"/>
    <mergeCell ref="B130:C130"/>
    <mergeCell ref="B131:C131"/>
    <mergeCell ref="B132:C132"/>
    <mergeCell ref="B133:C133"/>
    <mergeCell ref="B134:C134"/>
    <mergeCell ref="B135:C135"/>
    <mergeCell ref="B44:C44"/>
    <mergeCell ref="B45:C45"/>
    <mergeCell ref="B46:C46"/>
    <mergeCell ref="A41:A46"/>
    <mergeCell ref="B41:C41"/>
    <mergeCell ref="B42:C42"/>
    <mergeCell ref="B43:C43"/>
    <mergeCell ref="A1:I1"/>
    <mergeCell ref="A2:I2"/>
    <mergeCell ref="A3:I3"/>
    <mergeCell ref="A4:I4"/>
    <mergeCell ref="A6:I6"/>
    <mergeCell ref="I119:I121"/>
    <mergeCell ref="A48:I48"/>
    <mergeCell ref="A55:C55"/>
    <mergeCell ref="A58:A84"/>
    <mergeCell ref="A91:I91"/>
    <mergeCell ref="B58:B80"/>
    <mergeCell ref="B82:B84"/>
    <mergeCell ref="A52:C52"/>
    <mergeCell ref="A95:A128"/>
    <mergeCell ref="B95:B117"/>
    <mergeCell ref="B119:B121"/>
    <mergeCell ref="I95:I117"/>
    <mergeCell ref="B127:C127"/>
    <mergeCell ref="B128:C128"/>
    <mergeCell ref="B86:B88"/>
    <mergeCell ref="B123:B125"/>
    <mergeCell ref="A10:A39"/>
    <mergeCell ref="B10:B32"/>
    <mergeCell ref="I10:I32"/>
    <mergeCell ref="B34:B36"/>
    <mergeCell ref="I34:I36"/>
    <mergeCell ref="B38:C38"/>
    <mergeCell ref="B39:C39"/>
    <mergeCell ref="A153:D153"/>
    <mergeCell ref="A136:C136"/>
    <mergeCell ref="A137:I137"/>
    <mergeCell ref="A138:I138"/>
    <mergeCell ref="A139:I139"/>
    <mergeCell ref="A141:I141"/>
    <mergeCell ref="A142:I142"/>
    <mergeCell ref="A143:I143"/>
    <mergeCell ref="A145:I145"/>
    <mergeCell ref="A150:C150"/>
    <mergeCell ref="A151:F151"/>
    <mergeCell ref="A152:D152"/>
    <mergeCell ref="A140:I140"/>
    <mergeCell ref="A146:I146"/>
    <mergeCell ref="A147:G147"/>
    <mergeCell ref="A144:C144"/>
  </mergeCells>
  <conditionalFormatting sqref="F136">
    <cfRule type="cellIs" dxfId="23" priority="1" operator="notBetween">
      <formula>-1</formula>
      <formula>1</formula>
    </cfRule>
  </conditionalFormatting>
  <conditionalFormatting sqref="H9">
    <cfRule type="iconSet" priority="46">
      <iconSet>
        <cfvo type="percent" val="0"/>
        <cfvo type="num" val="0.95"/>
        <cfvo type="num" val="1"/>
      </iconSet>
    </cfRule>
    <cfRule type="iconSet" priority="44">
      <iconSet>
        <cfvo type="percent" val="0"/>
        <cfvo type="num" val="0.95" gte="0"/>
        <cfvo type="num" val="1" gte="0"/>
      </iconSet>
    </cfRule>
    <cfRule type="iconSet" priority="45">
      <iconSet>
        <cfvo type="percent" val="0"/>
        <cfvo type="num" val="0.95" gte="0"/>
        <cfvo type="num" val="0.99" gte="0"/>
      </iconSet>
    </cfRule>
  </conditionalFormatting>
  <conditionalFormatting sqref="H10">
    <cfRule type="iconSet" priority="41">
      <iconSet>
        <cfvo type="percent" val="0"/>
        <cfvo type="num" val="0.95"/>
        <cfvo type="num" val="1"/>
      </iconSet>
    </cfRule>
  </conditionalFormatting>
  <conditionalFormatting sqref="H11:H14 H16:H17 H20">
    <cfRule type="iconSet" priority="39">
      <iconSet>
        <cfvo type="percent" val="0"/>
        <cfvo type="num" val="0.95"/>
        <cfvo type="num" val="1"/>
      </iconSet>
    </cfRule>
  </conditionalFormatting>
  <conditionalFormatting sqref="H18">
    <cfRule type="iconSet" priority="32">
      <iconSet>
        <cfvo type="percent" val="0"/>
        <cfvo type="num" val="0.95" gte="0"/>
        <cfvo type="num" val="1" gte="0"/>
      </iconSet>
    </cfRule>
    <cfRule type="iconSet" priority="29">
      <iconSet>
        <cfvo type="percent" val="0"/>
        <cfvo type="num" val="0.95"/>
        <cfvo type="num" val="1"/>
      </iconSet>
    </cfRule>
    <cfRule type="iconSet" priority="30">
      <iconSet>
        <cfvo type="percent" val="0"/>
        <cfvo type="num" val="0.95" gte="0"/>
        <cfvo type="num" val="0.99" gte="0"/>
      </iconSet>
    </cfRule>
    <cfRule type="iconSet" priority="31">
      <iconSet>
        <cfvo type="percent" val="0"/>
        <cfvo type="num" val="0.95" gte="0"/>
        <cfvo type="num" val="1" gte="0"/>
      </iconSet>
    </cfRule>
  </conditionalFormatting>
  <conditionalFormatting sqref="H19">
    <cfRule type="iconSet" priority="25">
      <iconSet>
        <cfvo type="percent" val="0"/>
        <cfvo type="num" val="0.95"/>
        <cfvo type="num" val="1"/>
      </iconSet>
    </cfRule>
    <cfRule type="iconSet" priority="26">
      <iconSet>
        <cfvo type="percent" val="0"/>
        <cfvo type="num" val="0.95" gte="0"/>
        <cfvo type="num" val="0.99" gte="0"/>
      </iconSet>
    </cfRule>
    <cfRule type="iconSet" priority="27">
      <iconSet>
        <cfvo type="percent" val="0"/>
        <cfvo type="num" val="0.95" gte="0"/>
        <cfvo type="num" val="1" gte="0"/>
      </iconSet>
    </cfRule>
    <cfRule type="iconSet" priority="28">
      <iconSet>
        <cfvo type="percent" val="0"/>
        <cfvo type="num" val="0.95" gte="0"/>
        <cfvo type="num" val="1" gte="0"/>
      </iconSet>
    </cfRule>
  </conditionalFormatting>
  <conditionalFormatting sqref="H21:H22">
    <cfRule type="iconSet" priority="36">
      <iconSet>
        <cfvo type="percent" val="0"/>
        <cfvo type="num" val="0.95"/>
        <cfvo type="num" val="1"/>
      </iconSet>
    </cfRule>
  </conditionalFormatting>
  <conditionalFormatting sqref="H24:H30">
    <cfRule type="iconSet" priority="176">
      <iconSet>
        <cfvo type="percent" val="0"/>
        <cfvo type="num" val="0.95"/>
        <cfvo type="num" val="1"/>
      </iconSet>
    </cfRule>
  </conditionalFormatting>
  <conditionalFormatting sqref="H24:H31 H11:H14 H16:H17 H20">
    <cfRule type="iconSet" priority="183">
      <iconSet>
        <cfvo type="percent" val="0"/>
        <cfvo type="num" val="0.95" gte="0"/>
        <cfvo type="num" val="1" gte="0"/>
      </iconSet>
    </cfRule>
  </conditionalFormatting>
  <conditionalFormatting sqref="H24:H32 H10:H14 H16:H17 H20">
    <cfRule type="iconSet" priority="178">
      <iconSet>
        <cfvo type="percent" val="0"/>
        <cfvo type="num" val="0.95" gte="0"/>
        <cfvo type="num" val="1" gte="0"/>
      </iconSet>
    </cfRule>
  </conditionalFormatting>
  <conditionalFormatting sqref="H31">
    <cfRule type="iconSet" priority="58">
      <iconSet>
        <cfvo type="percent" val="0"/>
        <cfvo type="num" val="0.95"/>
        <cfvo type="num" val="1"/>
      </iconSet>
    </cfRule>
  </conditionalFormatting>
  <conditionalFormatting sqref="H32">
    <cfRule type="iconSet" priority="40">
      <iconSet>
        <cfvo type="percent" val="0"/>
        <cfvo type="num" val="0.95"/>
        <cfvo type="num" val="1"/>
      </iconSet>
    </cfRule>
  </conditionalFormatting>
  <conditionalFormatting sqref="H34:H38 H21:H23 H40">
    <cfRule type="iconSet" priority="38">
      <iconSet>
        <cfvo type="percent" val="0"/>
        <cfvo type="num" val="0.95"/>
        <cfvo type="num" val="1"/>
      </iconSet>
    </cfRule>
  </conditionalFormatting>
  <conditionalFormatting sqref="H34:H38 H21:H23">
    <cfRule type="iconSet" priority="37">
      <iconSet>
        <cfvo type="percent" val="0"/>
        <cfvo type="num" val="0.95"/>
        <cfvo type="num" val="1"/>
      </iconSet>
    </cfRule>
  </conditionalFormatting>
  <conditionalFormatting sqref="H40 H10:H14 H16:H17 H20:H38">
    <cfRule type="iconSet" priority="43">
      <iconSet>
        <cfvo type="percent" val="0"/>
        <cfvo type="num" val="0.95" gte="0"/>
        <cfvo type="num" val="0.99" gte="0"/>
      </iconSet>
    </cfRule>
  </conditionalFormatting>
  <conditionalFormatting sqref="H41:H46">
    <cfRule type="iconSet" priority="35">
      <iconSet>
        <cfvo type="percent" val="0"/>
        <cfvo type="num" val="0.95" gte="0"/>
        <cfvo type="num" val="0.99" gte="0"/>
      </iconSet>
    </cfRule>
    <cfRule type="iconSet" priority="33">
      <iconSet>
        <cfvo type="percent" val="0"/>
        <cfvo type="num" val="0.95"/>
        <cfvo type="num" val="1"/>
      </iconSet>
    </cfRule>
    <cfRule type="iconSet" priority="34">
      <iconSet>
        <cfvo type="percent" val="0"/>
        <cfvo type="num" val="0.95"/>
        <cfvo type="num" val="1"/>
      </iconSet>
    </cfRule>
  </conditionalFormatting>
  <conditionalFormatting sqref="H95">
    <cfRule type="iconSet" priority="55">
      <iconSet>
        <cfvo type="percent" val="0"/>
        <cfvo type="num" val="0.95"/>
        <cfvo type="num" val="1"/>
      </iconSet>
    </cfRule>
  </conditionalFormatting>
  <conditionalFormatting sqref="H96:H102 H105">
    <cfRule type="iconSet" priority="53">
      <iconSet>
        <cfvo type="percent" val="0"/>
        <cfvo type="num" val="0.95"/>
        <cfvo type="num" val="1"/>
      </iconSet>
    </cfRule>
  </conditionalFormatting>
  <conditionalFormatting sqref="H103">
    <cfRule type="iconSet" priority="19">
      <iconSet>
        <cfvo type="percent" val="0"/>
        <cfvo type="num" val="0.95" gte="0"/>
        <cfvo type="num" val="1" gte="0"/>
      </iconSet>
    </cfRule>
    <cfRule type="iconSet" priority="20">
      <iconSet>
        <cfvo type="percent" val="0"/>
        <cfvo type="num" val="0.95" gte="0"/>
        <cfvo type="num" val="1" gte="0"/>
      </iconSet>
    </cfRule>
    <cfRule type="iconSet" priority="18">
      <iconSet>
        <cfvo type="percent" val="0"/>
        <cfvo type="num" val="0.95" gte="0"/>
        <cfvo type="num" val="0.99" gte="0"/>
      </iconSet>
    </cfRule>
    <cfRule type="iconSet" priority="17">
      <iconSet>
        <cfvo type="percent" val="0"/>
        <cfvo type="num" val="0.95"/>
        <cfvo type="num" val="1"/>
      </iconSet>
    </cfRule>
  </conditionalFormatting>
  <conditionalFormatting sqref="H104">
    <cfRule type="iconSet" priority="24">
      <iconSet>
        <cfvo type="percent" val="0"/>
        <cfvo type="num" val="0.95" gte="0"/>
        <cfvo type="num" val="1" gte="0"/>
      </iconSet>
    </cfRule>
    <cfRule type="iconSet" priority="23">
      <iconSet>
        <cfvo type="percent" val="0"/>
        <cfvo type="num" val="0.95" gte="0"/>
        <cfvo type="num" val="1" gte="0"/>
      </iconSet>
    </cfRule>
    <cfRule type="iconSet" priority="22">
      <iconSet>
        <cfvo type="percent" val="0"/>
        <cfvo type="num" val="0.95" gte="0"/>
        <cfvo type="num" val="0.99" gte="0"/>
      </iconSet>
    </cfRule>
    <cfRule type="iconSet" priority="21">
      <iconSet>
        <cfvo type="percent" val="0"/>
        <cfvo type="num" val="0.95"/>
        <cfvo type="num" val="1"/>
      </iconSet>
    </cfRule>
  </conditionalFormatting>
  <conditionalFormatting sqref="H106:H107">
    <cfRule type="iconSet" priority="362">
      <iconSet>
        <cfvo type="percent" val="0"/>
        <cfvo type="num" val="0.95"/>
        <cfvo type="num" val="1"/>
      </iconSet>
    </cfRule>
  </conditionalFormatting>
  <conditionalFormatting sqref="H109:H115">
    <cfRule type="iconSet" priority="56">
      <iconSet>
        <cfvo type="percent" val="0"/>
        <cfvo type="num" val="0.95"/>
        <cfvo type="num" val="1"/>
      </iconSet>
    </cfRule>
  </conditionalFormatting>
  <conditionalFormatting sqref="H109:H116 H96:H102 H105">
    <cfRule type="iconSet" priority="63">
      <iconSet>
        <cfvo type="percent" val="0"/>
        <cfvo type="num" val="0.95" gte="0"/>
        <cfvo type="num" val="1" gte="0"/>
      </iconSet>
    </cfRule>
  </conditionalFormatting>
  <conditionalFormatting sqref="H109:H117 H95:H102 H105">
    <cfRule type="iconSet" priority="62">
      <iconSet>
        <cfvo type="percent" val="0"/>
        <cfvo type="num" val="0.95" gte="0"/>
        <cfvo type="num" val="1" gte="0"/>
      </iconSet>
    </cfRule>
  </conditionalFormatting>
  <conditionalFormatting sqref="H116">
    <cfRule type="iconSet" priority="61">
      <iconSet>
        <cfvo type="percent" val="0"/>
        <cfvo type="num" val="0.95"/>
        <cfvo type="num" val="1"/>
      </iconSet>
    </cfRule>
  </conditionalFormatting>
  <conditionalFormatting sqref="H117">
    <cfRule type="iconSet" priority="54">
      <iconSet>
        <cfvo type="percent" val="0"/>
        <cfvo type="num" val="0.95"/>
        <cfvo type="num" val="1"/>
      </iconSet>
    </cfRule>
  </conditionalFormatting>
  <conditionalFormatting sqref="H119:H127 H106:H108">
    <cfRule type="iconSet" priority="366">
      <iconSet>
        <cfvo type="percent" val="0"/>
        <cfvo type="num" val="0.95"/>
        <cfvo type="num" val="1"/>
      </iconSet>
    </cfRule>
  </conditionalFormatting>
  <conditionalFormatting sqref="H129 H95:H102 H105:H127">
    <cfRule type="iconSet" priority="57">
      <iconSet>
        <cfvo type="percent" val="0"/>
        <cfvo type="num" val="0.95" gte="0"/>
        <cfvo type="num" val="0.99" gte="0"/>
      </iconSet>
    </cfRule>
  </conditionalFormatting>
  <conditionalFormatting sqref="H129 H106:H108 H119:H127">
    <cfRule type="iconSet" priority="52">
      <iconSet>
        <cfvo type="percent" val="0"/>
        <cfvo type="num" val="0.95"/>
        <cfvo type="num" val="1"/>
      </iconSet>
    </cfRule>
  </conditionalFormatting>
  <conditionalFormatting sqref="H130:H135">
    <cfRule type="iconSet" priority="47">
      <iconSet>
        <cfvo type="percent" val="0"/>
        <cfvo type="num" val="0.95"/>
        <cfvo type="num" val="1"/>
      </iconSet>
    </cfRule>
    <cfRule type="iconSet" priority="48">
      <iconSet>
        <cfvo type="percent" val="0"/>
        <cfvo type="num" val="0.95"/>
        <cfvo type="num" val="1"/>
      </iconSet>
    </cfRule>
    <cfRule type="iconSet" priority="49">
      <iconSet>
        <cfvo type="percent" val="0"/>
        <cfvo type="num" val="0.95" gte="0"/>
        <cfvo type="num" val="0.99" gte="0"/>
      </iconSet>
    </cfRule>
  </conditionalFormatting>
  <conditionalFormatting sqref="I41:I43">
    <cfRule type="cellIs" dxfId="22" priority="4" operator="notEqual">
      <formula>0</formula>
    </cfRule>
  </conditionalFormatting>
  <conditionalFormatting sqref="I130:I132">
    <cfRule type="cellIs" dxfId="21" priority="5" operator="notBetween">
      <formula>-1</formula>
      <formula>1</formula>
    </cfRule>
  </conditionalFormatting>
  <conditionalFormatting sqref="I134">
    <cfRule type="cellIs" dxfId="20" priority="2" operator="notBetween">
      <formula>-1</formula>
      <formula>1</formula>
    </cfRule>
  </conditionalFormatting>
  <conditionalFormatting sqref="J130">
    <cfRule type="cellIs" dxfId="19" priority="3" operator="notBetween">
      <formula>-1</formula>
      <formula>1</formula>
    </cfRule>
  </conditionalFormatting>
  <printOptions horizontalCentered="1" verticalCentered="1"/>
  <pageMargins left="0.74803149606299213" right="0.74803149606299213" top="0.35" bottom="0.39370078740157483" header="0.26" footer="0.19685039370078741"/>
  <pageSetup paperSize="9" scale="26" orientation="landscape" r:id="rId1"/>
  <headerFooter alignWithMargins="0">
    <oddHeader>&amp;R&amp;"Arial,Negrita"&amp;11CUADRO No. "A1"</oddHeader>
    <oddFooter>&amp;LFecha:  &amp;D&amp;RPlanificación Nacional.- XM</oddFooter>
  </headerFooter>
  <ignoredErrors>
    <ignoredError sqref="F44:G4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52"/>
  <sheetViews>
    <sheetView showGridLines="0" topLeftCell="A124" zoomScaleNormal="100" zoomScaleSheetLayoutView="85" workbookViewId="0">
      <selection activeCell="A137" sqref="A137:I137"/>
    </sheetView>
  </sheetViews>
  <sheetFormatPr baseColWidth="10" defaultColWidth="11.42578125" defaultRowHeight="12.75" outlineLevelRow="2" x14ac:dyDescent="0.2"/>
  <cols>
    <col min="1" max="2" width="5.7109375" style="2" customWidth="1"/>
    <col min="3" max="3" width="63.7109375" style="2" customWidth="1"/>
    <col min="4" max="4" width="18.42578125" style="2" customWidth="1"/>
    <col min="5" max="5" width="1.28515625" style="2" customWidth="1"/>
    <col min="6" max="6" width="20.28515625" style="2" customWidth="1"/>
    <col min="7" max="7" width="20.42578125" style="2" customWidth="1"/>
    <col min="8" max="8" width="1.5703125" style="2" customWidth="1"/>
    <col min="9" max="9" width="14" style="2" customWidth="1"/>
    <col min="10" max="10" width="14" style="2" bestFit="1" customWidth="1"/>
    <col min="11" max="11" width="12.28515625" style="122" customWidth="1"/>
    <col min="12" max="12" width="15" style="2" bestFit="1" customWidth="1"/>
    <col min="13" max="14" width="15.42578125" style="2" customWidth="1"/>
    <col min="15" max="16384" width="11.42578125" style="2"/>
  </cols>
  <sheetData>
    <row r="1" spans="1:14" ht="27.75" customHeight="1" x14ac:dyDescent="0.2">
      <c r="A1" s="476" t="s">
        <v>52</v>
      </c>
      <c r="B1" s="476"/>
      <c r="C1" s="476"/>
      <c r="D1" s="476"/>
      <c r="E1" s="476"/>
      <c r="F1" s="476"/>
      <c r="G1" s="476"/>
      <c r="H1" s="476"/>
      <c r="I1" s="476"/>
    </row>
    <row r="2" spans="1:14" ht="18" x14ac:dyDescent="0.2">
      <c r="A2" s="477" t="s">
        <v>53</v>
      </c>
      <c r="B2" s="477"/>
      <c r="C2" s="477"/>
      <c r="D2" s="477"/>
      <c r="E2" s="477"/>
      <c r="F2" s="477"/>
      <c r="G2" s="477"/>
      <c r="H2" s="477"/>
      <c r="I2" s="477"/>
    </row>
    <row r="3" spans="1:14" ht="20.25" customHeight="1" x14ac:dyDescent="0.2">
      <c r="A3" s="478" t="s">
        <v>203</v>
      </c>
      <c r="B3" s="478"/>
      <c r="C3" s="478"/>
      <c r="D3" s="478"/>
      <c r="E3" s="478"/>
      <c r="F3" s="478"/>
      <c r="G3" s="478"/>
      <c r="H3" s="478"/>
      <c r="I3" s="478"/>
    </row>
    <row r="4" spans="1:14" ht="17.25" customHeight="1" x14ac:dyDescent="0.25">
      <c r="A4" s="444" t="s">
        <v>73</v>
      </c>
      <c r="B4" s="444"/>
      <c r="C4" s="444"/>
      <c r="D4" s="444"/>
      <c r="E4" s="444"/>
      <c r="F4" s="444"/>
      <c r="G4" s="444"/>
      <c r="H4" s="444"/>
      <c r="I4" s="444"/>
      <c r="K4" s="207"/>
    </row>
    <row r="5" spans="1:14" ht="15.75" x14ac:dyDescent="0.25">
      <c r="A5" s="62"/>
      <c r="B5" s="62"/>
      <c r="C5" s="62"/>
      <c r="D5" s="62"/>
      <c r="E5" s="62"/>
      <c r="F5" s="62"/>
      <c r="G5" s="62"/>
      <c r="H5" s="62"/>
      <c r="I5" s="62"/>
      <c r="L5" s="161"/>
    </row>
    <row r="6" spans="1:14" customFormat="1" ht="31.5" customHeight="1" x14ac:dyDescent="0.25">
      <c r="A6" s="479" t="s">
        <v>42</v>
      </c>
      <c r="B6" s="480"/>
      <c r="C6" s="480"/>
      <c r="D6" s="480"/>
      <c r="E6" s="480"/>
      <c r="F6" s="480"/>
      <c r="G6" s="480"/>
      <c r="H6" s="480"/>
      <c r="I6" s="481"/>
      <c r="K6" s="123"/>
      <c r="L6" s="162"/>
    </row>
    <row r="7" spans="1:14" ht="15.75" x14ac:dyDescent="0.25">
      <c r="C7" s="3"/>
      <c r="D7" s="4"/>
      <c r="G7" s="4"/>
      <c r="L7" s="161"/>
    </row>
    <row r="8" spans="1:14" s="5" customFormat="1" ht="60" customHeight="1" x14ac:dyDescent="0.25">
      <c r="C8" s="41"/>
      <c r="D8" s="42" t="s">
        <v>181</v>
      </c>
      <c r="E8" s="6"/>
      <c r="F8" s="42" t="s">
        <v>182</v>
      </c>
      <c r="G8" s="42" t="s">
        <v>183</v>
      </c>
      <c r="H8" s="6"/>
      <c r="I8" s="42" t="s">
        <v>185</v>
      </c>
      <c r="K8" s="122"/>
    </row>
    <row r="9" spans="1:14" s="7" customFormat="1" ht="4.5" customHeight="1" x14ac:dyDescent="0.2">
      <c r="C9" s="8"/>
      <c r="D9" s="33"/>
      <c r="E9" s="10"/>
      <c r="F9" s="9"/>
      <c r="G9" s="9"/>
      <c r="H9" s="10"/>
      <c r="J9" s="5"/>
      <c r="K9" s="124"/>
    </row>
    <row r="10" spans="1:14" s="5" customFormat="1" ht="15.95" customHeight="1" x14ac:dyDescent="0.2">
      <c r="A10" s="466" t="s">
        <v>20</v>
      </c>
      <c r="B10" s="467" t="s">
        <v>21</v>
      </c>
      <c r="C10" s="98" t="s">
        <v>1</v>
      </c>
      <c r="D10" s="353">
        <f>D11+D14+D15+D12+D13</f>
        <v>629405.31936999992</v>
      </c>
      <c r="E10" s="354"/>
      <c r="F10" s="353">
        <f>F11+F14+F15+F12+F13</f>
        <v>587059.19170000008</v>
      </c>
      <c r="G10" s="353">
        <f>G11+G14+G15+G12+G13</f>
        <v>666522.01337999979</v>
      </c>
      <c r="H10" s="11"/>
      <c r="I10" s="470">
        <f>+G32/G41</f>
        <v>0.85725167412516989</v>
      </c>
      <c r="J10" s="12"/>
      <c r="K10" s="122"/>
      <c r="L10" s="122"/>
      <c r="M10" s="122"/>
      <c r="N10" s="122"/>
    </row>
    <row r="11" spans="1:14" ht="15.95" customHeight="1" outlineLevel="1" x14ac:dyDescent="0.2">
      <c r="A11" s="466"/>
      <c r="B11" s="468"/>
      <c r="C11" s="99" t="s">
        <v>43</v>
      </c>
      <c r="D11" s="210">
        <f>D96-D59</f>
        <v>268154.35071999993</v>
      </c>
      <c r="E11" s="354"/>
      <c r="F11" s="210">
        <f>F96-F59</f>
        <v>252064.60204999981</v>
      </c>
      <c r="G11" s="210">
        <f>G96-G59</f>
        <v>280296.60012000002</v>
      </c>
      <c r="I11" s="471"/>
      <c r="J11" s="5"/>
      <c r="K11" s="121"/>
      <c r="L11" s="121"/>
      <c r="M11" s="121"/>
      <c r="N11" s="121"/>
    </row>
    <row r="12" spans="1:14" s="192" customFormat="1" ht="15.95" customHeight="1" outlineLevel="1" x14ac:dyDescent="0.2">
      <c r="A12" s="466"/>
      <c r="B12" s="468"/>
      <c r="C12" s="99" t="s">
        <v>188</v>
      </c>
      <c r="D12" s="210">
        <f>D97</f>
        <v>156146.87191999998</v>
      </c>
      <c r="E12" s="357"/>
      <c r="F12" s="210">
        <f>F97</f>
        <v>154797.41421000002</v>
      </c>
      <c r="G12" s="210">
        <f>G97</f>
        <v>168913.63319000011</v>
      </c>
      <c r="I12" s="471"/>
      <c r="J12" s="191"/>
      <c r="K12" s="195"/>
      <c r="L12" s="195"/>
      <c r="M12" s="195"/>
      <c r="N12" s="195"/>
    </row>
    <row r="13" spans="1:14" s="192" customFormat="1" ht="15.95" customHeight="1" outlineLevel="1" x14ac:dyDescent="0.2">
      <c r="A13" s="466"/>
      <c r="B13" s="468"/>
      <c r="C13" s="99" t="s">
        <v>192</v>
      </c>
      <c r="D13" s="210">
        <f>D98</f>
        <v>0</v>
      </c>
      <c r="E13" s="357"/>
      <c r="F13" s="210">
        <f>F98</f>
        <v>0</v>
      </c>
      <c r="G13" s="210">
        <f>G98</f>
        <v>680.22366000000011</v>
      </c>
      <c r="I13" s="471"/>
      <c r="J13" s="191"/>
      <c r="K13" s="195"/>
      <c r="L13" s="195"/>
      <c r="M13" s="195"/>
      <c r="N13" s="195"/>
    </row>
    <row r="14" spans="1:14" ht="15.95" customHeight="1" outlineLevel="1" x14ac:dyDescent="0.2">
      <c r="A14" s="466"/>
      <c r="B14" s="468"/>
      <c r="C14" s="99" t="s">
        <v>15</v>
      </c>
      <c r="D14" s="210">
        <f>D99-D60</f>
        <v>129.95502999999999</v>
      </c>
      <c r="E14" s="357"/>
      <c r="F14" s="210">
        <f>F99-F60</f>
        <v>45.889930000000007</v>
      </c>
      <c r="G14" s="210">
        <f>G99-G60</f>
        <v>15.502370000000001</v>
      </c>
      <c r="I14" s="471"/>
      <c r="K14" s="121"/>
      <c r="L14" s="121"/>
      <c r="M14" s="121"/>
      <c r="N14" s="121"/>
    </row>
    <row r="15" spans="1:14" ht="15.95" customHeight="1" outlineLevel="1" x14ac:dyDescent="0.25">
      <c r="A15" s="466"/>
      <c r="B15" s="468"/>
      <c r="C15" s="99" t="s">
        <v>44</v>
      </c>
      <c r="D15" s="355">
        <f>SUM(D16:D20)</f>
        <v>204974.14170000001</v>
      </c>
      <c r="E15" s="356"/>
      <c r="F15" s="355">
        <f>SUM(F16:F20)</f>
        <v>180151.28551000019</v>
      </c>
      <c r="G15" s="355">
        <f>SUM(G16:G20)</f>
        <v>216616.0540399997</v>
      </c>
      <c r="H15" s="68"/>
      <c r="I15" s="471"/>
      <c r="J15" s="13"/>
      <c r="K15" s="121"/>
      <c r="L15" s="121"/>
      <c r="M15" s="121"/>
      <c r="N15" s="121"/>
    </row>
    <row r="16" spans="1:14" ht="15.95" customHeight="1" outlineLevel="1" x14ac:dyDescent="0.2">
      <c r="A16" s="466"/>
      <c r="B16" s="468"/>
      <c r="C16" s="100" t="s">
        <v>14</v>
      </c>
      <c r="D16" s="210">
        <f>D101-D62</f>
        <v>172308.49025</v>
      </c>
      <c r="E16" s="354"/>
      <c r="F16" s="210">
        <f t="shared" ref="F16:G28" si="0">F101-F62</f>
        <v>149963.6628500002</v>
      </c>
      <c r="G16" s="210">
        <f t="shared" si="0"/>
        <v>179058.44209999969</v>
      </c>
      <c r="I16" s="471"/>
      <c r="K16" s="121"/>
      <c r="L16" s="121"/>
      <c r="M16" s="121"/>
      <c r="N16" s="121"/>
    </row>
    <row r="17" spans="1:14" ht="15.95" customHeight="1" outlineLevel="1" x14ac:dyDescent="0.2">
      <c r="A17" s="466"/>
      <c r="B17" s="468"/>
      <c r="C17" s="100" t="s">
        <v>13</v>
      </c>
      <c r="D17" s="210">
        <f t="shared" ref="D17" si="1">D102-D63</f>
        <v>30470.733800000002</v>
      </c>
      <c r="E17" s="354"/>
      <c r="F17" s="210">
        <f t="shared" si="0"/>
        <v>28219.4925</v>
      </c>
      <c r="G17" s="210">
        <f t="shared" si="0"/>
        <v>35228.998309999981</v>
      </c>
      <c r="I17" s="471"/>
      <c r="K17" s="121"/>
      <c r="L17" s="121"/>
      <c r="M17" s="121"/>
      <c r="N17" s="121"/>
    </row>
    <row r="18" spans="1:14" ht="15.95" customHeight="1" outlineLevel="1" x14ac:dyDescent="0.2">
      <c r="A18" s="466"/>
      <c r="B18" s="468"/>
      <c r="C18" s="100" t="s">
        <v>12</v>
      </c>
      <c r="D18" s="210">
        <f t="shared" ref="D18" si="2">D103-D64</f>
        <v>2082.23225</v>
      </c>
      <c r="E18" s="354"/>
      <c r="F18" s="210">
        <f t="shared" si="0"/>
        <v>1886.5747900000001</v>
      </c>
      <c r="G18" s="210">
        <f t="shared" si="0"/>
        <v>2287.37599</v>
      </c>
      <c r="I18" s="471"/>
      <c r="K18" s="121"/>
      <c r="L18" s="121"/>
      <c r="M18" s="121"/>
      <c r="N18" s="121"/>
    </row>
    <row r="19" spans="1:14" ht="15.95" customHeight="1" outlineLevel="1" x14ac:dyDescent="0.2">
      <c r="A19" s="466"/>
      <c r="B19" s="468"/>
      <c r="C19" s="100" t="s">
        <v>63</v>
      </c>
      <c r="D19" s="210">
        <f t="shared" ref="D19" si="3">D104-D65</f>
        <v>112.6854000000001</v>
      </c>
      <c r="E19" s="354"/>
      <c r="F19" s="210">
        <f t="shared" si="0"/>
        <v>81.555369999999996</v>
      </c>
      <c r="G19" s="210">
        <f t="shared" si="0"/>
        <v>41.237639999999992</v>
      </c>
      <c r="I19" s="471"/>
      <c r="K19" s="121"/>
      <c r="L19" s="121"/>
      <c r="M19" s="121"/>
      <c r="N19" s="121"/>
    </row>
    <row r="20" spans="1:14" ht="15.95" hidden="1" customHeight="1" outlineLevel="1" x14ac:dyDescent="0.2">
      <c r="A20" s="466"/>
      <c r="B20" s="468"/>
      <c r="C20" s="100" t="s">
        <v>67</v>
      </c>
      <c r="D20" s="210">
        <f t="shared" ref="D20" si="4">D105-D66</f>
        <v>0</v>
      </c>
      <c r="E20" s="354"/>
      <c r="F20" s="210">
        <f t="shared" si="0"/>
        <v>0</v>
      </c>
      <c r="G20" s="210">
        <f t="shared" si="0"/>
        <v>0</v>
      </c>
      <c r="I20" s="471"/>
      <c r="K20" s="121"/>
      <c r="L20" s="121"/>
      <c r="M20" s="121"/>
      <c r="N20" s="121"/>
    </row>
    <row r="21" spans="1:14" ht="15.95" customHeight="1" x14ac:dyDescent="0.2">
      <c r="A21" s="466"/>
      <c r="B21" s="468"/>
      <c r="C21" s="71" t="s">
        <v>40</v>
      </c>
      <c r="D21" s="210">
        <f>D106-D67</f>
        <v>615274.15778000106</v>
      </c>
      <c r="E21" s="354"/>
      <c r="F21" s="210">
        <f t="shared" si="0"/>
        <v>591240.1097000083</v>
      </c>
      <c r="G21" s="210">
        <f t="shared" si="0"/>
        <v>665012.23537000653</v>
      </c>
      <c r="H21" s="11"/>
      <c r="I21" s="471"/>
      <c r="J21" s="12"/>
      <c r="K21" s="121"/>
      <c r="L21" s="121"/>
      <c r="M21" s="121"/>
      <c r="N21" s="121"/>
    </row>
    <row r="22" spans="1:14" ht="15.95" customHeight="1" x14ac:dyDescent="0.2">
      <c r="A22" s="466"/>
      <c r="B22" s="468"/>
      <c r="C22" s="101" t="s">
        <v>41</v>
      </c>
      <c r="D22" s="210">
        <f t="shared" ref="D22" si="5">D107-D68</f>
        <v>41426.438919999957</v>
      </c>
      <c r="E22" s="354"/>
      <c r="F22" s="210">
        <f t="shared" si="0"/>
        <v>39171.992429999991</v>
      </c>
      <c r="G22" s="210">
        <f t="shared" si="0"/>
        <v>37212.960930000008</v>
      </c>
      <c r="H22" s="11"/>
      <c r="I22" s="471"/>
      <c r="J22" s="12"/>
      <c r="K22" s="121"/>
      <c r="L22" s="121"/>
      <c r="M22" s="121"/>
      <c r="N22" s="121"/>
    </row>
    <row r="23" spans="1:14" s="5" customFormat="1" ht="15.95" customHeight="1" x14ac:dyDescent="0.2">
      <c r="A23" s="466"/>
      <c r="B23" s="468"/>
      <c r="C23" s="102" t="s">
        <v>18</v>
      </c>
      <c r="D23" s="210">
        <f t="shared" ref="D23" si="6">D108-D69</f>
        <v>3319.5773999999988</v>
      </c>
      <c r="E23" s="354"/>
      <c r="F23" s="210">
        <f t="shared" si="0"/>
        <v>3645.1930699999998</v>
      </c>
      <c r="G23" s="210">
        <f t="shared" si="0"/>
        <v>3739.6579100000008</v>
      </c>
      <c r="H23" s="7"/>
      <c r="I23" s="471"/>
      <c r="K23" s="121"/>
      <c r="L23" s="121"/>
      <c r="M23" s="121"/>
      <c r="N23" s="121"/>
    </row>
    <row r="24" spans="1:14" ht="15.95" customHeight="1" x14ac:dyDescent="0.2">
      <c r="A24" s="466"/>
      <c r="B24" s="468"/>
      <c r="C24" s="102" t="s">
        <v>5</v>
      </c>
      <c r="D24" s="210">
        <f>D109-D70</f>
        <v>26455.954270000042</v>
      </c>
      <c r="E24" s="354"/>
      <c r="F24" s="210">
        <f t="shared" si="0"/>
        <v>26149.302359999769</v>
      </c>
      <c r="G24" s="210">
        <f t="shared" si="0"/>
        <v>30626.806779999872</v>
      </c>
      <c r="H24" s="11"/>
      <c r="I24" s="471"/>
      <c r="J24" s="5"/>
      <c r="K24" s="121"/>
      <c r="L24" s="121"/>
      <c r="M24" s="121"/>
      <c r="N24" s="121"/>
    </row>
    <row r="25" spans="1:14" ht="15.95" customHeight="1" x14ac:dyDescent="0.2">
      <c r="A25" s="466"/>
      <c r="B25" s="468"/>
      <c r="C25" s="102" t="s">
        <v>6</v>
      </c>
      <c r="D25" s="210">
        <f t="shared" ref="D25" si="7">D110-D71</f>
        <v>79958.094590000022</v>
      </c>
      <c r="E25" s="354"/>
      <c r="F25" s="210">
        <f t="shared" si="0"/>
        <v>84116.904920000015</v>
      </c>
      <c r="G25" s="210">
        <f t="shared" si="0"/>
        <v>100118.58206</v>
      </c>
      <c r="H25" s="11"/>
      <c r="I25" s="471"/>
      <c r="J25" s="5"/>
      <c r="K25" s="121"/>
      <c r="L25" s="121"/>
      <c r="M25" s="121"/>
      <c r="N25" s="121"/>
    </row>
    <row r="26" spans="1:14" ht="15.95" customHeight="1" x14ac:dyDescent="0.2">
      <c r="A26" s="466"/>
      <c r="B26" s="468"/>
      <c r="C26" s="102" t="s">
        <v>16</v>
      </c>
      <c r="D26" s="210">
        <f t="shared" ref="D26" si="8">D111-D72</f>
        <v>2050.9730600000012</v>
      </c>
      <c r="E26" s="354"/>
      <c r="F26" s="210">
        <f t="shared" si="0"/>
        <v>2333.7317899999998</v>
      </c>
      <c r="G26" s="210">
        <f t="shared" si="0"/>
        <v>2819.4600299999988</v>
      </c>
      <c r="H26" s="11"/>
      <c r="I26" s="471"/>
      <c r="J26" s="14"/>
      <c r="K26" s="121"/>
      <c r="L26" s="121"/>
      <c r="M26" s="121"/>
      <c r="N26" s="121"/>
    </row>
    <row r="27" spans="1:14" ht="15.95" customHeight="1" x14ac:dyDescent="0.2">
      <c r="A27" s="466"/>
      <c r="B27" s="468"/>
      <c r="C27" s="102" t="s">
        <v>7</v>
      </c>
      <c r="D27" s="210">
        <f t="shared" ref="D27" si="9">D112-D73</f>
        <v>134196.80979000009</v>
      </c>
      <c r="E27" s="354"/>
      <c r="F27" s="210">
        <f t="shared" si="0"/>
        <v>119106.89779</v>
      </c>
      <c r="G27" s="210">
        <f t="shared" si="0"/>
        <v>137886.76191999999</v>
      </c>
      <c r="H27" s="11"/>
      <c r="I27" s="471"/>
      <c r="J27" s="5"/>
      <c r="K27" s="121"/>
      <c r="L27" s="121"/>
      <c r="M27" s="121"/>
      <c r="N27" s="121"/>
    </row>
    <row r="28" spans="1:14" ht="15.95" customHeight="1" x14ac:dyDescent="0.2">
      <c r="A28" s="466"/>
      <c r="B28" s="468"/>
      <c r="C28" s="102" t="s">
        <v>17</v>
      </c>
      <c r="D28" s="210">
        <f>D113-D74</f>
        <v>18229.076899999993</v>
      </c>
      <c r="E28" s="354"/>
      <c r="F28" s="210">
        <f t="shared" si="0"/>
        <v>20252.493780000001</v>
      </c>
      <c r="G28" s="210">
        <f t="shared" si="0"/>
        <v>25311.480589999988</v>
      </c>
      <c r="H28" s="11"/>
      <c r="I28" s="471"/>
      <c r="K28" s="121"/>
      <c r="L28" s="121"/>
      <c r="M28" s="121"/>
      <c r="N28" s="121"/>
    </row>
    <row r="29" spans="1:14" ht="15.95" customHeight="1" x14ac:dyDescent="0.2">
      <c r="A29" s="466"/>
      <c r="B29" s="468"/>
      <c r="C29" s="102" t="s">
        <v>57</v>
      </c>
      <c r="D29" s="210">
        <f>D114-D77</f>
        <v>4492.8620600000049</v>
      </c>
      <c r="E29" s="354"/>
      <c r="F29" s="210">
        <f>F114-F77</f>
        <v>4175.5817100000668</v>
      </c>
      <c r="G29" s="210">
        <f>G114-G77</f>
        <v>4470.4289400000735</v>
      </c>
      <c r="H29" s="11"/>
      <c r="I29" s="471"/>
      <c r="K29" s="121"/>
      <c r="L29" s="121"/>
      <c r="M29" s="121"/>
      <c r="N29" s="121"/>
    </row>
    <row r="30" spans="1:14" ht="15.95" customHeight="1" x14ac:dyDescent="0.2">
      <c r="A30" s="466"/>
      <c r="B30" s="468"/>
      <c r="C30" s="102" t="s">
        <v>58</v>
      </c>
      <c r="D30" s="210">
        <f>D115-D78</f>
        <v>4344.3894599999994</v>
      </c>
      <c r="E30" s="354"/>
      <c r="F30" s="210">
        <f>F115-F78</f>
        <v>4798.6206100001173</v>
      </c>
      <c r="G30" s="210">
        <f>G115-G78</f>
        <v>7290.3373100002909</v>
      </c>
      <c r="H30" s="11"/>
      <c r="I30" s="471"/>
      <c r="K30" s="121"/>
      <c r="L30" s="121"/>
      <c r="M30" s="121"/>
      <c r="N30" s="121"/>
    </row>
    <row r="31" spans="1:14" ht="15.95" customHeight="1" x14ac:dyDescent="0.2">
      <c r="A31" s="466"/>
      <c r="B31" s="468"/>
      <c r="C31" s="72" t="s">
        <v>74</v>
      </c>
      <c r="D31" s="210">
        <f>D116-D79-D76-D75</f>
        <v>1842.7566000000031</v>
      </c>
      <c r="E31" s="354"/>
      <c r="F31" s="210">
        <f>F116-F79-F76-F75</f>
        <v>1668.8056200000001</v>
      </c>
      <c r="G31" s="210">
        <f>G116-G79-G76-G75</f>
        <v>2397.8216400000001</v>
      </c>
      <c r="H31" s="7"/>
      <c r="I31" s="471"/>
      <c r="J31" s="12"/>
      <c r="K31" s="121"/>
      <c r="L31" s="121"/>
      <c r="M31" s="121"/>
      <c r="N31" s="121"/>
    </row>
    <row r="32" spans="1:14" s="7" customFormat="1" ht="18" customHeight="1" x14ac:dyDescent="0.25">
      <c r="A32" s="466"/>
      <c r="B32" s="469"/>
      <c r="C32" s="47" t="s">
        <v>55</v>
      </c>
      <c r="D32" s="48">
        <f>+D10+SUM(D21:D31)</f>
        <v>1560996.4102000007</v>
      </c>
      <c r="E32" s="117"/>
      <c r="F32" s="48">
        <f>+F10+SUM(F21:F31)</f>
        <v>1483718.8254800083</v>
      </c>
      <c r="G32" s="48">
        <f>+G10+SUM(G21:G31)</f>
        <v>1683408.5468600066</v>
      </c>
      <c r="I32" s="472"/>
      <c r="J32" s="15"/>
      <c r="K32" s="130"/>
      <c r="L32" s="130"/>
      <c r="M32" s="130"/>
      <c r="N32" s="130"/>
    </row>
    <row r="33" spans="1:14" ht="6.6" customHeight="1" x14ac:dyDescent="0.25">
      <c r="A33" s="466"/>
      <c r="B33" s="21"/>
      <c r="C33" s="34"/>
      <c r="D33" s="17"/>
      <c r="E33" s="17"/>
      <c r="F33" s="17"/>
      <c r="G33" s="17"/>
      <c r="H33" s="7"/>
      <c r="I33" s="35"/>
      <c r="J33" s="5"/>
      <c r="K33" s="130"/>
      <c r="L33" s="130"/>
      <c r="M33" s="130"/>
      <c r="N33" s="130"/>
    </row>
    <row r="34" spans="1:14" ht="18.75" customHeight="1" x14ac:dyDescent="0.2">
      <c r="A34" s="466"/>
      <c r="B34" s="473" t="s">
        <v>22</v>
      </c>
      <c r="C34" s="37" t="s">
        <v>38</v>
      </c>
      <c r="D34" s="38">
        <f>D119</f>
        <v>195298.84394999998</v>
      </c>
      <c r="E34" s="118"/>
      <c r="F34" s="38">
        <f>F119-F82</f>
        <v>195569.56380000032</v>
      </c>
      <c r="G34" s="38">
        <f>G119-G82</f>
        <v>260756.70654999989</v>
      </c>
      <c r="H34" s="7"/>
      <c r="I34" s="470">
        <f>+G36/G41</f>
        <v>0.14274832587483013</v>
      </c>
      <c r="K34" s="130"/>
      <c r="L34" s="130"/>
      <c r="M34" s="130"/>
      <c r="N34" s="130"/>
    </row>
    <row r="35" spans="1:14" ht="18.75" customHeight="1" x14ac:dyDescent="0.2">
      <c r="A35" s="466"/>
      <c r="B35" s="474"/>
      <c r="C35" s="39" t="s">
        <v>39</v>
      </c>
      <c r="D35" s="36">
        <f>D120</f>
        <v>15561.052559999989</v>
      </c>
      <c r="E35" s="118"/>
      <c r="F35" s="36">
        <f>F120-F83</f>
        <v>16409.115869999998</v>
      </c>
      <c r="G35" s="36">
        <f>G120-G83</f>
        <v>19562.08323</v>
      </c>
      <c r="H35" s="7"/>
      <c r="I35" s="471"/>
      <c r="K35" s="130"/>
      <c r="L35" s="130"/>
      <c r="M35" s="130"/>
      <c r="N35" s="130"/>
    </row>
    <row r="36" spans="1:14" s="7" customFormat="1" ht="18.75" customHeight="1" x14ac:dyDescent="0.2">
      <c r="A36" s="466"/>
      <c r="B36" s="475"/>
      <c r="C36" s="96" t="s">
        <v>61</v>
      </c>
      <c r="D36" s="48">
        <f>SUM(D34:D35)</f>
        <v>210859.89650999996</v>
      </c>
      <c r="F36" s="48">
        <f>SUM(F34:F35)</f>
        <v>211978.67967000033</v>
      </c>
      <c r="G36" s="48">
        <f>SUM(G34:G35)</f>
        <v>280318.78977999988</v>
      </c>
      <c r="H36" s="11"/>
      <c r="I36" s="472"/>
      <c r="K36" s="121"/>
      <c r="L36" s="130"/>
    </row>
    <row r="37" spans="1:14" s="7" customFormat="1" ht="15.75" x14ac:dyDescent="0.25">
      <c r="A37" s="466"/>
      <c r="B37" s="21"/>
      <c r="C37" s="18"/>
      <c r="D37" s="94"/>
      <c r="E37" s="94"/>
      <c r="F37" s="94"/>
      <c r="G37" s="94"/>
      <c r="H37" s="11"/>
      <c r="I37" s="35"/>
      <c r="K37" s="121"/>
      <c r="L37" s="130"/>
    </row>
    <row r="38" spans="1:14" s="7" customFormat="1" ht="15.75" customHeight="1" x14ac:dyDescent="0.25">
      <c r="A38" s="466"/>
      <c r="B38" s="464" t="s">
        <v>24</v>
      </c>
      <c r="C38" s="464"/>
      <c r="D38" s="49">
        <f t="shared" ref="D38:F38" si="10">D41-D39</f>
        <v>900976.23609999963</v>
      </c>
      <c r="F38" s="49">
        <f t="shared" si="10"/>
        <v>849661.53027999983</v>
      </c>
      <c r="G38" s="49">
        <f>G41-G39</f>
        <v>977443.69264999998</v>
      </c>
      <c r="H38" s="11"/>
      <c r="I38" s="50">
        <f>+G38/$G$41</f>
        <v>0.49774919074174223</v>
      </c>
      <c r="K38" s="126"/>
      <c r="L38" s="125"/>
    </row>
    <row r="39" spans="1:14" s="7" customFormat="1" ht="15.75" customHeight="1" x14ac:dyDescent="0.2">
      <c r="A39" s="466"/>
      <c r="B39" s="464" t="s">
        <v>25</v>
      </c>
      <c r="C39" s="464"/>
      <c r="D39" s="49">
        <f>+D21+D22+D23+D36</f>
        <v>870880.07061000098</v>
      </c>
      <c r="F39" s="49">
        <f>+F21+F22+F23+F36</f>
        <v>846035.97487000865</v>
      </c>
      <c r="G39" s="49">
        <f>+G21+G22+G23+G36</f>
        <v>986283.64399000641</v>
      </c>
      <c r="H39" s="61"/>
      <c r="I39" s="50">
        <f>+G39/$G$41</f>
        <v>0.50225080925825782</v>
      </c>
      <c r="K39" s="126"/>
      <c r="L39" s="125"/>
    </row>
    <row r="40" spans="1:14" ht="15" x14ac:dyDescent="0.25">
      <c r="B40" s="21"/>
      <c r="C40" s="18"/>
      <c r="D40" s="22"/>
      <c r="E40" s="16"/>
      <c r="F40" s="20"/>
      <c r="G40" s="20"/>
      <c r="H40" s="11"/>
      <c r="I40" s="21"/>
      <c r="K40" s="121"/>
      <c r="L40" s="25"/>
    </row>
    <row r="41" spans="1:14" ht="24.75" customHeight="1" x14ac:dyDescent="0.25">
      <c r="A41" s="465" t="s">
        <v>26</v>
      </c>
      <c r="B41" s="451" t="s">
        <v>75</v>
      </c>
      <c r="C41" s="452"/>
      <c r="D41" s="43">
        <f>+D32+D36</f>
        <v>1771856.3067100006</v>
      </c>
      <c r="E41" s="110"/>
      <c r="F41" s="43">
        <f>+F32+F36</f>
        <v>1695697.5051500085</v>
      </c>
      <c r="G41" s="43">
        <f>+G32+G36</f>
        <v>1963727.3366400064</v>
      </c>
      <c r="H41" s="11"/>
      <c r="I41" s="368">
        <f>G41+G52-G130</f>
        <v>0</v>
      </c>
      <c r="K41" s="126"/>
      <c r="L41" s="25"/>
    </row>
    <row r="42" spans="1:14" ht="14.25" customHeight="1" x14ac:dyDescent="0.2">
      <c r="A42" s="465"/>
      <c r="B42" s="449" t="s">
        <v>49</v>
      </c>
      <c r="C42" s="450"/>
      <c r="D42" s="40"/>
      <c r="E42" s="7"/>
      <c r="F42" s="88">
        <f>F131</f>
        <v>219210.6605999996</v>
      </c>
      <c r="G42" s="88">
        <f>G131</f>
        <v>275382.91488999332</v>
      </c>
      <c r="H42" s="11"/>
      <c r="I42" s="368">
        <f>F41+F52-F130</f>
        <v>0</v>
      </c>
      <c r="K42" s="2"/>
      <c r="L42" s="25"/>
    </row>
    <row r="43" spans="1:14" ht="14.25" customHeight="1" x14ac:dyDescent="0.2">
      <c r="A43" s="465"/>
      <c r="B43" s="449" t="s">
        <v>50</v>
      </c>
      <c r="C43" s="450"/>
      <c r="D43" s="40"/>
      <c r="E43" s="7"/>
      <c r="F43" s="88">
        <f>F132</f>
        <v>4550.3842899999981</v>
      </c>
      <c r="G43" s="88">
        <f>G132</f>
        <v>4571.8758100000014</v>
      </c>
      <c r="H43" s="11"/>
      <c r="I43" s="368">
        <f>D41+D52-D130</f>
        <v>0</v>
      </c>
      <c r="K43" s="2"/>
      <c r="L43" s="25"/>
    </row>
    <row r="44" spans="1:14" ht="25.5" customHeight="1" x14ac:dyDescent="0.2">
      <c r="A44" s="465"/>
      <c r="B44" s="451" t="s">
        <v>76</v>
      </c>
      <c r="C44" s="452"/>
      <c r="D44" s="43">
        <f>+D41</f>
        <v>1771856.3067100006</v>
      </c>
      <c r="E44" s="61"/>
      <c r="F44" s="45">
        <f t="shared" ref="F44" si="11">+F41-F42-F43</f>
        <v>1471936.4602600089</v>
      </c>
      <c r="G44" s="45">
        <f>+G41-G42-G43</f>
        <v>1683772.5459400129</v>
      </c>
      <c r="H44" s="11"/>
      <c r="I44" s="61"/>
      <c r="K44" s="126"/>
      <c r="L44" s="25"/>
    </row>
    <row r="45" spans="1:14" ht="14.25" customHeight="1" x14ac:dyDescent="0.2">
      <c r="A45" s="465"/>
      <c r="B45" s="449" t="s">
        <v>77</v>
      </c>
      <c r="C45" s="450"/>
      <c r="D45" s="51"/>
      <c r="E45" s="61"/>
      <c r="F45" s="88">
        <f>F134</f>
        <v>35391.832239999501</v>
      </c>
      <c r="G45" s="88">
        <f>G134</f>
        <v>56394.945679999997</v>
      </c>
      <c r="H45" s="11"/>
      <c r="I45" s="111"/>
      <c r="K45" s="2"/>
      <c r="L45" s="25"/>
    </row>
    <row r="46" spans="1:14" ht="33" customHeight="1" x14ac:dyDescent="0.2">
      <c r="A46" s="465"/>
      <c r="B46" s="453" t="s">
        <v>84</v>
      </c>
      <c r="C46" s="454"/>
      <c r="D46" s="43">
        <f>+D44</f>
        <v>1771856.3067100006</v>
      </c>
      <c r="E46" s="61"/>
      <c r="F46" s="46">
        <f t="shared" ref="F46" si="12">+F44-F45</f>
        <v>1436544.6280200095</v>
      </c>
      <c r="G46" s="46">
        <f>+G44-G45</f>
        <v>1627377.600260013</v>
      </c>
      <c r="H46" s="11"/>
      <c r="I46" s="61"/>
      <c r="K46" s="126"/>
      <c r="L46" s="25"/>
      <c r="M46" s="13"/>
    </row>
    <row r="47" spans="1:14" customFormat="1" ht="15" x14ac:dyDescent="0.25">
      <c r="K47" s="121"/>
      <c r="L47" s="127"/>
    </row>
    <row r="48" spans="1:14" customFormat="1" ht="27.75" customHeight="1" x14ac:dyDescent="0.25">
      <c r="A48" s="459" t="s">
        <v>48</v>
      </c>
      <c r="B48" s="460"/>
      <c r="C48" s="460"/>
      <c r="D48" s="460"/>
      <c r="E48" s="460"/>
      <c r="F48" s="460"/>
      <c r="G48" s="460"/>
      <c r="H48" s="460"/>
      <c r="I48" s="461"/>
      <c r="K48" s="121"/>
      <c r="L48" s="127"/>
    </row>
    <row r="49" spans="1:12" customFormat="1" ht="13.15" customHeight="1" x14ac:dyDescent="0.25">
      <c r="K49" s="121"/>
      <c r="L49" s="127"/>
    </row>
    <row r="50" spans="1:12" s="5" customFormat="1" ht="30" customHeight="1" x14ac:dyDescent="0.25">
      <c r="C50" s="41"/>
      <c r="D50" s="169"/>
      <c r="F50" s="73" t="str">
        <f>+F8</f>
        <v>Recaudación
 2025</v>
      </c>
      <c r="G50" s="73" t="str">
        <f>+G8</f>
        <v>Recaudación 
2026</v>
      </c>
      <c r="I50"/>
      <c r="K50" s="121"/>
      <c r="L50" s="28"/>
    </row>
    <row r="51" spans="1:12" s="28" customFormat="1" ht="11.65" customHeight="1" x14ac:dyDescent="0.25">
      <c r="C51" s="238"/>
      <c r="D51" s="169"/>
      <c r="F51" s="169"/>
      <c r="G51" s="169"/>
      <c r="I51" s="127"/>
      <c r="K51" s="121"/>
    </row>
    <row r="52" spans="1:12" s="28" customFormat="1" ht="15.75" x14ac:dyDescent="0.25">
      <c r="A52" s="458" t="s">
        <v>47</v>
      </c>
      <c r="B52" s="458"/>
      <c r="C52" s="458"/>
      <c r="D52"/>
      <c r="E52"/>
      <c r="F52" s="81">
        <f>+F55+F86</f>
        <v>303034.56170999992</v>
      </c>
      <c r="G52" s="81">
        <f>G55+G86</f>
        <v>27978.15037000001</v>
      </c>
      <c r="I52" s="127"/>
      <c r="K52" s="121"/>
    </row>
    <row r="53" spans="1:12" s="28" customFormat="1" ht="8.4499999999999993" customHeight="1" x14ac:dyDescent="0.25">
      <c r="C53" s="238"/>
      <c r="D53" s="169"/>
      <c r="F53" s="169"/>
      <c r="G53" s="169"/>
      <c r="I53" s="127"/>
      <c r="K53" s="121"/>
    </row>
    <row r="54" spans="1:12" customFormat="1" ht="8.25" customHeight="1" x14ac:dyDescent="0.25">
      <c r="D54" s="127"/>
      <c r="K54" s="121"/>
      <c r="L54" s="127"/>
    </row>
    <row r="55" spans="1:12" s="7" customFormat="1" ht="19.5" customHeight="1" x14ac:dyDescent="0.25">
      <c r="A55" s="462" t="s">
        <v>93</v>
      </c>
      <c r="B55" s="462"/>
      <c r="C55" s="463"/>
      <c r="D55" s="170">
        <f>SUM(D58:D84)</f>
        <v>0</v>
      </c>
      <c r="E55"/>
      <c r="F55" s="239">
        <f>SUM(F67:F79)+F58+F84</f>
        <v>0</v>
      </c>
      <c r="G55" s="239">
        <f>SUM(G67:G79)+G58+G84</f>
        <v>0</v>
      </c>
      <c r="H55"/>
      <c r="I55" s="123"/>
      <c r="J55" s="198"/>
      <c r="K55" s="121"/>
      <c r="L55" s="125"/>
    </row>
    <row r="56" spans="1:12" customFormat="1" ht="6" customHeight="1" x14ac:dyDescent="0.25">
      <c r="K56" s="121"/>
      <c r="L56" s="127"/>
    </row>
    <row r="57" spans="1:12" customFormat="1" ht="6" hidden="1" customHeight="1" outlineLevel="2" x14ac:dyDescent="0.25">
      <c r="K57" s="121"/>
      <c r="L57" s="127"/>
    </row>
    <row r="58" spans="1:12" s="5" customFormat="1" ht="15.95" hidden="1" customHeight="1" outlineLevel="2" x14ac:dyDescent="0.25">
      <c r="A58" s="482" t="s">
        <v>20</v>
      </c>
      <c r="B58" s="499" t="s">
        <v>21</v>
      </c>
      <c r="C58" s="63" t="s">
        <v>1</v>
      </c>
      <c r="D58" s="171"/>
      <c r="E58" s="65"/>
      <c r="F58" s="208">
        <v>0</v>
      </c>
      <c r="G58" s="208">
        <v>0</v>
      </c>
      <c r="H58"/>
      <c r="I58" s="123"/>
    </row>
    <row r="59" spans="1:12" s="5" customFormat="1" ht="15.95" hidden="1" customHeight="1" outlineLevel="2" x14ac:dyDescent="0.25">
      <c r="A59" s="482"/>
      <c r="B59" s="499"/>
      <c r="C59" s="67" t="s">
        <v>11</v>
      </c>
      <c r="D59" s="171"/>
      <c r="E59" s="65"/>
      <c r="F59" s="209">
        <v>0</v>
      </c>
      <c r="G59" s="209">
        <v>0</v>
      </c>
      <c r="H59"/>
      <c r="I59"/>
    </row>
    <row r="60" spans="1:12" s="5" customFormat="1" ht="15.95" hidden="1" customHeight="1" outlineLevel="2" x14ac:dyDescent="0.25">
      <c r="A60" s="482"/>
      <c r="B60" s="499"/>
      <c r="C60" s="67" t="s">
        <v>15</v>
      </c>
      <c r="D60" s="171"/>
      <c r="E60" s="65"/>
      <c r="F60" s="209">
        <v>0</v>
      </c>
      <c r="G60" s="209">
        <v>0</v>
      </c>
      <c r="H60"/>
      <c r="I60"/>
    </row>
    <row r="61" spans="1:12" s="5" customFormat="1" ht="15.95" hidden="1" customHeight="1" outlineLevel="2" x14ac:dyDescent="0.25">
      <c r="A61" s="482"/>
      <c r="B61" s="499"/>
      <c r="C61" s="67" t="s">
        <v>2</v>
      </c>
      <c r="D61" s="171"/>
      <c r="E61" s="65"/>
      <c r="F61" s="209">
        <v>0</v>
      </c>
      <c r="G61" s="209">
        <v>0</v>
      </c>
      <c r="H61"/>
      <c r="I61" s="213"/>
    </row>
    <row r="62" spans="1:12" s="5" customFormat="1" ht="15.95" hidden="1" customHeight="1" outlineLevel="2" x14ac:dyDescent="0.25">
      <c r="A62" s="482"/>
      <c r="B62" s="499"/>
      <c r="C62" s="70" t="s">
        <v>14</v>
      </c>
      <c r="D62" s="171"/>
      <c r="E62" s="65"/>
      <c r="F62" s="209">
        <v>0</v>
      </c>
      <c r="G62" s="209">
        <v>0</v>
      </c>
      <c r="H62"/>
      <c r="I62"/>
    </row>
    <row r="63" spans="1:12" s="5" customFormat="1" ht="15.95" hidden="1" customHeight="1" outlineLevel="2" x14ac:dyDescent="0.25">
      <c r="A63" s="482"/>
      <c r="B63" s="499"/>
      <c r="C63" s="70" t="s">
        <v>13</v>
      </c>
      <c r="D63" s="171"/>
      <c r="E63" s="65"/>
      <c r="F63" s="209">
        <v>0</v>
      </c>
      <c r="G63" s="209">
        <v>0</v>
      </c>
      <c r="H63"/>
      <c r="I63"/>
    </row>
    <row r="64" spans="1:12" s="5" customFormat="1" ht="15.95" hidden="1" customHeight="1" outlineLevel="2" x14ac:dyDescent="0.25">
      <c r="A64" s="482"/>
      <c r="B64" s="499"/>
      <c r="C64" s="70" t="s">
        <v>12</v>
      </c>
      <c r="D64" s="171"/>
      <c r="E64" s="65"/>
      <c r="F64" s="209">
        <v>0</v>
      </c>
      <c r="G64" s="209">
        <v>0</v>
      </c>
      <c r="H64"/>
      <c r="I64"/>
    </row>
    <row r="65" spans="1:11" s="5" customFormat="1" ht="15.95" hidden="1" customHeight="1" outlineLevel="2" x14ac:dyDescent="0.25">
      <c r="A65" s="482"/>
      <c r="B65" s="499"/>
      <c r="C65" s="70" t="s">
        <v>63</v>
      </c>
      <c r="D65" s="171"/>
      <c r="E65" s="65"/>
      <c r="F65" s="209">
        <v>0</v>
      </c>
      <c r="G65" s="209">
        <v>0</v>
      </c>
      <c r="H65"/>
      <c r="I65" s="123"/>
      <c r="J65" s="12"/>
    </row>
    <row r="66" spans="1:11" s="5" customFormat="1" ht="15.95" hidden="1" customHeight="1" outlineLevel="2" x14ac:dyDescent="0.25">
      <c r="A66" s="482"/>
      <c r="B66" s="499"/>
      <c r="C66" s="70" t="s">
        <v>67</v>
      </c>
      <c r="D66" s="171"/>
      <c r="E66" s="65"/>
      <c r="F66" s="209">
        <v>0</v>
      </c>
      <c r="G66" s="209">
        <v>0</v>
      </c>
      <c r="H66"/>
      <c r="I66" s="110"/>
    </row>
    <row r="67" spans="1:11" s="5" customFormat="1" ht="15.95" hidden="1" customHeight="1" outlineLevel="2" x14ac:dyDescent="0.25">
      <c r="A67" s="482"/>
      <c r="B67" s="499"/>
      <c r="C67" s="71" t="s">
        <v>40</v>
      </c>
      <c r="D67" s="171"/>
      <c r="E67" s="65"/>
      <c r="F67" s="209">
        <v>0</v>
      </c>
      <c r="G67" s="209">
        <v>0</v>
      </c>
      <c r="H67"/>
      <c r="I67"/>
      <c r="J67" s="12"/>
    </row>
    <row r="68" spans="1:11" s="5" customFormat="1" ht="15.95" hidden="1" customHeight="1" outlineLevel="2" x14ac:dyDescent="0.25">
      <c r="A68" s="482"/>
      <c r="B68" s="499"/>
      <c r="C68" s="71" t="s">
        <v>41</v>
      </c>
      <c r="D68" s="171"/>
      <c r="E68" s="65"/>
      <c r="F68" s="209">
        <v>0</v>
      </c>
      <c r="G68" s="209">
        <v>0</v>
      </c>
      <c r="H68"/>
      <c r="I68"/>
    </row>
    <row r="69" spans="1:11" s="5" customFormat="1" ht="15.95" hidden="1" customHeight="1" outlineLevel="2" x14ac:dyDescent="0.25">
      <c r="A69" s="482"/>
      <c r="B69" s="499"/>
      <c r="C69" s="72" t="s">
        <v>18</v>
      </c>
      <c r="D69" s="171"/>
      <c r="E69" s="65"/>
      <c r="F69" s="209">
        <v>0</v>
      </c>
      <c r="G69" s="209">
        <v>0</v>
      </c>
      <c r="H69"/>
      <c r="I69"/>
    </row>
    <row r="70" spans="1:11" s="5" customFormat="1" ht="15.95" hidden="1" customHeight="1" outlineLevel="2" x14ac:dyDescent="0.25">
      <c r="A70" s="482"/>
      <c r="B70" s="499"/>
      <c r="C70" s="72" t="s">
        <v>5</v>
      </c>
      <c r="D70" s="171"/>
      <c r="E70" s="65"/>
      <c r="F70" s="209">
        <v>0</v>
      </c>
      <c r="G70" s="209">
        <v>0</v>
      </c>
      <c r="H70"/>
      <c r="I70"/>
    </row>
    <row r="71" spans="1:11" s="5" customFormat="1" ht="15.95" hidden="1" customHeight="1" outlineLevel="2" x14ac:dyDescent="0.25">
      <c r="A71" s="482"/>
      <c r="B71" s="499"/>
      <c r="C71" s="72" t="s">
        <v>6</v>
      </c>
      <c r="D71" s="171"/>
      <c r="E71" s="65"/>
      <c r="F71" s="209">
        <v>0</v>
      </c>
      <c r="G71" s="209">
        <v>0</v>
      </c>
      <c r="H71"/>
      <c r="I71"/>
    </row>
    <row r="72" spans="1:11" s="5" customFormat="1" ht="15.95" hidden="1" customHeight="1" outlineLevel="2" x14ac:dyDescent="0.25">
      <c r="A72" s="482"/>
      <c r="B72" s="499"/>
      <c r="C72" s="72" t="s">
        <v>16</v>
      </c>
      <c r="D72" s="171"/>
      <c r="E72" s="65"/>
      <c r="F72" s="209">
        <v>0</v>
      </c>
      <c r="G72" s="209">
        <v>0</v>
      </c>
      <c r="H72"/>
      <c r="I72"/>
    </row>
    <row r="73" spans="1:11" s="5" customFormat="1" ht="15.95" hidden="1" customHeight="1" outlineLevel="2" x14ac:dyDescent="0.25">
      <c r="A73" s="482"/>
      <c r="B73" s="499"/>
      <c r="C73" s="72" t="s">
        <v>7</v>
      </c>
      <c r="D73" s="171"/>
      <c r="E73" s="65"/>
      <c r="F73" s="209">
        <v>0</v>
      </c>
      <c r="G73" s="209">
        <v>0</v>
      </c>
      <c r="H73"/>
      <c r="I73" s="110"/>
    </row>
    <row r="74" spans="1:11" s="5" customFormat="1" ht="15.95" hidden="1" customHeight="1" outlineLevel="2" x14ac:dyDescent="0.25">
      <c r="A74" s="482"/>
      <c r="B74" s="499"/>
      <c r="C74" s="72" t="s">
        <v>17</v>
      </c>
      <c r="D74" s="171"/>
      <c r="E74" s="65"/>
      <c r="F74" s="209">
        <v>0</v>
      </c>
      <c r="G74" s="209">
        <v>0</v>
      </c>
      <c r="H74"/>
      <c r="I74"/>
      <c r="K74" s="12"/>
    </row>
    <row r="75" spans="1:11" s="5" customFormat="1" ht="15.95" hidden="1" customHeight="1" outlineLevel="2" x14ac:dyDescent="0.25">
      <c r="A75" s="482"/>
      <c r="B75" s="499"/>
      <c r="C75" s="72" t="s">
        <v>94</v>
      </c>
      <c r="D75" s="171"/>
      <c r="E75" s="65"/>
      <c r="F75" s="68">
        <v>0</v>
      </c>
      <c r="G75" s="68">
        <v>0</v>
      </c>
      <c r="H75"/>
      <c r="I75"/>
      <c r="K75" s="12"/>
    </row>
    <row r="76" spans="1:11" s="5" customFormat="1" ht="15.95" hidden="1" customHeight="1" outlineLevel="2" x14ac:dyDescent="0.25">
      <c r="A76" s="482"/>
      <c r="B76" s="499"/>
      <c r="C76" s="72" t="s">
        <v>95</v>
      </c>
      <c r="D76" s="171"/>
      <c r="E76" s="65"/>
      <c r="F76" s="68">
        <v>0</v>
      </c>
      <c r="G76" s="68">
        <v>0</v>
      </c>
      <c r="H76"/>
      <c r="I76"/>
      <c r="K76" s="12"/>
    </row>
    <row r="77" spans="1:11" s="5" customFormat="1" ht="15.95" hidden="1" customHeight="1" outlineLevel="2" x14ac:dyDescent="0.25">
      <c r="A77" s="482"/>
      <c r="B77" s="499"/>
      <c r="C77" s="72" t="s">
        <v>57</v>
      </c>
      <c r="D77" s="171"/>
      <c r="E77" s="65"/>
      <c r="F77" s="209">
        <v>0</v>
      </c>
      <c r="G77" s="209">
        <v>0</v>
      </c>
      <c r="H77"/>
      <c r="I77"/>
    </row>
    <row r="78" spans="1:11" s="5" customFormat="1" ht="15.95" hidden="1" customHeight="1" outlineLevel="2" x14ac:dyDescent="0.25">
      <c r="A78" s="482"/>
      <c r="B78" s="499"/>
      <c r="C78" s="72" t="s">
        <v>58</v>
      </c>
      <c r="D78" s="171"/>
      <c r="E78" s="65"/>
      <c r="F78" s="209">
        <v>0</v>
      </c>
      <c r="G78" s="209">
        <v>0</v>
      </c>
      <c r="H78"/>
      <c r="I78"/>
    </row>
    <row r="79" spans="1:11" s="5" customFormat="1" ht="15.95" hidden="1" customHeight="1" outlineLevel="2" x14ac:dyDescent="0.25">
      <c r="A79" s="482"/>
      <c r="B79" s="499"/>
      <c r="C79" s="72" t="s">
        <v>8</v>
      </c>
      <c r="D79" s="171"/>
      <c r="E79" s="65"/>
      <c r="F79" s="209">
        <v>0</v>
      </c>
      <c r="G79" s="209">
        <v>0</v>
      </c>
      <c r="H79"/>
      <c r="I79" s="123"/>
    </row>
    <row r="80" spans="1:11" s="5" customFormat="1" ht="15.95" hidden="1" customHeight="1" outlineLevel="2" x14ac:dyDescent="0.25">
      <c r="A80" s="482"/>
      <c r="B80" s="499"/>
      <c r="C80" s="176" t="s">
        <v>55</v>
      </c>
      <c r="D80" s="171"/>
      <c r="E80" s="65"/>
      <c r="F80" s="180">
        <f>SUM(F67:F79)+F58</f>
        <v>0</v>
      </c>
      <c r="G80" s="180">
        <f>SUM(G67:G79)+G58</f>
        <v>0</v>
      </c>
      <c r="H80"/>
      <c r="I80"/>
    </row>
    <row r="81" spans="1:13" s="5" customFormat="1" ht="6.6" hidden="1" customHeight="1" outlineLevel="2" x14ac:dyDescent="0.25">
      <c r="A81" s="482"/>
      <c r="B81" s="173"/>
      <c r="C81" s="177"/>
      <c r="D81" s="171"/>
      <c r="E81" s="175"/>
      <c r="F81" s="171"/>
      <c r="G81" s="171"/>
      <c r="H81"/>
      <c r="I81"/>
    </row>
    <row r="82" spans="1:13" s="5" customFormat="1" ht="15.95" hidden="1" customHeight="1" outlineLevel="2" x14ac:dyDescent="0.25">
      <c r="A82" s="482"/>
      <c r="B82" s="500" t="s">
        <v>22</v>
      </c>
      <c r="C82" s="37" t="s">
        <v>38</v>
      </c>
      <c r="D82" s="171"/>
      <c r="E82" s="65"/>
      <c r="F82" s="78">
        <v>0</v>
      </c>
      <c r="G82" s="78">
        <v>0</v>
      </c>
      <c r="H82"/>
      <c r="I82"/>
    </row>
    <row r="83" spans="1:13" s="5" customFormat="1" ht="15.95" hidden="1" customHeight="1" outlineLevel="2" x14ac:dyDescent="0.25">
      <c r="A83" s="482"/>
      <c r="B83" s="500"/>
      <c r="C83" s="39" t="s">
        <v>39</v>
      </c>
      <c r="D83" s="171"/>
      <c r="E83" s="65"/>
      <c r="F83" s="68">
        <v>0</v>
      </c>
      <c r="G83" s="68">
        <v>0</v>
      </c>
      <c r="H83"/>
      <c r="I83"/>
    </row>
    <row r="84" spans="1:13" s="5" customFormat="1" ht="15.95" hidden="1" customHeight="1" outlineLevel="2" x14ac:dyDescent="0.25">
      <c r="A84" s="482"/>
      <c r="B84" s="500"/>
      <c r="C84" s="74" t="s">
        <v>61</v>
      </c>
      <c r="D84" s="171"/>
      <c r="E84" s="65"/>
      <c r="F84" s="74">
        <v>0</v>
      </c>
      <c r="G84" s="74">
        <v>0</v>
      </c>
      <c r="H84"/>
      <c r="I84"/>
    </row>
    <row r="85" spans="1:13" s="28" customFormat="1" ht="15.6" customHeight="1" outlineLevel="1" collapsed="1" x14ac:dyDescent="0.25">
      <c r="A85" s="172"/>
      <c r="B85" s="173"/>
      <c r="C85" s="174"/>
      <c r="D85" s="171"/>
      <c r="E85" s="175"/>
      <c r="F85" s="171"/>
      <c r="G85" s="171"/>
      <c r="H85" s="127"/>
      <c r="I85" s="127"/>
    </row>
    <row r="86" spans="1:13" s="28" customFormat="1" ht="15.95" customHeight="1" outlineLevel="1" x14ac:dyDescent="0.25">
      <c r="A86" s="515"/>
      <c r="B86" s="455" t="s">
        <v>197</v>
      </c>
      <c r="C86" s="346" t="s">
        <v>198</v>
      </c>
      <c r="D86" s="170"/>
      <c r="E86"/>
      <c r="F86" s="348">
        <f>F88+F87</f>
        <v>303034.56170999992</v>
      </c>
      <c r="G86" s="348">
        <f>G88+G87</f>
        <v>27978.15037000001</v>
      </c>
      <c r="H86" s="127"/>
      <c r="I86" s="127"/>
    </row>
    <row r="87" spans="1:13" s="28" customFormat="1" ht="15.95" customHeight="1" outlineLevel="1" x14ac:dyDescent="0.25">
      <c r="A87" s="516"/>
      <c r="B87" s="455"/>
      <c r="C87" s="360" t="s">
        <v>94</v>
      </c>
      <c r="D87" s="170"/>
      <c r="E87"/>
      <c r="F87" s="349">
        <f>F123</f>
        <v>303034.56170999992</v>
      </c>
      <c r="G87" s="349">
        <f>G123</f>
        <v>39.869669999999999</v>
      </c>
      <c r="H87" s="127"/>
      <c r="I87" s="127"/>
    </row>
    <row r="88" spans="1:13" s="28" customFormat="1" ht="17.45" customHeight="1" outlineLevel="1" x14ac:dyDescent="0.25">
      <c r="A88" s="517"/>
      <c r="B88" s="455"/>
      <c r="C88" s="352" t="s">
        <v>202</v>
      </c>
      <c r="D88" s="344"/>
      <c r="E88" s="343"/>
      <c r="F88" s="349">
        <f>F124</f>
        <v>0</v>
      </c>
      <c r="G88" s="351">
        <f>G124</f>
        <v>27938.28070000001</v>
      </c>
      <c r="H88" s="127"/>
      <c r="I88" s="127"/>
    </row>
    <row r="89" spans="1:13" customFormat="1" ht="18.75" customHeight="1" x14ac:dyDescent="0.25">
      <c r="D89" s="127"/>
      <c r="K89" s="121"/>
      <c r="L89" s="127"/>
    </row>
    <row r="90" spans="1:13" customFormat="1" ht="18.75" customHeight="1" x14ac:dyDescent="0.25">
      <c r="D90" s="127"/>
      <c r="K90" s="121"/>
      <c r="L90" s="127"/>
    </row>
    <row r="91" spans="1:13" ht="33" customHeight="1" x14ac:dyDescent="0.2">
      <c r="A91" s="510" t="s">
        <v>51</v>
      </c>
      <c r="B91" s="511"/>
      <c r="C91" s="511"/>
      <c r="D91" s="511"/>
      <c r="E91" s="511"/>
      <c r="F91" s="511"/>
      <c r="G91" s="511"/>
      <c r="H91" s="511"/>
      <c r="I91" s="512"/>
      <c r="J91" s="25"/>
      <c r="K91" s="121"/>
      <c r="L91" s="25"/>
      <c r="M91" s="25"/>
    </row>
    <row r="92" spans="1:13" ht="8.25" customHeight="1" x14ac:dyDescent="0.25">
      <c r="C92" s="3"/>
      <c r="D92"/>
      <c r="G92" s="4"/>
      <c r="J92" s="25"/>
      <c r="K92" s="121"/>
      <c r="L92" s="25"/>
      <c r="M92" s="25"/>
    </row>
    <row r="93" spans="1:13" s="5" customFormat="1" ht="51" customHeight="1" x14ac:dyDescent="0.25">
      <c r="C93" s="41"/>
      <c r="D93" s="82" t="str">
        <f>+D8</f>
        <v>Meta 
2026</v>
      </c>
      <c r="E93"/>
      <c r="F93" s="82" t="str">
        <f>+F8</f>
        <v>Recaudación
 2025</v>
      </c>
      <c r="G93" s="82" t="str">
        <f>+G8</f>
        <v>Recaudación 
2026</v>
      </c>
      <c r="H93"/>
      <c r="I93" s="82" t="str">
        <f>+I8</f>
        <v>Participación de la Recaudación 2026</v>
      </c>
      <c r="J93" s="384"/>
      <c r="K93" s="385"/>
      <c r="L93" s="386"/>
      <c r="M93" s="28"/>
    </row>
    <row r="94" spans="1:13" customFormat="1" ht="6" customHeight="1" x14ac:dyDescent="0.25">
      <c r="J94" s="127"/>
      <c r="K94" s="128"/>
      <c r="L94" s="127"/>
      <c r="M94" s="127"/>
    </row>
    <row r="95" spans="1:13" s="5" customFormat="1" ht="15.95" customHeight="1" x14ac:dyDescent="0.2">
      <c r="A95" s="487" t="s">
        <v>20</v>
      </c>
      <c r="B95" s="488" t="s">
        <v>21</v>
      </c>
      <c r="C95" s="98" t="s">
        <v>1</v>
      </c>
      <c r="D95" s="66">
        <f>D96+D98+D99+D100+D97</f>
        <v>629405.31936999992</v>
      </c>
      <c r="E95" s="65"/>
      <c r="F95" s="66">
        <f>F96+F98+F99+F100+F97</f>
        <v>587059.19170000008</v>
      </c>
      <c r="G95" s="66">
        <f>G96+G98+G99+G100+G97</f>
        <v>666522.01337999979</v>
      </c>
      <c r="H95" s="11"/>
      <c r="I95" s="497">
        <f>+G117/G130</f>
        <v>0.84520957432676347</v>
      </c>
      <c r="J95" s="387"/>
      <c r="K95" s="380"/>
      <c r="L95" s="165"/>
      <c r="M95" s="28"/>
    </row>
    <row r="96" spans="1:13" ht="15.95" customHeight="1" outlineLevel="1" x14ac:dyDescent="0.2">
      <c r="A96" s="487"/>
      <c r="B96" s="489"/>
      <c r="C96" s="99" t="s">
        <v>43</v>
      </c>
      <c r="D96" s="68">
        <v>268154.35071999993</v>
      </c>
      <c r="E96" s="65"/>
      <c r="F96" s="68">
        <v>252064.60204999981</v>
      </c>
      <c r="G96" s="68">
        <v>280296.60012000002</v>
      </c>
      <c r="I96" s="492"/>
      <c r="J96" s="120"/>
      <c r="K96" s="380"/>
      <c r="L96" s="380"/>
      <c r="M96" s="25"/>
    </row>
    <row r="97" spans="1:13" ht="15.95" customHeight="1" outlineLevel="1" x14ac:dyDescent="0.2">
      <c r="A97" s="487"/>
      <c r="B97" s="489"/>
      <c r="C97" s="279" t="s">
        <v>193</v>
      </c>
      <c r="D97" s="68">
        <v>156146.87191999998</v>
      </c>
      <c r="E97" s="65"/>
      <c r="F97" s="68">
        <v>154797.41421000002</v>
      </c>
      <c r="G97" s="68">
        <v>168913.63319000011</v>
      </c>
      <c r="I97" s="492"/>
      <c r="J97" s="263"/>
      <c r="K97" s="380"/>
      <c r="L97" s="380"/>
      <c r="M97" s="25"/>
    </row>
    <row r="98" spans="1:13" s="192" customFormat="1" ht="15.95" customHeight="1" outlineLevel="1" x14ac:dyDescent="0.2">
      <c r="A98" s="487"/>
      <c r="B98" s="489"/>
      <c r="C98" s="99" t="s">
        <v>192</v>
      </c>
      <c r="D98" s="68">
        <v>0</v>
      </c>
      <c r="E98" s="193"/>
      <c r="F98" s="68">
        <v>0</v>
      </c>
      <c r="G98" s="68">
        <v>680.22366000000011</v>
      </c>
      <c r="I98" s="492"/>
      <c r="J98" s="263"/>
      <c r="K98" s="380"/>
      <c r="L98" s="380"/>
      <c r="M98" s="188"/>
    </row>
    <row r="99" spans="1:13" ht="15.95" customHeight="1" outlineLevel="1" x14ac:dyDescent="0.2">
      <c r="A99" s="487"/>
      <c r="B99" s="489"/>
      <c r="C99" s="99" t="s">
        <v>15</v>
      </c>
      <c r="D99" s="68">
        <v>129.95502999999999</v>
      </c>
      <c r="E99" s="65"/>
      <c r="F99" s="68">
        <v>45.889930000000007</v>
      </c>
      <c r="G99" s="68">
        <v>15.502370000000001</v>
      </c>
      <c r="I99" s="492"/>
      <c r="J99" s="263"/>
      <c r="K99" s="380"/>
      <c r="L99" s="380"/>
      <c r="M99" s="25"/>
    </row>
    <row r="100" spans="1:13" ht="15.95" customHeight="1" outlineLevel="1" x14ac:dyDescent="0.2">
      <c r="A100" s="487"/>
      <c r="B100" s="489"/>
      <c r="C100" s="99" t="s">
        <v>44</v>
      </c>
      <c r="D100" s="68">
        <f>D101+D102+D103+D104+D105</f>
        <v>204974.14170000001</v>
      </c>
      <c r="F100" s="68">
        <f>F101+F102+F103+F104+F105</f>
        <v>180151.28551000019</v>
      </c>
      <c r="G100" s="68">
        <f>G101+G102+G103+G104+G105</f>
        <v>216616.0540399997</v>
      </c>
      <c r="I100" s="492"/>
      <c r="J100" s="209"/>
      <c r="K100" s="380"/>
      <c r="L100" s="380"/>
      <c r="M100" s="25"/>
    </row>
    <row r="101" spans="1:13" ht="15.95" customHeight="1" outlineLevel="1" x14ac:dyDescent="0.2">
      <c r="A101" s="487"/>
      <c r="B101" s="489"/>
      <c r="C101" s="100" t="s">
        <v>14</v>
      </c>
      <c r="D101" s="68">
        <v>172308.49025</v>
      </c>
      <c r="E101" s="65"/>
      <c r="F101" s="68">
        <v>149963.6628500002</v>
      </c>
      <c r="G101" s="68">
        <v>179058.44209999969</v>
      </c>
      <c r="I101" s="492"/>
      <c r="J101" s="263"/>
      <c r="K101" s="380"/>
      <c r="L101" s="380"/>
      <c r="M101" s="25"/>
    </row>
    <row r="102" spans="1:13" ht="15.95" customHeight="1" outlineLevel="1" x14ac:dyDescent="0.2">
      <c r="A102" s="487"/>
      <c r="B102" s="489"/>
      <c r="C102" s="100" t="s">
        <v>13</v>
      </c>
      <c r="D102" s="68">
        <v>30470.733800000002</v>
      </c>
      <c r="E102" s="65"/>
      <c r="F102" s="68">
        <v>28219.4925</v>
      </c>
      <c r="G102" s="68">
        <v>35228.998309999981</v>
      </c>
      <c r="I102" s="492"/>
      <c r="J102" s="263"/>
      <c r="K102" s="380"/>
      <c r="L102" s="380"/>
      <c r="M102" s="25"/>
    </row>
    <row r="103" spans="1:13" ht="15.95" customHeight="1" outlineLevel="1" x14ac:dyDescent="0.2">
      <c r="A103" s="487"/>
      <c r="B103" s="489"/>
      <c r="C103" s="100" t="s">
        <v>12</v>
      </c>
      <c r="D103" s="68">
        <v>2082.23225</v>
      </c>
      <c r="E103" s="65"/>
      <c r="F103" s="68">
        <v>1886.5747900000001</v>
      </c>
      <c r="G103" s="68">
        <v>2287.37599</v>
      </c>
      <c r="I103" s="492"/>
      <c r="J103" s="263"/>
      <c r="K103" s="380"/>
      <c r="L103" s="380"/>
      <c r="M103" s="25"/>
    </row>
    <row r="104" spans="1:13" ht="15.95" customHeight="1" outlineLevel="1" x14ac:dyDescent="0.2">
      <c r="A104" s="487"/>
      <c r="B104" s="489"/>
      <c r="C104" s="100" t="s">
        <v>63</v>
      </c>
      <c r="D104" s="68">
        <v>112.6854000000001</v>
      </c>
      <c r="E104" s="65"/>
      <c r="F104" s="68">
        <v>81.555369999999996</v>
      </c>
      <c r="G104" s="68">
        <v>41.237639999999992</v>
      </c>
      <c r="I104" s="492"/>
      <c r="J104" s="263"/>
      <c r="K104" s="380"/>
      <c r="L104" s="380"/>
      <c r="M104" s="25"/>
    </row>
    <row r="105" spans="1:13" ht="15.95" customHeight="1" outlineLevel="1" x14ac:dyDescent="0.2">
      <c r="A105" s="487"/>
      <c r="B105" s="489"/>
      <c r="C105" s="100" t="s">
        <v>67</v>
      </c>
      <c r="D105" s="68">
        <v>0</v>
      </c>
      <c r="E105" s="65"/>
      <c r="F105" s="68">
        <v>0</v>
      </c>
      <c r="G105" s="68">
        <v>0</v>
      </c>
      <c r="I105" s="492"/>
      <c r="J105" s="263"/>
      <c r="K105" s="380"/>
      <c r="L105" s="380"/>
      <c r="M105" s="25"/>
    </row>
    <row r="106" spans="1:13" ht="15.95" customHeight="1" x14ac:dyDescent="0.25">
      <c r="A106" s="487"/>
      <c r="B106" s="489"/>
      <c r="C106" s="71" t="s">
        <v>40</v>
      </c>
      <c r="D106" s="68">
        <v>615274.15778000106</v>
      </c>
      <c r="E106" s="206"/>
      <c r="F106" s="68">
        <v>591240.1097000083</v>
      </c>
      <c r="G106" s="68">
        <v>665012.23537000653</v>
      </c>
      <c r="H106" s="11"/>
      <c r="I106" s="492"/>
      <c r="J106" s="263"/>
      <c r="K106" s="380"/>
      <c r="L106" s="380"/>
      <c r="M106" s="25"/>
    </row>
    <row r="107" spans="1:13" ht="15.95" customHeight="1" x14ac:dyDescent="0.25">
      <c r="A107" s="487"/>
      <c r="B107" s="489"/>
      <c r="C107" s="101" t="s">
        <v>41</v>
      </c>
      <c r="D107" s="68">
        <v>41426.438919999957</v>
      </c>
      <c r="E107" s="206"/>
      <c r="F107" s="68">
        <v>39171.992429999991</v>
      </c>
      <c r="G107" s="68">
        <v>37212.960930000008</v>
      </c>
      <c r="H107" s="11"/>
      <c r="I107" s="492"/>
      <c r="J107" s="263"/>
      <c r="K107" s="380"/>
      <c r="L107" s="380"/>
      <c r="M107" s="25"/>
    </row>
    <row r="108" spans="1:13" s="5" customFormat="1" ht="15.95" customHeight="1" x14ac:dyDescent="0.2">
      <c r="A108" s="487"/>
      <c r="B108" s="489"/>
      <c r="C108" s="102" t="s">
        <v>122</v>
      </c>
      <c r="D108" s="68">
        <v>3319.5773999999988</v>
      </c>
      <c r="E108" s="65"/>
      <c r="F108" s="68">
        <v>3645.1930699999998</v>
      </c>
      <c r="G108" s="68">
        <v>3739.6579100000008</v>
      </c>
      <c r="H108" s="7"/>
      <c r="I108" s="492"/>
      <c r="J108" s="263"/>
      <c r="K108" s="380"/>
      <c r="L108" s="380"/>
      <c r="M108" s="28"/>
    </row>
    <row r="109" spans="1:13" ht="15.95" customHeight="1" x14ac:dyDescent="0.2">
      <c r="A109" s="487"/>
      <c r="B109" s="489"/>
      <c r="C109" s="102" t="s">
        <v>5</v>
      </c>
      <c r="D109" s="68">
        <v>26455.954270000042</v>
      </c>
      <c r="E109" s="65"/>
      <c r="F109" s="68">
        <v>26149.302359999769</v>
      </c>
      <c r="G109" s="68">
        <v>30626.806779999872</v>
      </c>
      <c r="H109" s="11"/>
      <c r="I109" s="492"/>
      <c r="J109" s="263"/>
      <c r="K109" s="380"/>
      <c r="L109" s="380"/>
      <c r="M109" s="25"/>
    </row>
    <row r="110" spans="1:13" ht="15.95" customHeight="1" x14ac:dyDescent="0.2">
      <c r="A110" s="487"/>
      <c r="B110" s="489"/>
      <c r="C110" s="102" t="s">
        <v>6</v>
      </c>
      <c r="D110" s="68">
        <v>79958.094590000022</v>
      </c>
      <c r="E110" s="65"/>
      <c r="F110" s="68">
        <v>84116.904920000015</v>
      </c>
      <c r="G110" s="68">
        <v>100118.58206</v>
      </c>
      <c r="H110" s="11"/>
      <c r="I110" s="492"/>
      <c r="J110" s="263"/>
      <c r="K110" s="380"/>
      <c r="L110" s="380"/>
      <c r="M110" s="25"/>
    </row>
    <row r="111" spans="1:13" ht="15.95" customHeight="1" x14ac:dyDescent="0.2">
      <c r="A111" s="487"/>
      <c r="B111" s="489"/>
      <c r="C111" s="102" t="s">
        <v>16</v>
      </c>
      <c r="D111" s="68">
        <v>2050.9730600000012</v>
      </c>
      <c r="E111" s="65"/>
      <c r="F111" s="68">
        <v>2333.7317899999998</v>
      </c>
      <c r="G111" s="68">
        <v>2819.4600299999988</v>
      </c>
      <c r="H111" s="11"/>
      <c r="I111" s="492"/>
      <c r="J111" s="263"/>
      <c r="K111" s="380"/>
      <c r="L111" s="380"/>
      <c r="M111" s="25"/>
    </row>
    <row r="112" spans="1:13" ht="15.95" customHeight="1" x14ac:dyDescent="0.2">
      <c r="A112" s="487"/>
      <c r="B112" s="489"/>
      <c r="C112" s="102" t="s">
        <v>7</v>
      </c>
      <c r="D112" s="68">
        <v>134196.80979000009</v>
      </c>
      <c r="E112" s="65"/>
      <c r="F112" s="68">
        <v>119106.89779</v>
      </c>
      <c r="G112" s="68">
        <v>137886.76191999999</v>
      </c>
      <c r="H112" s="11"/>
      <c r="I112" s="492"/>
      <c r="J112" s="263"/>
      <c r="K112" s="380"/>
      <c r="L112" s="380"/>
      <c r="M112" s="25"/>
    </row>
    <row r="113" spans="1:13" ht="15.95" customHeight="1" x14ac:dyDescent="0.2">
      <c r="A113" s="487"/>
      <c r="B113" s="489"/>
      <c r="C113" s="102" t="s">
        <v>178</v>
      </c>
      <c r="D113" s="68">
        <v>18229.076899999993</v>
      </c>
      <c r="E113" s="65"/>
      <c r="F113" s="68">
        <v>20252.493780000001</v>
      </c>
      <c r="G113" s="68">
        <v>25311.480589999988</v>
      </c>
      <c r="H113" s="11"/>
      <c r="I113" s="492"/>
      <c r="J113" s="263"/>
      <c r="K113" s="380"/>
      <c r="L113" s="380"/>
      <c r="M113" s="25"/>
    </row>
    <row r="114" spans="1:13" ht="15.95" customHeight="1" x14ac:dyDescent="0.2">
      <c r="A114" s="487"/>
      <c r="B114" s="489"/>
      <c r="C114" s="102" t="s">
        <v>57</v>
      </c>
      <c r="D114" s="68">
        <v>4492.8620600000049</v>
      </c>
      <c r="E114" s="65"/>
      <c r="F114" s="68">
        <v>4175.5817100000668</v>
      </c>
      <c r="G114" s="68">
        <v>4470.4289400000735</v>
      </c>
      <c r="H114" s="11"/>
      <c r="I114" s="492"/>
      <c r="J114" s="263"/>
      <c r="K114" s="380"/>
      <c r="L114" s="380"/>
      <c r="M114" s="25"/>
    </row>
    <row r="115" spans="1:13" ht="15.95" customHeight="1" x14ac:dyDescent="0.2">
      <c r="A115" s="487"/>
      <c r="B115" s="489"/>
      <c r="C115" s="102" t="s">
        <v>58</v>
      </c>
      <c r="D115" s="68">
        <v>4344.3894599999994</v>
      </c>
      <c r="E115" s="65"/>
      <c r="F115" s="68">
        <v>4798.6206100001173</v>
      </c>
      <c r="G115" s="68">
        <v>7290.3373100002909</v>
      </c>
      <c r="H115" s="11"/>
      <c r="I115" s="492"/>
      <c r="J115" s="263"/>
      <c r="K115" s="380"/>
      <c r="L115" s="380"/>
      <c r="M115" s="25"/>
    </row>
    <row r="116" spans="1:13" ht="15.95" customHeight="1" x14ac:dyDescent="0.25">
      <c r="A116" s="487"/>
      <c r="B116" s="489"/>
      <c r="C116" s="72" t="s">
        <v>74</v>
      </c>
      <c r="D116" s="68">
        <v>1842.7566000000031</v>
      </c>
      <c r="E116" s="65"/>
      <c r="F116" s="68">
        <v>1668.8056200000001</v>
      </c>
      <c r="G116" s="68">
        <v>2397.8216400000001</v>
      </c>
      <c r="H116" s="11"/>
      <c r="I116" s="492"/>
      <c r="J116" s="296"/>
      <c r="K116" s="380"/>
      <c r="L116" s="380"/>
      <c r="M116" s="25"/>
    </row>
    <row r="117" spans="1:13" s="7" customFormat="1" ht="18" customHeight="1" x14ac:dyDescent="0.2">
      <c r="A117" s="487"/>
      <c r="B117" s="490"/>
      <c r="C117" s="83" t="s">
        <v>55</v>
      </c>
      <c r="D117" s="84">
        <f>+D95+D106+D107+SUM(D108:D116)</f>
        <v>1560996.4102000012</v>
      </c>
      <c r="E117" s="61"/>
      <c r="F117" s="84">
        <f>+F95+F106+F107+SUM(F108:F116)</f>
        <v>1483718.8254800085</v>
      </c>
      <c r="G117" s="84">
        <f>+G95+G106+G107+SUM(G108:G116)</f>
        <v>1683408.5468600066</v>
      </c>
      <c r="I117" s="493"/>
      <c r="J117" s="265"/>
      <c r="K117" s="324"/>
      <c r="L117" s="125"/>
      <c r="M117" s="125"/>
    </row>
    <row r="118" spans="1:13" ht="15.75" x14ac:dyDescent="0.25">
      <c r="A118" s="487"/>
      <c r="B118" s="21"/>
      <c r="C118" s="34"/>
      <c r="D118" s="17"/>
      <c r="E118" s="17"/>
      <c r="F118" s="17"/>
      <c r="G118" s="17"/>
      <c r="H118" s="7"/>
      <c r="I118" s="35"/>
      <c r="J118" s="265"/>
      <c r="K118" s="121"/>
      <c r="L118" s="25"/>
      <c r="M118" s="25"/>
    </row>
    <row r="119" spans="1:13" ht="18.75" customHeight="1" x14ac:dyDescent="0.2">
      <c r="A119" s="487"/>
      <c r="B119" s="494" t="s">
        <v>22</v>
      </c>
      <c r="C119" s="76" t="s">
        <v>38</v>
      </c>
      <c r="D119" s="78">
        <v>195298.84394999998</v>
      </c>
      <c r="E119" s="77"/>
      <c r="F119" s="78">
        <v>195569.56380000032</v>
      </c>
      <c r="G119" s="78">
        <v>260756.70654999989</v>
      </c>
      <c r="H119" s="7"/>
      <c r="I119" s="497">
        <f>+G121/G130</f>
        <v>0.14074309259489004</v>
      </c>
      <c r="J119" s="263"/>
      <c r="K119" s="380"/>
      <c r="L119" s="380"/>
      <c r="M119" s="25"/>
    </row>
    <row r="120" spans="1:13" ht="18.75" customHeight="1" x14ac:dyDescent="0.2">
      <c r="A120" s="487"/>
      <c r="B120" s="495"/>
      <c r="C120" s="79" t="s">
        <v>39</v>
      </c>
      <c r="D120" s="68">
        <v>15561.052559999989</v>
      </c>
      <c r="E120" s="77"/>
      <c r="F120" s="68">
        <v>16409.115869999998</v>
      </c>
      <c r="G120" s="68">
        <v>19562.08323</v>
      </c>
      <c r="H120" s="7"/>
      <c r="I120" s="492"/>
      <c r="J120" s="263"/>
      <c r="K120" s="380"/>
      <c r="L120" s="380"/>
      <c r="M120" s="25"/>
    </row>
    <row r="121" spans="1:13" s="7" customFormat="1" ht="18.75" customHeight="1" x14ac:dyDescent="0.25">
      <c r="A121" s="487"/>
      <c r="B121" s="496"/>
      <c r="C121" s="97" t="s">
        <v>61</v>
      </c>
      <c r="D121" s="84">
        <f>SUM(D119:D120)</f>
        <v>210859.89650999996</v>
      </c>
      <c r="F121" s="84">
        <f>SUM(F119:F120)</f>
        <v>211978.67967000033</v>
      </c>
      <c r="G121" s="84">
        <f>SUM(G119:G120)</f>
        <v>280318.78977999988</v>
      </c>
      <c r="H121" s="11"/>
      <c r="I121" s="493"/>
      <c r="J121" s="125"/>
      <c r="K121" s="324"/>
      <c r="L121" s="125"/>
      <c r="M121" s="125"/>
    </row>
    <row r="122" spans="1:13" s="7" customFormat="1" ht="15.75" x14ac:dyDescent="0.25">
      <c r="A122" s="487"/>
      <c r="B122" s="21"/>
      <c r="C122" s="18"/>
      <c r="D122" s="19"/>
      <c r="F122" s="19"/>
      <c r="G122" s="22"/>
      <c r="H122" s="11"/>
      <c r="I122" s="35"/>
      <c r="J122" s="125"/>
      <c r="K122" s="324"/>
      <c r="L122" s="125"/>
      <c r="M122" s="125"/>
    </row>
    <row r="123" spans="1:13" s="7" customFormat="1" ht="14.45" customHeight="1" x14ac:dyDescent="0.2">
      <c r="A123" s="487"/>
      <c r="B123" s="456" t="s">
        <v>197</v>
      </c>
      <c r="C123" s="76" t="s">
        <v>94</v>
      </c>
      <c r="D123" s="78">
        <v>0</v>
      </c>
      <c r="E123" s="77"/>
      <c r="F123" s="78">
        <v>303034.56170999992</v>
      </c>
      <c r="G123" s="78">
        <v>39.869669999999999</v>
      </c>
      <c r="H123" s="11"/>
      <c r="I123" s="513">
        <f>+G125/G130</f>
        <v>1.4047333078346562E-2</v>
      </c>
      <c r="J123" s="263"/>
      <c r="K123" s="380"/>
      <c r="L123" s="380"/>
      <c r="M123" s="125"/>
    </row>
    <row r="124" spans="1:13" s="7" customFormat="1" ht="16.5" x14ac:dyDescent="0.2">
      <c r="A124" s="487"/>
      <c r="B124" s="456"/>
      <c r="C124" s="79" t="s">
        <v>202</v>
      </c>
      <c r="D124" s="68">
        <v>0</v>
      </c>
      <c r="E124" s="77"/>
      <c r="F124" s="68">
        <v>0</v>
      </c>
      <c r="G124" s="68">
        <v>27938.28070000001</v>
      </c>
      <c r="H124" s="11"/>
      <c r="I124" s="513"/>
      <c r="J124" s="263"/>
      <c r="K124" s="380"/>
      <c r="L124" s="380"/>
      <c r="M124" s="125"/>
    </row>
    <row r="125" spans="1:13" s="7" customFormat="1" ht="18.600000000000001" customHeight="1" x14ac:dyDescent="0.25">
      <c r="A125" s="487"/>
      <c r="B125" s="456"/>
      <c r="C125" s="97" t="s">
        <v>205</v>
      </c>
      <c r="D125" s="84">
        <f>SUM(D123:D124)</f>
        <v>0</v>
      </c>
      <c r="F125" s="84">
        <f>SUM(F123:F124)</f>
        <v>303034.56170999992</v>
      </c>
      <c r="G125" s="84">
        <f>SUM(G123:G124)</f>
        <v>27978.15037000001</v>
      </c>
      <c r="H125" s="11"/>
      <c r="I125" s="514"/>
      <c r="K125" s="124"/>
    </row>
    <row r="126" spans="1:13" s="7" customFormat="1" ht="15.75" x14ac:dyDescent="0.25">
      <c r="A126" s="487"/>
      <c r="B126" s="21"/>
      <c r="C126" s="18"/>
      <c r="D126" s="22"/>
      <c r="F126" s="19"/>
      <c r="G126" s="22"/>
      <c r="H126" s="11"/>
      <c r="I126" s="35"/>
      <c r="K126" s="124"/>
    </row>
    <row r="127" spans="1:13" s="7" customFormat="1" ht="15.75" customHeight="1" x14ac:dyDescent="0.25">
      <c r="A127" s="487"/>
      <c r="B127" s="498" t="s">
        <v>24</v>
      </c>
      <c r="C127" s="498"/>
      <c r="D127" s="85">
        <f>D130-D128</f>
        <v>900976.2361000001</v>
      </c>
      <c r="F127" s="85">
        <f t="shared" ref="F127:G127" si="13">F130-F128</f>
        <v>1152696.0919900003</v>
      </c>
      <c r="G127" s="85">
        <f t="shared" si="13"/>
        <v>1005421.8430199999</v>
      </c>
      <c r="H127" s="11"/>
      <c r="I127" s="86">
        <f>+G127/$G$130</f>
        <v>0.5048044751482621</v>
      </c>
      <c r="K127" s="124"/>
    </row>
    <row r="128" spans="1:13" s="7" customFormat="1" ht="15.75" customHeight="1" x14ac:dyDescent="0.2">
      <c r="A128" s="487"/>
      <c r="B128" s="498" t="s">
        <v>25</v>
      </c>
      <c r="C128" s="498"/>
      <c r="D128" s="85">
        <f>+D106+D107+D108+D121</f>
        <v>870880.07061000098</v>
      </c>
      <c r="F128" s="85">
        <f>+F106+F107+F108+F121</f>
        <v>846035.97487000865</v>
      </c>
      <c r="G128" s="85">
        <f>+G106+G107+G108+G121</f>
        <v>986283.64399000641</v>
      </c>
      <c r="H128" s="61"/>
      <c r="I128" s="86">
        <f>+G128/$G$130</f>
        <v>0.49519552485173796</v>
      </c>
      <c r="K128" s="124"/>
    </row>
    <row r="129" spans="1:14" ht="15" x14ac:dyDescent="0.25">
      <c r="B129" s="21"/>
      <c r="C129" s="18"/>
      <c r="D129" s="22"/>
      <c r="E129" s="7"/>
      <c r="F129" s="20"/>
      <c r="G129" s="20"/>
      <c r="H129" s="11"/>
      <c r="I129" s="21"/>
    </row>
    <row r="130" spans="1:14" ht="26.25" customHeight="1" x14ac:dyDescent="0.25">
      <c r="A130" s="501" t="s">
        <v>26</v>
      </c>
      <c r="B130" s="502" t="s">
        <v>129</v>
      </c>
      <c r="C130" s="503"/>
      <c r="D130" s="87">
        <f>+D117+D121+D125</f>
        <v>1771856.3067100011</v>
      </c>
      <c r="E130"/>
      <c r="F130" s="87">
        <f>+F117+F121+F125</f>
        <v>1998732.066860009</v>
      </c>
      <c r="G130" s="87">
        <f>+G117+G121+G125</f>
        <v>1991705.4870100063</v>
      </c>
      <c r="H130" s="11"/>
      <c r="I130" s="368">
        <v>3.5623088479042053E-8</v>
      </c>
      <c r="J130" s="382"/>
      <c r="K130" s="366">
        <v>-9.3132257461547852E-10</v>
      </c>
    </row>
    <row r="131" spans="1:14" ht="14.25" customHeight="1" x14ac:dyDescent="0.2">
      <c r="A131" s="501"/>
      <c r="B131" s="504" t="s">
        <v>130</v>
      </c>
      <c r="C131" s="505"/>
      <c r="D131" s="88"/>
      <c r="E131" s="77"/>
      <c r="F131" s="139">
        <v>219210.6605999996</v>
      </c>
      <c r="G131" s="88">
        <v>275382.91488999332</v>
      </c>
      <c r="H131" s="11"/>
      <c r="I131" s="368">
        <v>7.7066943049430847E-8</v>
      </c>
      <c r="J131" s="368">
        <f>I131*1000</f>
        <v>7.7066943049430847E-5</v>
      </c>
      <c r="K131" s="367"/>
    </row>
    <row r="132" spans="1:14" ht="14.25" customHeight="1" x14ac:dyDescent="0.2">
      <c r="A132" s="501"/>
      <c r="B132" s="504" t="s">
        <v>131</v>
      </c>
      <c r="C132" s="505"/>
      <c r="D132" s="88"/>
      <c r="E132" s="77"/>
      <c r="F132" s="139">
        <v>4550.3842899999981</v>
      </c>
      <c r="G132" s="88">
        <v>4571.8758100000014</v>
      </c>
      <c r="H132" s="11"/>
      <c r="I132" s="368">
        <v>0</v>
      </c>
      <c r="J132" s="368">
        <f>I132*1000</f>
        <v>0</v>
      </c>
      <c r="K132" s="367"/>
    </row>
    <row r="133" spans="1:14" ht="27.4" customHeight="1" x14ac:dyDescent="0.25">
      <c r="A133" s="501"/>
      <c r="B133" s="502" t="s">
        <v>132</v>
      </c>
      <c r="C133" s="503"/>
      <c r="D133" s="87"/>
      <c r="E133"/>
      <c r="F133" s="89">
        <f>+F130-F131-F132</f>
        <v>1774971.0219700094</v>
      </c>
      <c r="G133" s="89">
        <f>+G130-G131-G132</f>
        <v>1711750.6963100128</v>
      </c>
      <c r="H133" s="11"/>
      <c r="I133" s="61"/>
    </row>
    <row r="134" spans="1:14" ht="14.25" customHeight="1" x14ac:dyDescent="0.25">
      <c r="A134" s="501"/>
      <c r="B134" s="504" t="s">
        <v>133</v>
      </c>
      <c r="C134" s="505"/>
      <c r="D134" s="90"/>
      <c r="E134" s="91"/>
      <c r="F134" s="283">
        <v>35391.832239999501</v>
      </c>
      <c r="G134" s="283">
        <v>56394.945679999997</v>
      </c>
      <c r="H134" s="11"/>
      <c r="I134" s="368">
        <f>G134-'Recaudación abierta'!E69</f>
        <v>0</v>
      </c>
    </row>
    <row r="135" spans="1:14" ht="38.25" customHeight="1" x14ac:dyDescent="0.25">
      <c r="A135" s="501"/>
      <c r="B135" s="506" t="s">
        <v>134</v>
      </c>
      <c r="C135" s="507"/>
      <c r="D135" s="87"/>
      <c r="E135"/>
      <c r="F135" s="93">
        <f>+F133-F134</f>
        <v>1739579.18973001</v>
      </c>
      <c r="G135" s="93">
        <f>+G133-G134</f>
        <v>1655355.7506300129</v>
      </c>
      <c r="H135" s="11"/>
      <c r="I135" s="103"/>
    </row>
    <row r="136" spans="1:14" customFormat="1" ht="15" customHeight="1" x14ac:dyDescent="0.25">
      <c r="A136" s="437" t="s">
        <v>220</v>
      </c>
      <c r="B136" s="437"/>
      <c r="C136" s="437"/>
      <c r="F136" s="184"/>
      <c r="G136" s="110"/>
      <c r="K136" s="123"/>
      <c r="L136" s="127"/>
      <c r="M136" s="127"/>
      <c r="N136" s="127"/>
    </row>
    <row r="137" spans="1:14" ht="21" customHeight="1" x14ac:dyDescent="0.2">
      <c r="A137" s="483" t="s">
        <v>92</v>
      </c>
      <c r="B137" s="483"/>
      <c r="C137" s="483"/>
      <c r="D137" s="483"/>
      <c r="E137" s="483"/>
      <c r="F137" s="483"/>
      <c r="G137" s="483"/>
      <c r="H137" s="483"/>
      <c r="I137" s="483"/>
      <c r="K137" s="200"/>
      <c r="L137" s="25"/>
      <c r="M137" s="25"/>
      <c r="N137" s="25"/>
    </row>
    <row r="138" spans="1:14" ht="13.15" customHeight="1" x14ac:dyDescent="0.2">
      <c r="A138" s="438" t="s">
        <v>45</v>
      </c>
      <c r="B138" s="438"/>
      <c r="C138" s="438"/>
      <c r="D138" s="438"/>
      <c r="E138" s="438"/>
      <c r="F138" s="438"/>
      <c r="G138" s="438"/>
      <c r="H138" s="438"/>
      <c r="I138" s="438"/>
      <c r="K138" s="178"/>
      <c r="L138" s="25"/>
      <c r="M138" s="25"/>
      <c r="N138" s="25"/>
    </row>
    <row r="139" spans="1:14" ht="13.15" customHeight="1" x14ac:dyDescent="0.2">
      <c r="A139" s="438" t="s">
        <v>46</v>
      </c>
      <c r="B139" s="438"/>
      <c r="C139" s="438"/>
      <c r="D139" s="438"/>
      <c r="E139" s="438"/>
      <c r="F139" s="438"/>
      <c r="G139" s="438"/>
      <c r="H139" s="438"/>
      <c r="I139" s="438"/>
      <c r="K139" s="178"/>
      <c r="L139" s="25"/>
      <c r="M139" s="25"/>
      <c r="N139" s="25"/>
    </row>
    <row r="140" spans="1:14" ht="23.45" customHeight="1" x14ac:dyDescent="0.2">
      <c r="A140" s="438" t="s">
        <v>186</v>
      </c>
      <c r="B140" s="438"/>
      <c r="C140" s="438"/>
      <c r="D140" s="438"/>
      <c r="E140" s="438"/>
      <c r="F140" s="438"/>
      <c r="G140" s="438"/>
      <c r="H140" s="438"/>
      <c r="I140" s="438"/>
      <c r="K140" s="178"/>
      <c r="L140" s="25"/>
      <c r="M140" s="25"/>
      <c r="N140" s="25"/>
    </row>
    <row r="141" spans="1:14" ht="13.15" customHeight="1" x14ac:dyDescent="0.2">
      <c r="A141" s="438" t="s">
        <v>81</v>
      </c>
      <c r="B141" s="438"/>
      <c r="C141" s="438"/>
      <c r="D141" s="438"/>
      <c r="E141" s="438"/>
      <c r="F141" s="438"/>
      <c r="G141" s="438"/>
      <c r="H141" s="438"/>
      <c r="I141" s="438"/>
      <c r="K141" s="178"/>
      <c r="L141" s="25"/>
      <c r="M141" s="25"/>
      <c r="N141" s="25"/>
    </row>
    <row r="142" spans="1:14" ht="13.15" customHeight="1" x14ac:dyDescent="0.2">
      <c r="A142" s="438" t="s">
        <v>82</v>
      </c>
      <c r="B142" s="438"/>
      <c r="C142" s="438"/>
      <c r="D142" s="438"/>
      <c r="E142" s="438"/>
      <c r="F142" s="438"/>
      <c r="G142" s="438"/>
      <c r="H142" s="438"/>
      <c r="I142" s="438"/>
      <c r="K142" s="178"/>
      <c r="L142" s="25"/>
      <c r="M142" s="25"/>
      <c r="N142" s="25"/>
    </row>
    <row r="143" spans="1:14" ht="15" customHeight="1" x14ac:dyDescent="0.2">
      <c r="A143" s="438" t="s">
        <v>83</v>
      </c>
      <c r="B143" s="438"/>
      <c r="C143" s="438"/>
      <c r="D143" s="438"/>
      <c r="E143" s="438"/>
      <c r="F143" s="438"/>
      <c r="G143" s="438"/>
      <c r="H143" s="438"/>
      <c r="I143" s="438"/>
      <c r="K143" s="178"/>
      <c r="L143" s="25"/>
      <c r="M143" s="25"/>
      <c r="N143" s="25"/>
    </row>
    <row r="144" spans="1:14" ht="15" customHeight="1" x14ac:dyDescent="0.2">
      <c r="A144" s="438" t="s">
        <v>146</v>
      </c>
      <c r="B144" s="438"/>
      <c r="C144" s="438"/>
      <c r="D144" s="293"/>
      <c r="E144" s="293"/>
      <c r="F144" s="293"/>
      <c r="G144" s="293"/>
      <c r="H144" s="293"/>
      <c r="I144" s="293"/>
      <c r="K144" s="2"/>
      <c r="L144" s="25"/>
      <c r="M144" s="25"/>
      <c r="N144" s="25"/>
    </row>
    <row r="145" spans="1:14" x14ac:dyDescent="0.2">
      <c r="A145" s="438" t="s">
        <v>191</v>
      </c>
      <c r="B145" s="438"/>
      <c r="C145" s="438"/>
      <c r="D145" s="438"/>
      <c r="E145" s="438"/>
      <c r="F145" s="438"/>
      <c r="G145" s="438"/>
      <c r="H145" s="438"/>
      <c r="I145" s="438"/>
      <c r="K145" s="2"/>
      <c r="L145" s="25"/>
      <c r="M145" s="25"/>
      <c r="N145" s="25"/>
    </row>
    <row r="146" spans="1:14" x14ac:dyDescent="0.2">
      <c r="A146" s="438" t="s">
        <v>201</v>
      </c>
      <c r="B146" s="438"/>
      <c r="C146" s="438"/>
      <c r="D146" s="438"/>
      <c r="E146" s="438"/>
      <c r="F146" s="438"/>
      <c r="G146" s="438"/>
      <c r="H146" s="438"/>
      <c r="I146" s="438"/>
      <c r="K146" s="2"/>
      <c r="L146" s="25"/>
      <c r="M146" s="25"/>
      <c r="N146" s="25"/>
    </row>
    <row r="147" spans="1:14" ht="18.600000000000001" customHeight="1" x14ac:dyDescent="0.2">
      <c r="A147" s="446"/>
      <c r="B147" s="446"/>
      <c r="C147" s="446"/>
      <c r="D147" s="446"/>
      <c r="E147" s="446"/>
      <c r="F147" s="446"/>
      <c r="G147" s="446"/>
      <c r="H147" s="168"/>
      <c r="I147" s="168"/>
      <c r="K147" s="2"/>
      <c r="L147" s="25"/>
      <c r="M147" s="25"/>
      <c r="N147" s="25"/>
    </row>
    <row r="148" spans="1:14" ht="25.9" customHeight="1" x14ac:dyDescent="0.2">
      <c r="A148" s="439" t="s">
        <v>35</v>
      </c>
      <c r="B148" s="439"/>
      <c r="C148" s="439"/>
      <c r="D148" s="164"/>
      <c r="E148" s="164"/>
      <c r="F148" s="164"/>
      <c r="G148" s="164"/>
      <c r="H148" s="164"/>
      <c r="I148" s="164"/>
    </row>
    <row r="149" spans="1:14" ht="15" customHeight="1" x14ac:dyDescent="0.25">
      <c r="A149" s="439" t="s">
        <v>204</v>
      </c>
      <c r="B149" s="439"/>
      <c r="C149" s="439"/>
      <c r="D149" s="439"/>
      <c r="E149" s="439"/>
      <c r="F149" s="439"/>
      <c r="G149" s="20"/>
      <c r="H149" s="7"/>
      <c r="I149" s="21"/>
    </row>
    <row r="150" spans="1:14" ht="15" customHeight="1" x14ac:dyDescent="0.2">
      <c r="A150" s="439" t="s">
        <v>68</v>
      </c>
      <c r="B150" s="439"/>
      <c r="C150" s="439"/>
      <c r="D150" s="439"/>
      <c r="E150" s="439"/>
      <c r="F150" s="439"/>
      <c r="G150" s="24"/>
      <c r="H150" s="24"/>
      <c r="I150" s="24"/>
    </row>
    <row r="151" spans="1:14" ht="15" customHeight="1" x14ac:dyDescent="0.2">
      <c r="A151" s="439" t="s">
        <v>9</v>
      </c>
      <c r="B151" s="439"/>
      <c r="C151" s="439"/>
      <c r="D151" s="439"/>
      <c r="E151" s="439"/>
      <c r="F151" s="439"/>
      <c r="G151" s="24"/>
      <c r="H151" s="24"/>
      <c r="I151" s="24"/>
    </row>
    <row r="152" spans="1:14" x14ac:dyDescent="0.2">
      <c r="C152" s="24"/>
      <c r="D152" s="24"/>
      <c r="E152" s="23"/>
      <c r="F152" s="23"/>
      <c r="G152" s="24"/>
      <c r="H152" s="24"/>
      <c r="I152" s="24"/>
    </row>
  </sheetData>
  <mergeCells count="63">
    <mergeCell ref="A149:C149"/>
    <mergeCell ref="D149:F149"/>
    <mergeCell ref="A150:C150"/>
    <mergeCell ref="D150:F150"/>
    <mergeCell ref="A151:C151"/>
    <mergeCell ref="D151:F151"/>
    <mergeCell ref="A148:C148"/>
    <mergeCell ref="A136:C136"/>
    <mergeCell ref="A137:I137"/>
    <mergeCell ref="A138:I138"/>
    <mergeCell ref="A139:I139"/>
    <mergeCell ref="A140:I140"/>
    <mergeCell ref="A141:I141"/>
    <mergeCell ref="A142:I142"/>
    <mergeCell ref="A143:I143"/>
    <mergeCell ref="A145:I145"/>
    <mergeCell ref="A146:I146"/>
    <mergeCell ref="A144:C144"/>
    <mergeCell ref="A147:G147"/>
    <mergeCell ref="A52:C52"/>
    <mergeCell ref="A95:A128"/>
    <mergeCell ref="B95:B117"/>
    <mergeCell ref="A91:I91"/>
    <mergeCell ref="I95:I117"/>
    <mergeCell ref="B119:B121"/>
    <mergeCell ref="I119:I121"/>
    <mergeCell ref="A55:C55"/>
    <mergeCell ref="A58:A84"/>
    <mergeCell ref="B58:B80"/>
    <mergeCell ref="B82:B84"/>
    <mergeCell ref="B123:B125"/>
    <mergeCell ref="I123:I125"/>
    <mergeCell ref="B86:B88"/>
    <mergeCell ref="A86:A88"/>
    <mergeCell ref="A1:I1"/>
    <mergeCell ref="A2:I2"/>
    <mergeCell ref="A3:I3"/>
    <mergeCell ref="A4:I4"/>
    <mergeCell ref="A6:I6"/>
    <mergeCell ref="I10:I32"/>
    <mergeCell ref="B34:B36"/>
    <mergeCell ref="I34:I36"/>
    <mergeCell ref="A48:I48"/>
    <mergeCell ref="B38:C38"/>
    <mergeCell ref="B39:C39"/>
    <mergeCell ref="A41:A46"/>
    <mergeCell ref="B41:C41"/>
    <mergeCell ref="B42:C42"/>
    <mergeCell ref="B43:C43"/>
    <mergeCell ref="B44:C44"/>
    <mergeCell ref="B45:C45"/>
    <mergeCell ref="B46:C46"/>
    <mergeCell ref="A10:A39"/>
    <mergeCell ref="B10:B32"/>
    <mergeCell ref="B134:C134"/>
    <mergeCell ref="B135:C135"/>
    <mergeCell ref="B128:C128"/>
    <mergeCell ref="B127:C127"/>
    <mergeCell ref="A130:A135"/>
    <mergeCell ref="B130:C130"/>
    <mergeCell ref="B131:C131"/>
    <mergeCell ref="B132:C132"/>
    <mergeCell ref="B133:C133"/>
  </mergeCells>
  <conditionalFormatting sqref="H9">
    <cfRule type="iconSet" priority="39">
      <iconSet>
        <cfvo type="percent" val="0"/>
        <cfvo type="num" val="0.95" gte="0"/>
        <cfvo type="num" val="1" gte="0"/>
      </iconSet>
    </cfRule>
    <cfRule type="iconSet" priority="41">
      <iconSet>
        <cfvo type="percent" val="0"/>
        <cfvo type="num" val="0.95"/>
        <cfvo type="num" val="1"/>
      </iconSet>
    </cfRule>
    <cfRule type="iconSet" priority="40">
      <iconSet>
        <cfvo type="percent" val="0"/>
        <cfvo type="num" val="0.95" gte="0"/>
        <cfvo type="num" val="0.99" gte="0"/>
      </iconSet>
    </cfRule>
  </conditionalFormatting>
  <conditionalFormatting sqref="H10">
    <cfRule type="iconSet" priority="37">
      <iconSet>
        <cfvo type="percent" val="0"/>
        <cfvo type="num" val="0.95"/>
        <cfvo type="num" val="1"/>
      </iconSet>
    </cfRule>
  </conditionalFormatting>
  <conditionalFormatting sqref="H11:H14 H16:H17 H20">
    <cfRule type="iconSet" priority="35">
      <iconSet>
        <cfvo type="percent" val="0"/>
        <cfvo type="num" val="0.95"/>
        <cfvo type="num" val="1"/>
      </iconSet>
    </cfRule>
  </conditionalFormatting>
  <conditionalFormatting sqref="H18">
    <cfRule type="iconSet" priority="26">
      <iconSet>
        <cfvo type="percent" val="0"/>
        <cfvo type="num" val="0.95" gte="0"/>
        <cfvo type="num" val="0.99" gte="0"/>
      </iconSet>
    </cfRule>
    <cfRule type="iconSet" priority="25">
      <iconSet>
        <cfvo type="percent" val="0"/>
        <cfvo type="num" val="0.95"/>
        <cfvo type="num" val="1"/>
      </iconSet>
    </cfRule>
    <cfRule type="iconSet" priority="27">
      <iconSet>
        <cfvo type="percent" val="0"/>
        <cfvo type="num" val="0.95" gte="0"/>
        <cfvo type="num" val="1" gte="0"/>
      </iconSet>
    </cfRule>
    <cfRule type="iconSet" priority="28">
      <iconSet>
        <cfvo type="percent" val="0"/>
        <cfvo type="num" val="0.95" gte="0"/>
        <cfvo type="num" val="1" gte="0"/>
      </iconSet>
    </cfRule>
  </conditionalFormatting>
  <conditionalFormatting sqref="H19">
    <cfRule type="iconSet" priority="24">
      <iconSet>
        <cfvo type="percent" val="0"/>
        <cfvo type="num" val="0.95" gte="0"/>
        <cfvo type="num" val="1" gte="0"/>
      </iconSet>
    </cfRule>
    <cfRule type="iconSet" priority="23">
      <iconSet>
        <cfvo type="percent" val="0"/>
        <cfvo type="num" val="0.95" gte="0"/>
        <cfvo type="num" val="1" gte="0"/>
      </iconSet>
    </cfRule>
    <cfRule type="iconSet" priority="21">
      <iconSet>
        <cfvo type="percent" val="0"/>
        <cfvo type="num" val="0.95"/>
        <cfvo type="num" val="1"/>
      </iconSet>
    </cfRule>
    <cfRule type="iconSet" priority="22">
      <iconSet>
        <cfvo type="percent" val="0"/>
        <cfvo type="num" val="0.95" gte="0"/>
        <cfvo type="num" val="0.99" gte="0"/>
      </iconSet>
    </cfRule>
  </conditionalFormatting>
  <conditionalFormatting sqref="H21:H22">
    <cfRule type="iconSet" priority="32">
      <iconSet>
        <cfvo type="percent" val="0"/>
        <cfvo type="num" val="0.95"/>
        <cfvo type="num" val="1"/>
      </iconSet>
    </cfRule>
  </conditionalFormatting>
  <conditionalFormatting sqref="H24:H30">
    <cfRule type="iconSet" priority="246">
      <iconSet>
        <cfvo type="percent" val="0"/>
        <cfvo type="num" val="0.95"/>
        <cfvo type="num" val="1"/>
      </iconSet>
    </cfRule>
  </conditionalFormatting>
  <conditionalFormatting sqref="H24:H31 H11:H14 H16:H17 H20">
    <cfRule type="iconSet" priority="248">
      <iconSet>
        <cfvo type="percent" val="0"/>
        <cfvo type="num" val="0.95" gte="0"/>
        <cfvo type="num" val="1" gte="0"/>
      </iconSet>
    </cfRule>
  </conditionalFormatting>
  <conditionalFormatting sqref="H24:H32 H10:H14 H16:H17 H20">
    <cfRule type="iconSet" priority="253">
      <iconSet>
        <cfvo type="percent" val="0"/>
        <cfvo type="num" val="0.95" gte="0"/>
        <cfvo type="num" val="1" gte="0"/>
      </iconSet>
    </cfRule>
  </conditionalFormatting>
  <conditionalFormatting sqref="H31">
    <cfRule type="iconSet" priority="52">
      <iconSet>
        <cfvo type="percent" val="0"/>
        <cfvo type="num" val="0.95"/>
        <cfvo type="num" val="1"/>
      </iconSet>
    </cfRule>
  </conditionalFormatting>
  <conditionalFormatting sqref="H32">
    <cfRule type="iconSet" priority="36">
      <iconSet>
        <cfvo type="percent" val="0"/>
        <cfvo type="num" val="0.95"/>
        <cfvo type="num" val="1"/>
      </iconSet>
    </cfRule>
  </conditionalFormatting>
  <conditionalFormatting sqref="H34:H38 H21:H23 H40">
    <cfRule type="iconSet" priority="34">
      <iconSet>
        <cfvo type="percent" val="0"/>
        <cfvo type="num" val="0.95"/>
        <cfvo type="num" val="1"/>
      </iconSet>
    </cfRule>
  </conditionalFormatting>
  <conditionalFormatting sqref="H34:H38 H21:H23">
    <cfRule type="iconSet" priority="33">
      <iconSet>
        <cfvo type="percent" val="0"/>
        <cfvo type="num" val="0.95"/>
        <cfvo type="num" val="1"/>
      </iconSet>
    </cfRule>
  </conditionalFormatting>
  <conditionalFormatting sqref="H40 H10:H14 H16:H17 H20:H38">
    <cfRule type="iconSet" priority="38">
      <iconSet>
        <cfvo type="percent" val="0"/>
        <cfvo type="num" val="0.95" gte="0"/>
        <cfvo type="num" val="0.99" gte="0"/>
      </iconSet>
    </cfRule>
  </conditionalFormatting>
  <conditionalFormatting sqref="H41:H46">
    <cfRule type="iconSet" priority="29">
      <iconSet>
        <cfvo type="percent" val="0"/>
        <cfvo type="num" val="0.95"/>
        <cfvo type="num" val="1"/>
      </iconSet>
    </cfRule>
    <cfRule type="iconSet" priority="30">
      <iconSet>
        <cfvo type="percent" val="0"/>
        <cfvo type="num" val="0.95"/>
        <cfvo type="num" val="1"/>
      </iconSet>
    </cfRule>
    <cfRule type="iconSet" priority="31">
      <iconSet>
        <cfvo type="percent" val="0"/>
        <cfvo type="num" val="0.95" gte="0"/>
        <cfvo type="num" val="0.99" gte="0"/>
      </iconSet>
    </cfRule>
  </conditionalFormatting>
  <conditionalFormatting sqref="H95">
    <cfRule type="iconSet" priority="50">
      <iconSet>
        <cfvo type="percent" val="0"/>
        <cfvo type="num" val="0.95"/>
        <cfvo type="num" val="1"/>
      </iconSet>
    </cfRule>
  </conditionalFormatting>
  <conditionalFormatting sqref="H96:H102 H105">
    <cfRule type="iconSet" priority="48">
      <iconSet>
        <cfvo type="percent" val="0"/>
        <cfvo type="num" val="0.95"/>
        <cfvo type="num" val="1"/>
      </iconSet>
    </cfRule>
  </conditionalFormatting>
  <conditionalFormatting sqref="H103">
    <cfRule type="iconSet" priority="13">
      <iconSet>
        <cfvo type="percent" val="0"/>
        <cfvo type="num" val="0.95"/>
        <cfvo type="num" val="1"/>
      </iconSet>
    </cfRule>
    <cfRule type="iconSet" priority="15">
      <iconSet>
        <cfvo type="percent" val="0"/>
        <cfvo type="num" val="0.95" gte="0"/>
        <cfvo type="num" val="1" gte="0"/>
      </iconSet>
    </cfRule>
    <cfRule type="iconSet" priority="14">
      <iconSet>
        <cfvo type="percent" val="0"/>
        <cfvo type="num" val="0.95" gte="0"/>
        <cfvo type="num" val="0.99" gte="0"/>
      </iconSet>
    </cfRule>
    <cfRule type="iconSet" priority="16">
      <iconSet>
        <cfvo type="percent" val="0"/>
        <cfvo type="num" val="0.95" gte="0"/>
        <cfvo type="num" val="1" gte="0"/>
      </iconSet>
    </cfRule>
  </conditionalFormatting>
  <conditionalFormatting sqref="H104">
    <cfRule type="iconSet" priority="20">
      <iconSet>
        <cfvo type="percent" val="0"/>
        <cfvo type="num" val="0.95" gte="0"/>
        <cfvo type="num" val="1" gte="0"/>
      </iconSet>
    </cfRule>
    <cfRule type="iconSet" priority="19">
      <iconSet>
        <cfvo type="percent" val="0"/>
        <cfvo type="num" val="0.95" gte="0"/>
        <cfvo type="num" val="1" gte="0"/>
      </iconSet>
    </cfRule>
    <cfRule type="iconSet" priority="17">
      <iconSet>
        <cfvo type="percent" val="0"/>
        <cfvo type="num" val="0.95"/>
        <cfvo type="num" val="1"/>
      </iconSet>
    </cfRule>
    <cfRule type="iconSet" priority="18">
      <iconSet>
        <cfvo type="percent" val="0"/>
        <cfvo type="num" val="0.95" gte="0"/>
        <cfvo type="num" val="0.99" gte="0"/>
      </iconSet>
    </cfRule>
  </conditionalFormatting>
  <conditionalFormatting sqref="H106:H107">
    <cfRule type="iconSet" priority="360">
      <iconSet>
        <cfvo type="percent" val="0"/>
        <cfvo type="num" val="0.95"/>
        <cfvo type="num" val="1"/>
      </iconSet>
    </cfRule>
  </conditionalFormatting>
  <conditionalFormatting sqref="H109:H114 H96:H102 H105">
    <cfRule type="iconSet" priority="254">
      <iconSet>
        <cfvo type="percent" val="0"/>
        <cfvo type="num" val="0.95" gte="0"/>
        <cfvo type="num" val="1" gte="0"/>
      </iconSet>
    </cfRule>
  </conditionalFormatting>
  <conditionalFormatting sqref="H109:H114">
    <cfRule type="iconSet" priority="258">
      <iconSet>
        <cfvo type="percent" val="0"/>
        <cfvo type="num" val="0.95"/>
        <cfvo type="num" val="1"/>
      </iconSet>
    </cfRule>
  </conditionalFormatting>
  <conditionalFormatting sqref="H115">
    <cfRule type="iconSet" priority="5">
      <iconSet>
        <cfvo type="percent" val="0"/>
        <cfvo type="num" val="0.95"/>
        <cfvo type="num" val="1"/>
      </iconSet>
    </cfRule>
    <cfRule type="iconSet" priority="6">
      <iconSet>
        <cfvo type="percent" val="0"/>
        <cfvo type="num" val="0.95" gte="0"/>
        <cfvo type="num" val="0.99" gte="0"/>
      </iconSet>
    </cfRule>
    <cfRule type="iconSet" priority="8">
      <iconSet>
        <cfvo type="percent" val="0"/>
        <cfvo type="num" val="0.95" gte="0"/>
        <cfvo type="num" val="1" gte="0"/>
      </iconSet>
    </cfRule>
    <cfRule type="iconSet" priority="7">
      <iconSet>
        <cfvo type="percent" val="0"/>
        <cfvo type="num" val="0.95" gte="0"/>
        <cfvo type="num" val="1" gte="0"/>
      </iconSet>
    </cfRule>
  </conditionalFormatting>
  <conditionalFormatting sqref="H116">
    <cfRule type="iconSet" priority="11">
      <iconSet>
        <cfvo type="percent" val="0"/>
        <cfvo type="num" val="0.95" gte="0"/>
        <cfvo type="num" val="1" gte="0"/>
      </iconSet>
    </cfRule>
    <cfRule type="iconSet" priority="12">
      <iconSet>
        <cfvo type="percent" val="0"/>
        <cfvo type="num" val="0.95" gte="0"/>
        <cfvo type="num" val="1" gte="0"/>
      </iconSet>
    </cfRule>
    <cfRule type="iconSet" priority="9">
      <iconSet>
        <cfvo type="percent" val="0"/>
        <cfvo type="num" val="0.95"/>
        <cfvo type="num" val="1"/>
      </iconSet>
    </cfRule>
    <cfRule type="iconSet" priority="10">
      <iconSet>
        <cfvo type="percent" val="0"/>
        <cfvo type="num" val="0.95" gte="0"/>
        <cfvo type="num" val="0.99" gte="0"/>
      </iconSet>
    </cfRule>
  </conditionalFormatting>
  <conditionalFormatting sqref="H117 H109:H114 H95:H102 H105">
    <cfRule type="iconSet" priority="58">
      <iconSet>
        <cfvo type="percent" val="0"/>
        <cfvo type="num" val="0.95" gte="0"/>
        <cfvo type="num" val="1" gte="0"/>
      </iconSet>
    </cfRule>
  </conditionalFormatting>
  <conditionalFormatting sqref="H117">
    <cfRule type="iconSet" priority="49">
      <iconSet>
        <cfvo type="percent" val="0"/>
        <cfvo type="num" val="0.95"/>
        <cfvo type="num" val="1"/>
      </iconSet>
    </cfRule>
  </conditionalFormatting>
  <conditionalFormatting sqref="H119:H127 H106:H108">
    <cfRule type="iconSet" priority="366">
      <iconSet>
        <cfvo type="percent" val="0"/>
        <cfvo type="num" val="0.95"/>
        <cfvo type="num" val="1"/>
      </iconSet>
    </cfRule>
  </conditionalFormatting>
  <conditionalFormatting sqref="H129 H95:H102 H105:H114 H117:H127">
    <cfRule type="iconSet" priority="51">
      <iconSet>
        <cfvo type="percent" val="0"/>
        <cfvo type="num" val="0.95" gte="0"/>
        <cfvo type="num" val="0.99" gte="0"/>
      </iconSet>
    </cfRule>
  </conditionalFormatting>
  <conditionalFormatting sqref="H129 H119:H127 H106:H108">
    <cfRule type="iconSet" priority="47">
      <iconSet>
        <cfvo type="percent" val="0"/>
        <cfvo type="num" val="0.95"/>
        <cfvo type="num" val="1"/>
      </iconSet>
    </cfRule>
  </conditionalFormatting>
  <conditionalFormatting sqref="H130:H135">
    <cfRule type="iconSet" priority="42">
      <iconSet>
        <cfvo type="percent" val="0"/>
        <cfvo type="num" val="0.95"/>
        <cfvo type="num" val="1"/>
      </iconSet>
    </cfRule>
    <cfRule type="iconSet" priority="43">
      <iconSet>
        <cfvo type="percent" val="0"/>
        <cfvo type="num" val="0.95"/>
        <cfvo type="num" val="1"/>
      </iconSet>
    </cfRule>
    <cfRule type="iconSet" priority="44">
      <iconSet>
        <cfvo type="percent" val="0"/>
        <cfvo type="num" val="0.95" gte="0"/>
        <cfvo type="num" val="0.99" gte="0"/>
      </iconSet>
    </cfRule>
  </conditionalFormatting>
  <conditionalFormatting sqref="I41:I43">
    <cfRule type="cellIs" dxfId="18" priority="3" operator="notEqual">
      <formula>0</formula>
    </cfRule>
  </conditionalFormatting>
  <conditionalFormatting sqref="I134">
    <cfRule type="cellIs" dxfId="17" priority="1" operator="notBetween">
      <formula>-1</formula>
      <formula>1</formula>
    </cfRule>
  </conditionalFormatting>
  <conditionalFormatting sqref="I130:J132">
    <cfRule type="cellIs" dxfId="16" priority="2" operator="notBetween">
      <formula>-1</formula>
      <formula>1</formula>
    </cfRule>
  </conditionalFormatting>
  <printOptions horizontalCentered="1" verticalCentered="1"/>
  <pageMargins left="0.74803149606299213" right="0.74803149606299213" top="0.35" bottom="0.39370078740157483" header="0.26" footer="0.19685039370078741"/>
  <pageSetup paperSize="9" scale="26" orientation="landscape" r:id="rId1"/>
  <headerFooter alignWithMargins="0">
    <oddHeader>&amp;R&amp;"Arial,Negrita"&amp;11CUADRO No. "A1"</oddHeader>
    <oddFooter>&amp;LFecha:  &amp;D&amp;RPlanificación Nacional.- XM</oddFooter>
  </headerFooter>
  <ignoredErrors>
    <ignoredError sqref="G10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2"/>
  <sheetViews>
    <sheetView showGridLines="0" topLeftCell="A130" zoomScaleNormal="100" zoomScaleSheetLayoutView="85" workbookViewId="0">
      <selection activeCell="A137" sqref="A137:I137"/>
    </sheetView>
  </sheetViews>
  <sheetFormatPr baseColWidth="10" defaultColWidth="11.42578125" defaultRowHeight="12.75" outlineLevelRow="2" x14ac:dyDescent="0.2"/>
  <cols>
    <col min="1" max="2" width="5.7109375" style="2" customWidth="1"/>
    <col min="3" max="3" width="63.7109375" style="2" customWidth="1"/>
    <col min="4" max="4" width="18.42578125" style="2" customWidth="1"/>
    <col min="5" max="5" width="1.28515625" style="2" customWidth="1"/>
    <col min="6" max="6" width="20.28515625" style="2" customWidth="1"/>
    <col min="7" max="7" width="20.42578125" style="2" customWidth="1"/>
    <col min="8" max="8" width="1.5703125" style="2" customWidth="1"/>
    <col min="9" max="9" width="14" style="2" customWidth="1"/>
    <col min="10" max="10" width="12.28515625" style="2" bestFit="1" customWidth="1"/>
    <col min="11" max="11" width="16.28515625" style="402" customWidth="1"/>
    <col min="12" max="12" width="15.85546875" style="2" customWidth="1"/>
    <col min="13" max="14" width="15.42578125" style="2" customWidth="1"/>
    <col min="15" max="16384" width="11.42578125" style="2"/>
  </cols>
  <sheetData>
    <row r="1" spans="1:14" ht="27.75" customHeight="1" x14ac:dyDescent="0.2">
      <c r="A1" s="476" t="s">
        <v>52</v>
      </c>
      <c r="B1" s="476"/>
      <c r="C1" s="476"/>
      <c r="D1" s="476"/>
      <c r="E1" s="476"/>
      <c r="F1" s="476"/>
      <c r="G1" s="476"/>
      <c r="H1" s="476"/>
      <c r="I1" s="476"/>
    </row>
    <row r="2" spans="1:14" ht="18" x14ac:dyDescent="0.2">
      <c r="A2" s="477" t="s">
        <v>53</v>
      </c>
      <c r="B2" s="477"/>
      <c r="C2" s="477"/>
      <c r="D2" s="477"/>
      <c r="E2" s="477"/>
      <c r="F2" s="477"/>
      <c r="G2" s="477"/>
      <c r="H2" s="477"/>
      <c r="I2" s="477"/>
    </row>
    <row r="3" spans="1:14" ht="20.25" customHeight="1" x14ac:dyDescent="0.2">
      <c r="A3" s="478" t="s">
        <v>206</v>
      </c>
      <c r="B3" s="478"/>
      <c r="C3" s="478"/>
      <c r="D3" s="478"/>
      <c r="E3" s="478"/>
      <c r="F3" s="478"/>
      <c r="G3" s="478"/>
      <c r="H3" s="478"/>
      <c r="I3" s="478"/>
    </row>
    <row r="4" spans="1:14" ht="17.25" customHeight="1" x14ac:dyDescent="0.25">
      <c r="A4" s="444" t="s">
        <v>73</v>
      </c>
      <c r="B4" s="444"/>
      <c r="C4" s="444"/>
      <c r="D4" s="444"/>
      <c r="E4" s="444"/>
      <c r="F4" s="444"/>
      <c r="G4" s="444"/>
      <c r="H4" s="444"/>
      <c r="I4" s="444"/>
      <c r="K4" s="404"/>
    </row>
    <row r="5" spans="1:14" ht="15.75" x14ac:dyDescent="0.25">
      <c r="A5" s="62"/>
      <c r="B5" s="62"/>
      <c r="C5" s="62"/>
      <c r="D5" s="62"/>
      <c r="E5" s="62"/>
      <c r="F5" s="62"/>
      <c r="G5" s="62"/>
      <c r="H5" s="62"/>
      <c r="I5" s="62"/>
      <c r="L5" s="161"/>
    </row>
    <row r="6" spans="1:14" customFormat="1" ht="31.5" customHeight="1" x14ac:dyDescent="0.25">
      <c r="A6" s="479" t="s">
        <v>42</v>
      </c>
      <c r="B6" s="480"/>
      <c r="C6" s="480"/>
      <c r="D6" s="480"/>
      <c r="E6" s="480"/>
      <c r="F6" s="480"/>
      <c r="G6" s="480"/>
      <c r="H6" s="480"/>
      <c r="I6" s="481"/>
      <c r="K6" s="405"/>
      <c r="L6" s="162"/>
    </row>
    <row r="7" spans="1:14" ht="15.75" x14ac:dyDescent="0.25">
      <c r="C7" s="3"/>
      <c r="D7" s="4"/>
      <c r="G7" s="4"/>
      <c r="L7" s="161"/>
    </row>
    <row r="8" spans="1:14" s="5" customFormat="1" ht="60" customHeight="1" x14ac:dyDescent="0.25">
      <c r="C8" s="41"/>
      <c r="D8" s="42" t="s">
        <v>181</v>
      </c>
      <c r="E8" s="6"/>
      <c r="F8" s="42" t="s">
        <v>182</v>
      </c>
      <c r="G8" s="42" t="s">
        <v>183</v>
      </c>
      <c r="H8" s="6"/>
      <c r="I8" s="42" t="s">
        <v>185</v>
      </c>
      <c r="K8" s="402"/>
    </row>
    <row r="9" spans="1:14" s="7" customFormat="1" ht="4.5" customHeight="1" x14ac:dyDescent="0.2">
      <c r="C9" s="8"/>
      <c r="D9" s="33"/>
      <c r="E9" s="10"/>
      <c r="F9" s="9"/>
      <c r="G9" s="9"/>
      <c r="H9" s="10"/>
      <c r="J9" s="5"/>
      <c r="K9" s="406"/>
    </row>
    <row r="10" spans="1:14" s="5" customFormat="1" ht="15.95" customHeight="1" x14ac:dyDescent="0.2">
      <c r="A10" s="466" t="s">
        <v>20</v>
      </c>
      <c r="B10" s="467" t="s">
        <v>21</v>
      </c>
      <c r="C10" s="98" t="s">
        <v>1</v>
      </c>
      <c r="D10" s="353">
        <f>D11+D14+D15+D12+D13</f>
        <v>1092580.9986000005</v>
      </c>
      <c r="E10" s="354"/>
      <c r="F10" s="353">
        <f>F11+F14+F15+F12+F13</f>
        <v>1026485.6868900002</v>
      </c>
      <c r="G10" s="353">
        <f>G11+G14+G15+G12+G13</f>
        <v>1277266.7034000002</v>
      </c>
      <c r="H10" s="11"/>
      <c r="I10" s="470">
        <f>+G32/G41</f>
        <v>0.90084923776678161</v>
      </c>
      <c r="K10" s="402"/>
      <c r="L10" s="122"/>
      <c r="M10" s="122"/>
      <c r="N10" s="122"/>
    </row>
    <row r="11" spans="1:14" ht="15.95" customHeight="1" outlineLevel="1" x14ac:dyDescent="0.2">
      <c r="A11" s="466"/>
      <c r="B11" s="468"/>
      <c r="C11" s="99" t="s">
        <v>43</v>
      </c>
      <c r="D11" s="210">
        <f>D96-D59</f>
        <v>295739.1974100002</v>
      </c>
      <c r="E11" s="354"/>
      <c r="F11" s="210">
        <f>F96-F59</f>
        <v>278050.55317999981</v>
      </c>
      <c r="G11" s="210">
        <f>G96-G59</f>
        <v>364119.13372999971</v>
      </c>
      <c r="I11" s="471"/>
      <c r="J11" s="5"/>
      <c r="K11" s="407"/>
      <c r="L11" s="121"/>
      <c r="M11" s="121"/>
      <c r="N11" s="121"/>
    </row>
    <row r="12" spans="1:14" s="192" customFormat="1" ht="15.95" customHeight="1" outlineLevel="1" x14ac:dyDescent="0.2">
      <c r="A12" s="466"/>
      <c r="B12" s="468"/>
      <c r="C12" s="99" t="s">
        <v>188</v>
      </c>
      <c r="D12" s="210">
        <f>D97</f>
        <v>173177.27570999999</v>
      </c>
      <c r="E12" s="357"/>
      <c r="F12" s="210">
        <f>F97</f>
        <v>171904.66000999999</v>
      </c>
      <c r="G12" s="210">
        <f>G97</f>
        <v>204255.13146</v>
      </c>
      <c r="I12" s="471"/>
      <c r="J12" s="191"/>
      <c r="K12" s="408"/>
      <c r="L12" s="195"/>
      <c r="M12" s="195"/>
      <c r="N12" s="195"/>
    </row>
    <row r="13" spans="1:14" s="192" customFormat="1" ht="15.95" customHeight="1" outlineLevel="1" x14ac:dyDescent="0.2">
      <c r="A13" s="466"/>
      <c r="B13" s="468"/>
      <c r="C13" s="99" t="s">
        <v>192</v>
      </c>
      <c r="D13" s="210">
        <f>D98</f>
        <v>0</v>
      </c>
      <c r="E13" s="357"/>
      <c r="F13" s="210">
        <f>F98</f>
        <v>0</v>
      </c>
      <c r="G13" s="210">
        <f>G98</f>
        <v>4388.068760000001</v>
      </c>
      <c r="I13" s="471"/>
      <c r="J13" s="191"/>
      <c r="K13" s="408"/>
      <c r="L13" s="195"/>
      <c r="M13" s="195"/>
      <c r="N13" s="195"/>
    </row>
    <row r="14" spans="1:14" ht="15.95" customHeight="1" outlineLevel="1" x14ac:dyDescent="0.2">
      <c r="A14" s="466"/>
      <c r="B14" s="468"/>
      <c r="C14" s="99" t="s">
        <v>15</v>
      </c>
      <c r="D14" s="210">
        <f>D99-D60</f>
        <v>59.916639999999987</v>
      </c>
      <c r="E14" s="357"/>
      <c r="F14" s="210">
        <f>F99-F60</f>
        <v>21.159330000000001</v>
      </c>
      <c r="G14" s="210">
        <f>G99-G60</f>
        <v>12.95021</v>
      </c>
      <c r="I14" s="471"/>
      <c r="K14" s="407"/>
      <c r="L14" s="121"/>
      <c r="M14" s="121"/>
      <c r="N14" s="121"/>
    </row>
    <row r="15" spans="1:14" ht="15.95" customHeight="1" outlineLevel="1" x14ac:dyDescent="0.25">
      <c r="A15" s="466"/>
      <c r="B15" s="468"/>
      <c r="C15" s="99" t="s">
        <v>44</v>
      </c>
      <c r="D15" s="355">
        <f>SUM(D16:D20)</f>
        <v>623604.60884000023</v>
      </c>
      <c r="E15" s="356"/>
      <c r="F15" s="355">
        <f>SUM(F16:F20)</f>
        <v>576509.31437000039</v>
      </c>
      <c r="G15" s="355">
        <f>SUM(G16:G20)</f>
        <v>704491.41924000054</v>
      </c>
      <c r="H15" s="68"/>
      <c r="I15" s="471"/>
      <c r="K15" s="407"/>
      <c r="L15" s="121"/>
      <c r="M15" s="121"/>
      <c r="N15" s="121"/>
    </row>
    <row r="16" spans="1:14" ht="15.95" customHeight="1" outlineLevel="1" x14ac:dyDescent="0.2">
      <c r="A16" s="466"/>
      <c r="B16" s="468"/>
      <c r="C16" s="100" t="s">
        <v>14</v>
      </c>
      <c r="D16" s="210">
        <f>D101-D62</f>
        <v>22825.375230000009</v>
      </c>
      <c r="E16" s="354"/>
      <c r="F16" s="210">
        <f t="shared" ref="F16:G28" si="0">F101-F62</f>
        <v>20022.775170000012</v>
      </c>
      <c r="G16" s="210">
        <f t="shared" si="0"/>
        <v>21331.465670000009</v>
      </c>
      <c r="I16" s="471"/>
      <c r="K16" s="407"/>
      <c r="L16" s="121"/>
      <c r="M16" s="121"/>
      <c r="N16" s="121"/>
    </row>
    <row r="17" spans="1:14" ht="15.95" customHeight="1" outlineLevel="1" x14ac:dyDescent="0.2">
      <c r="A17" s="466"/>
      <c r="B17" s="468"/>
      <c r="C17" s="100" t="s">
        <v>13</v>
      </c>
      <c r="D17" s="210">
        <f t="shared" ref="D17:D20" si="1">D102-D63</f>
        <v>598668.14615000016</v>
      </c>
      <c r="E17" s="354"/>
      <c r="F17" s="210">
        <f t="shared" si="0"/>
        <v>554594.77108000033</v>
      </c>
      <c r="G17" s="210">
        <f t="shared" si="0"/>
        <v>681177.00377000042</v>
      </c>
      <c r="I17" s="471"/>
      <c r="K17" s="407"/>
      <c r="L17" s="121"/>
      <c r="M17" s="121"/>
      <c r="N17" s="121"/>
    </row>
    <row r="18" spans="1:14" ht="15.95" customHeight="1" outlineLevel="1" x14ac:dyDescent="0.2">
      <c r="A18" s="466"/>
      <c r="B18" s="468"/>
      <c r="C18" s="100" t="s">
        <v>12</v>
      </c>
      <c r="D18" s="210">
        <f t="shared" si="1"/>
        <v>1991.6816200000001</v>
      </c>
      <c r="E18" s="354"/>
      <c r="F18" s="210">
        <f t="shared" si="0"/>
        <v>1804.90086</v>
      </c>
      <c r="G18" s="210">
        <f t="shared" si="0"/>
        <v>1932.1542999999999</v>
      </c>
      <c r="I18" s="471"/>
      <c r="K18" s="407"/>
      <c r="L18" s="121"/>
      <c r="M18" s="121"/>
      <c r="N18" s="121"/>
    </row>
    <row r="19" spans="1:14" ht="15.95" customHeight="1" outlineLevel="1" x14ac:dyDescent="0.2">
      <c r="A19" s="466"/>
      <c r="B19" s="468"/>
      <c r="C19" s="100" t="s">
        <v>63</v>
      </c>
      <c r="D19" s="210">
        <f t="shared" si="1"/>
        <v>119.40584</v>
      </c>
      <c r="E19" s="354"/>
      <c r="F19" s="210">
        <f t="shared" si="0"/>
        <v>86.86726000000003</v>
      </c>
      <c r="G19" s="210">
        <f t="shared" si="0"/>
        <v>50.795500000000018</v>
      </c>
      <c r="I19" s="471"/>
      <c r="K19" s="407"/>
      <c r="L19" s="121"/>
      <c r="M19" s="121"/>
      <c r="N19" s="121"/>
    </row>
    <row r="20" spans="1:14" ht="15.95" customHeight="1" outlineLevel="1" x14ac:dyDescent="0.2">
      <c r="A20" s="466"/>
      <c r="B20" s="468"/>
      <c r="C20" s="100" t="s">
        <v>67</v>
      </c>
      <c r="D20" s="210">
        <f t="shared" si="1"/>
        <v>0</v>
      </c>
      <c r="E20" s="354"/>
      <c r="F20" s="210">
        <f t="shared" si="0"/>
        <v>0</v>
      </c>
      <c r="G20" s="210">
        <f t="shared" si="0"/>
        <v>0</v>
      </c>
      <c r="I20" s="471"/>
      <c r="K20" s="407"/>
      <c r="L20" s="121"/>
      <c r="M20" s="121"/>
      <c r="N20" s="121"/>
    </row>
    <row r="21" spans="1:14" ht="15.95" customHeight="1" x14ac:dyDescent="0.2">
      <c r="A21" s="466"/>
      <c r="B21" s="468"/>
      <c r="C21" s="71" t="s">
        <v>40</v>
      </c>
      <c r="D21" s="210">
        <f>D106-D67</f>
        <v>708035.15337000054</v>
      </c>
      <c r="E21" s="354"/>
      <c r="F21" s="210">
        <f t="shared" si="0"/>
        <v>682283.44055000425</v>
      </c>
      <c r="G21" s="210">
        <f t="shared" si="0"/>
        <v>724730.64268000261</v>
      </c>
      <c r="H21" s="11"/>
      <c r="I21" s="471"/>
      <c r="J21" s="12"/>
      <c r="K21" s="407"/>
      <c r="L21" s="121"/>
      <c r="M21" s="121"/>
      <c r="N21" s="121"/>
    </row>
    <row r="22" spans="1:14" ht="15.95" customHeight="1" x14ac:dyDescent="0.2">
      <c r="A22" s="466"/>
      <c r="B22" s="468"/>
      <c r="C22" s="101" t="s">
        <v>41</v>
      </c>
      <c r="D22" s="210">
        <f t="shared" ref="D22:D23" si="2">D107-D68</f>
        <v>42247.416549999973</v>
      </c>
      <c r="E22" s="354"/>
      <c r="F22" s="210">
        <f t="shared" si="0"/>
        <v>39877.13875000002</v>
      </c>
      <c r="G22" s="210">
        <f t="shared" si="0"/>
        <v>42702.741829999992</v>
      </c>
      <c r="H22" s="11"/>
      <c r="I22" s="471"/>
      <c r="J22" s="12"/>
      <c r="K22" s="407"/>
      <c r="L22" s="121"/>
      <c r="M22" s="121"/>
      <c r="N22" s="121"/>
    </row>
    <row r="23" spans="1:14" s="5" customFormat="1" ht="15.95" customHeight="1" x14ac:dyDescent="0.2">
      <c r="A23" s="466"/>
      <c r="B23" s="468"/>
      <c r="C23" s="102" t="s">
        <v>18</v>
      </c>
      <c r="D23" s="210">
        <f t="shared" si="2"/>
        <v>2947.305620000001</v>
      </c>
      <c r="E23" s="354"/>
      <c r="F23" s="210">
        <f t="shared" si="0"/>
        <v>3234.5740700000001</v>
      </c>
      <c r="G23" s="210">
        <f t="shared" si="0"/>
        <v>3688.2292200000011</v>
      </c>
      <c r="H23" s="7"/>
      <c r="I23" s="471"/>
      <c r="K23" s="407"/>
      <c r="L23" s="121"/>
      <c r="M23" s="121"/>
      <c r="N23" s="121"/>
    </row>
    <row r="24" spans="1:14" ht="15.95" customHeight="1" x14ac:dyDescent="0.2">
      <c r="A24" s="466"/>
      <c r="B24" s="468"/>
      <c r="C24" s="102" t="s">
        <v>5</v>
      </c>
      <c r="D24" s="210">
        <f>D109-D70</f>
        <v>26601.31076000004</v>
      </c>
      <c r="E24" s="354"/>
      <c r="F24" s="210">
        <f t="shared" si="0"/>
        <v>26310.59813999978</v>
      </c>
      <c r="G24" s="210">
        <f t="shared" si="0"/>
        <v>28476.44192999975</v>
      </c>
      <c r="H24" s="11"/>
      <c r="I24" s="471"/>
      <c r="J24" s="5"/>
      <c r="K24" s="407"/>
      <c r="L24" s="121"/>
      <c r="M24" s="121"/>
      <c r="N24" s="121"/>
    </row>
    <row r="25" spans="1:14" ht="15.95" customHeight="1" x14ac:dyDescent="0.2">
      <c r="A25" s="466"/>
      <c r="B25" s="468"/>
      <c r="C25" s="102" t="s">
        <v>6</v>
      </c>
      <c r="D25" s="210">
        <f t="shared" ref="D25:D27" si="3">D110-D71</f>
        <v>81910.714410000059</v>
      </c>
      <c r="E25" s="354"/>
      <c r="F25" s="210">
        <f t="shared" si="0"/>
        <v>86944.06736999999</v>
      </c>
      <c r="G25" s="210">
        <f t="shared" si="0"/>
        <v>127756.39612</v>
      </c>
      <c r="H25" s="11"/>
      <c r="I25" s="471"/>
      <c r="J25" s="5"/>
      <c r="K25" s="407"/>
      <c r="L25" s="121"/>
      <c r="M25" s="121"/>
      <c r="N25" s="121"/>
    </row>
    <row r="26" spans="1:14" ht="15.95" customHeight="1" x14ac:dyDescent="0.2">
      <c r="A26" s="466"/>
      <c r="B26" s="468"/>
      <c r="C26" s="102" t="s">
        <v>16</v>
      </c>
      <c r="D26" s="210">
        <f t="shared" si="3"/>
        <v>2091.58097</v>
      </c>
      <c r="E26" s="354"/>
      <c r="F26" s="210">
        <f t="shared" si="0"/>
        <v>2379.7397299999998</v>
      </c>
      <c r="G26" s="210">
        <f t="shared" si="0"/>
        <v>2467.40769</v>
      </c>
      <c r="H26" s="11"/>
      <c r="I26" s="471"/>
      <c r="J26" s="14"/>
      <c r="K26" s="407"/>
      <c r="L26" s="121"/>
      <c r="M26" s="121"/>
      <c r="N26" s="121"/>
    </row>
    <row r="27" spans="1:14" ht="15.95" customHeight="1" x14ac:dyDescent="0.2">
      <c r="A27" s="466"/>
      <c r="B27" s="468"/>
      <c r="C27" s="102" t="s">
        <v>7</v>
      </c>
      <c r="D27" s="210">
        <f t="shared" si="3"/>
        <v>108793.68253000001</v>
      </c>
      <c r="E27" s="354"/>
      <c r="F27" s="210">
        <f t="shared" si="0"/>
        <v>93786.124520000012</v>
      </c>
      <c r="G27" s="210">
        <f t="shared" si="0"/>
        <v>270851.37185999972</v>
      </c>
      <c r="H27" s="11"/>
      <c r="I27" s="471"/>
      <c r="J27" s="5"/>
      <c r="K27" s="407"/>
      <c r="L27" s="121"/>
      <c r="M27" s="121"/>
      <c r="N27" s="121"/>
    </row>
    <row r="28" spans="1:14" ht="15.95" customHeight="1" x14ac:dyDescent="0.2">
      <c r="A28" s="466"/>
      <c r="B28" s="468"/>
      <c r="C28" s="102" t="s">
        <v>17</v>
      </c>
      <c r="D28" s="210">
        <f>D113-D74</f>
        <v>18968.40832000002</v>
      </c>
      <c r="E28" s="354"/>
      <c r="F28" s="210">
        <f t="shared" si="0"/>
        <v>21080.21225</v>
      </c>
      <c r="G28" s="210">
        <f t="shared" si="0"/>
        <v>22016.41993</v>
      </c>
      <c r="H28" s="11"/>
      <c r="I28" s="471"/>
      <c r="K28" s="407"/>
      <c r="L28" s="121"/>
      <c r="M28" s="121"/>
      <c r="N28" s="121"/>
    </row>
    <row r="29" spans="1:14" ht="15.95" customHeight="1" x14ac:dyDescent="0.2">
      <c r="A29" s="466"/>
      <c r="B29" s="468"/>
      <c r="C29" s="102" t="s">
        <v>57</v>
      </c>
      <c r="D29" s="210">
        <f>D114-D77</f>
        <v>5246.1990600000036</v>
      </c>
      <c r="E29" s="354"/>
      <c r="F29" s="210">
        <f>F114-F77</f>
        <v>4903.1628300000948</v>
      </c>
      <c r="G29" s="210">
        <f>G114-G77</f>
        <v>3924.5777700000449</v>
      </c>
      <c r="H29" s="11"/>
      <c r="I29" s="471"/>
      <c r="K29" s="407"/>
      <c r="L29" s="121"/>
      <c r="M29" s="121"/>
      <c r="N29" s="121"/>
    </row>
    <row r="30" spans="1:14" ht="15.95" customHeight="1" x14ac:dyDescent="0.2">
      <c r="A30" s="466"/>
      <c r="B30" s="468"/>
      <c r="C30" s="102" t="s">
        <v>58</v>
      </c>
      <c r="D30" s="210">
        <f>D115-D78</f>
        <v>4249.9343100000006</v>
      </c>
      <c r="E30" s="354"/>
      <c r="F30" s="210">
        <f>F115-F78</f>
        <v>4689.36510000011</v>
      </c>
      <c r="G30" s="210">
        <f>G115-G78</f>
        <v>6626.6500100002349</v>
      </c>
      <c r="H30" s="11"/>
      <c r="I30" s="471"/>
      <c r="K30" s="407"/>
      <c r="L30" s="121"/>
      <c r="M30" s="121"/>
      <c r="N30" s="121"/>
    </row>
    <row r="31" spans="1:14" ht="15.95" customHeight="1" x14ac:dyDescent="0.2">
      <c r="A31" s="466"/>
      <c r="B31" s="468"/>
      <c r="C31" s="72" t="s">
        <v>74</v>
      </c>
      <c r="D31" s="210">
        <f>D116-D79-D76-D75</f>
        <v>2158.162300000005</v>
      </c>
      <c r="E31" s="354"/>
      <c r="F31" s="210">
        <f>F116-F79-F76-F75</f>
        <v>1961.4701099999997</v>
      </c>
      <c r="G31" s="210">
        <f>G116-G79-G76-G75</f>
        <v>1532.48711</v>
      </c>
      <c r="H31" s="7"/>
      <c r="I31" s="471"/>
      <c r="J31" s="5"/>
      <c r="K31" s="407"/>
      <c r="L31" s="121"/>
      <c r="M31" s="121"/>
      <c r="N31" s="121"/>
    </row>
    <row r="32" spans="1:14" s="7" customFormat="1" ht="18" customHeight="1" x14ac:dyDescent="0.25">
      <c r="A32" s="466"/>
      <c r="B32" s="469"/>
      <c r="C32" s="47" t="s">
        <v>55</v>
      </c>
      <c r="D32" s="48">
        <f>+D10+SUM(D21:D31)</f>
        <v>2095830.8668000011</v>
      </c>
      <c r="E32" s="117"/>
      <c r="F32" s="48">
        <f>+F10+SUM(F21:F31)</f>
        <v>1993935.5803100043</v>
      </c>
      <c r="G32" s="48">
        <f>+G10+SUM(G21:G31)</f>
        <v>2512040.0695500029</v>
      </c>
      <c r="I32" s="472"/>
      <c r="J32" s="15"/>
      <c r="K32" s="409"/>
      <c r="L32" s="130"/>
      <c r="M32" s="130"/>
      <c r="N32" s="130"/>
    </row>
    <row r="33" spans="1:14" ht="6.6" customHeight="1" x14ac:dyDescent="0.25">
      <c r="A33" s="466"/>
      <c r="B33" s="21"/>
      <c r="C33" s="34"/>
      <c r="D33" s="17"/>
      <c r="E33" s="17"/>
      <c r="F33" s="17"/>
      <c r="G33" s="17"/>
      <c r="H33" s="7"/>
      <c r="I33" s="35"/>
      <c r="J33" s="5"/>
      <c r="K33" s="409"/>
      <c r="L33" s="130"/>
      <c r="M33" s="130"/>
      <c r="N33" s="130"/>
    </row>
    <row r="34" spans="1:14" ht="18.75" customHeight="1" x14ac:dyDescent="0.2">
      <c r="A34" s="466"/>
      <c r="B34" s="473" t="s">
        <v>22</v>
      </c>
      <c r="C34" s="37" t="s">
        <v>38</v>
      </c>
      <c r="D34" s="38">
        <f>D119</f>
        <v>207309.18254999979</v>
      </c>
      <c r="E34" s="118"/>
      <c r="F34" s="38">
        <f>F119-F82</f>
        <v>207566.22511999949</v>
      </c>
      <c r="G34" s="38">
        <f>G119-G82</f>
        <v>254854.90248000031</v>
      </c>
      <c r="H34" s="7"/>
      <c r="I34" s="470">
        <f>+G36/G41</f>
        <v>9.9150762233218392E-2</v>
      </c>
      <c r="K34" s="409"/>
      <c r="L34" s="130"/>
      <c r="M34" s="130"/>
      <c r="N34" s="130"/>
    </row>
    <row r="35" spans="1:14" ht="18.75" customHeight="1" x14ac:dyDescent="0.2">
      <c r="A35" s="466"/>
      <c r="B35" s="474"/>
      <c r="C35" s="39" t="s">
        <v>39</v>
      </c>
      <c r="D35" s="36">
        <f>D120</f>
        <v>17321.02464</v>
      </c>
      <c r="E35" s="118"/>
      <c r="F35" s="36">
        <f>F120-F83</f>
        <v>18290.930410000001</v>
      </c>
      <c r="G35" s="36">
        <f>G120-G83</f>
        <v>21629.416109999991</v>
      </c>
      <c r="H35" s="7"/>
      <c r="I35" s="471"/>
      <c r="K35" s="409"/>
      <c r="L35" s="130"/>
      <c r="M35" s="130"/>
      <c r="N35" s="130"/>
    </row>
    <row r="36" spans="1:14" s="7" customFormat="1" ht="18.75" customHeight="1" x14ac:dyDescent="0.2">
      <c r="A36" s="466"/>
      <c r="B36" s="475"/>
      <c r="C36" s="96" t="s">
        <v>61</v>
      </c>
      <c r="D36" s="48">
        <f>SUM(D34:D35)</f>
        <v>224630.20718999978</v>
      </c>
      <c r="F36" s="48">
        <f>SUM(F34:F35)</f>
        <v>225857.15552999949</v>
      </c>
      <c r="G36" s="48">
        <f>SUM(G34:G35)</f>
        <v>276484.31859000027</v>
      </c>
      <c r="H36" s="11"/>
      <c r="I36" s="472"/>
      <c r="K36" s="407"/>
      <c r="L36" s="130"/>
    </row>
    <row r="37" spans="1:14" s="7" customFormat="1" ht="15.75" x14ac:dyDescent="0.25">
      <c r="A37" s="466"/>
      <c r="B37" s="21"/>
      <c r="C37" s="18"/>
      <c r="D37" s="94"/>
      <c r="E37" s="94"/>
      <c r="F37" s="94"/>
      <c r="G37" s="94"/>
      <c r="H37" s="11"/>
      <c r="I37" s="35"/>
      <c r="K37" s="407"/>
      <c r="L37" s="130"/>
    </row>
    <row r="38" spans="1:14" s="7" customFormat="1" ht="15.75" customHeight="1" x14ac:dyDescent="0.25">
      <c r="A38" s="466"/>
      <c r="B38" s="464" t="s">
        <v>24</v>
      </c>
      <c r="C38" s="464"/>
      <c r="D38" s="49">
        <f t="shared" ref="D38:F38" si="4">D41-D39</f>
        <v>1342600.9912600005</v>
      </c>
      <c r="F38" s="49">
        <f t="shared" si="4"/>
        <v>1268540.4269400002</v>
      </c>
      <c r="G38" s="49">
        <f>G41-G39</f>
        <v>1740918.4558200003</v>
      </c>
      <c r="H38" s="11"/>
      <c r="I38" s="50">
        <f>+G38/$G$41</f>
        <v>0.62431530569514748</v>
      </c>
      <c r="K38" s="410"/>
      <c r="L38" s="125"/>
    </row>
    <row r="39" spans="1:14" s="7" customFormat="1" ht="15.75" customHeight="1" x14ac:dyDescent="0.2">
      <c r="A39" s="466"/>
      <c r="B39" s="464" t="s">
        <v>25</v>
      </c>
      <c r="C39" s="464"/>
      <c r="D39" s="49">
        <f>+D21+D22+D23+D36</f>
        <v>977860.08273000026</v>
      </c>
      <c r="F39" s="49">
        <f>+F21+F22+F23+F36</f>
        <v>951252.30890000379</v>
      </c>
      <c r="G39" s="49">
        <f>+G21+G22+G23+G36</f>
        <v>1047605.9323200028</v>
      </c>
      <c r="H39" s="61"/>
      <c r="I39" s="50">
        <f>+G39/$G$41</f>
        <v>0.37568469430485246</v>
      </c>
      <c r="K39" s="410"/>
      <c r="L39" s="125"/>
    </row>
    <row r="40" spans="1:14" ht="15" x14ac:dyDescent="0.25">
      <c r="B40" s="21"/>
      <c r="C40" s="18"/>
      <c r="D40" s="22"/>
      <c r="E40" s="16"/>
      <c r="F40" s="20"/>
      <c r="G40" s="20"/>
      <c r="H40" s="11"/>
      <c r="I40" s="21"/>
      <c r="K40" s="407"/>
      <c r="L40" s="25"/>
    </row>
    <row r="41" spans="1:14" ht="24.75" customHeight="1" x14ac:dyDescent="0.25">
      <c r="A41" s="465" t="s">
        <v>26</v>
      </c>
      <c r="B41" s="451" t="s">
        <v>75</v>
      </c>
      <c r="C41" s="452"/>
      <c r="D41" s="43">
        <f>+D32+D36</f>
        <v>2320461.0739900009</v>
      </c>
      <c r="E41" s="110"/>
      <c r="F41" s="43">
        <f>+F32+F36</f>
        <v>2219792.7358400039</v>
      </c>
      <c r="G41" s="43">
        <f>+G32+G36</f>
        <v>2788524.3881400032</v>
      </c>
      <c r="H41" s="11"/>
      <c r="I41" s="368">
        <f>G41+G52-G130</f>
        <v>0</v>
      </c>
      <c r="K41" s="410"/>
      <c r="L41" s="25"/>
    </row>
    <row r="42" spans="1:14" ht="14.25" customHeight="1" x14ac:dyDescent="0.2">
      <c r="A42" s="465"/>
      <c r="B42" s="449" t="s">
        <v>49</v>
      </c>
      <c r="C42" s="450"/>
      <c r="D42" s="40"/>
      <c r="E42" s="7"/>
      <c r="F42" s="88">
        <f>F131</f>
        <v>224932.30370000069</v>
      </c>
      <c r="G42" s="88">
        <f>G131</f>
        <v>335040.24080999708</v>
      </c>
      <c r="H42" s="11"/>
      <c r="I42" s="368">
        <f>F41+F52-F130</f>
        <v>0</v>
      </c>
      <c r="L42" s="25"/>
    </row>
    <row r="43" spans="1:14" ht="14.25" customHeight="1" x14ac:dyDescent="0.2">
      <c r="A43" s="465"/>
      <c r="B43" s="449" t="s">
        <v>50</v>
      </c>
      <c r="C43" s="450"/>
      <c r="D43" s="40"/>
      <c r="E43" s="7"/>
      <c r="F43" s="88">
        <f>F132</f>
        <v>6146.6753600000029</v>
      </c>
      <c r="G43" s="88">
        <f>G132</f>
        <v>4647.8010199999944</v>
      </c>
      <c r="H43" s="11"/>
      <c r="I43" s="368">
        <f>D41+D52-D130</f>
        <v>0</v>
      </c>
      <c r="L43" s="25"/>
    </row>
    <row r="44" spans="1:14" ht="25.5" customHeight="1" x14ac:dyDescent="0.2">
      <c r="A44" s="465"/>
      <c r="B44" s="451" t="s">
        <v>76</v>
      </c>
      <c r="C44" s="452"/>
      <c r="D44" s="43">
        <f>+D41</f>
        <v>2320461.0739900009</v>
      </c>
      <c r="E44" s="61"/>
      <c r="F44" s="45">
        <f t="shared" ref="F44" si="5">+F41-F42-F43</f>
        <v>1988713.7567800032</v>
      </c>
      <c r="G44" s="45">
        <f>+G41-G42-G43</f>
        <v>2448836.346310006</v>
      </c>
      <c r="H44" s="11"/>
      <c r="I44" s="61"/>
      <c r="K44" s="410"/>
      <c r="L44" s="25"/>
    </row>
    <row r="45" spans="1:14" ht="14.25" customHeight="1" x14ac:dyDescent="0.2">
      <c r="A45" s="465"/>
      <c r="B45" s="449" t="s">
        <v>77</v>
      </c>
      <c r="C45" s="450"/>
      <c r="D45" s="51"/>
      <c r="E45" s="61"/>
      <c r="F45" s="210">
        <f>F134</f>
        <v>29970.462590000399</v>
      </c>
      <c r="G45" s="36">
        <f>G134</f>
        <v>35951.745080000001</v>
      </c>
      <c r="H45" s="11"/>
      <c r="I45" s="111"/>
      <c r="L45" s="25"/>
    </row>
    <row r="46" spans="1:14" ht="33" customHeight="1" x14ac:dyDescent="0.2">
      <c r="A46" s="465"/>
      <c r="B46" s="453" t="s">
        <v>84</v>
      </c>
      <c r="C46" s="454"/>
      <c r="D46" s="43">
        <f>+D44</f>
        <v>2320461.0739900009</v>
      </c>
      <c r="E46" s="61"/>
      <c r="F46" s="46">
        <f t="shared" ref="F46" si="6">+F44-F45</f>
        <v>1958743.2941900028</v>
      </c>
      <c r="G46" s="46">
        <f>+G44-G45</f>
        <v>2412884.6012300062</v>
      </c>
      <c r="H46" s="11"/>
      <c r="I46" s="61"/>
      <c r="K46" s="410"/>
      <c r="L46" s="25"/>
      <c r="M46" s="13"/>
    </row>
    <row r="47" spans="1:14" customFormat="1" ht="22.9" customHeight="1" x14ac:dyDescent="0.25">
      <c r="K47" s="407"/>
      <c r="L47" s="127"/>
    </row>
    <row r="48" spans="1:14" customFormat="1" ht="27.75" customHeight="1" x14ac:dyDescent="0.25">
      <c r="A48" s="459" t="s">
        <v>48</v>
      </c>
      <c r="B48" s="460"/>
      <c r="C48" s="460"/>
      <c r="D48" s="460"/>
      <c r="E48" s="460"/>
      <c r="F48" s="460"/>
      <c r="G48" s="460"/>
      <c r="H48" s="460"/>
      <c r="I48" s="461"/>
      <c r="K48" s="407"/>
      <c r="L48" s="127"/>
    </row>
    <row r="49" spans="1:12" customFormat="1" ht="8.25" customHeight="1" x14ac:dyDescent="0.25">
      <c r="K49" s="407"/>
      <c r="L49" s="127"/>
    </row>
    <row r="50" spans="1:12" s="5" customFormat="1" ht="30" customHeight="1" x14ac:dyDescent="0.25">
      <c r="C50" s="41"/>
      <c r="D50" s="169"/>
      <c r="F50" s="73" t="str">
        <f>+F8</f>
        <v>Recaudación
 2025</v>
      </c>
      <c r="G50" s="73" t="str">
        <f>+G8</f>
        <v>Recaudación 
2026</v>
      </c>
      <c r="I50"/>
      <c r="K50" s="407"/>
      <c r="L50" s="28"/>
    </row>
    <row r="51" spans="1:12" s="28" customFormat="1" ht="8.4499999999999993" customHeight="1" x14ac:dyDescent="0.25">
      <c r="C51" s="238"/>
      <c r="D51" s="169"/>
      <c r="F51" s="169"/>
      <c r="G51" s="169"/>
      <c r="I51" s="127"/>
      <c r="K51" s="407"/>
    </row>
    <row r="52" spans="1:12" s="28" customFormat="1" ht="15.75" x14ac:dyDescent="0.25">
      <c r="A52" s="458" t="s">
        <v>47</v>
      </c>
      <c r="B52" s="458"/>
      <c r="C52" s="458"/>
      <c r="D52"/>
      <c r="E52"/>
      <c r="F52" s="81">
        <f>+F55+F86</f>
        <v>13543.26784</v>
      </c>
      <c r="G52" s="81">
        <f>G55+G86</f>
        <v>75566.569759999998</v>
      </c>
      <c r="I52" s="127"/>
      <c r="K52" s="407"/>
    </row>
    <row r="53" spans="1:12" s="28" customFormat="1" ht="10.9" customHeight="1" x14ac:dyDescent="0.25">
      <c r="A53" s="241"/>
      <c r="B53" s="241"/>
      <c r="C53" s="241"/>
      <c r="D53" s="127"/>
      <c r="E53" s="127"/>
      <c r="F53" s="169"/>
      <c r="G53" s="169"/>
      <c r="I53" s="127"/>
      <c r="K53" s="407"/>
    </row>
    <row r="54" spans="1:12" customFormat="1" ht="8.25" customHeight="1" x14ac:dyDescent="0.25">
      <c r="D54" s="127"/>
      <c r="K54" s="407"/>
      <c r="L54" s="127"/>
    </row>
    <row r="55" spans="1:12" s="7" customFormat="1" ht="19.5" customHeight="1" x14ac:dyDescent="0.25">
      <c r="A55" s="462" t="s">
        <v>93</v>
      </c>
      <c r="B55" s="462"/>
      <c r="C55" s="463"/>
      <c r="D55" s="170">
        <f>SUM(D58:D84)</f>
        <v>0</v>
      </c>
      <c r="E55"/>
      <c r="F55" s="239">
        <f>SUM(F67:F79)+F58+F84</f>
        <v>0</v>
      </c>
      <c r="G55" s="239">
        <f>SUM(G67:G79)+G58+G84</f>
        <v>0</v>
      </c>
      <c r="H55"/>
      <c r="I55" s="123"/>
      <c r="J55" s="198"/>
      <c r="K55" s="407"/>
      <c r="L55" s="125"/>
    </row>
    <row r="56" spans="1:12" customFormat="1" ht="6" customHeight="1" x14ac:dyDescent="0.25">
      <c r="K56" s="407"/>
      <c r="L56" s="127"/>
    </row>
    <row r="57" spans="1:12" customFormat="1" ht="6" customHeight="1" outlineLevel="1" x14ac:dyDescent="0.25">
      <c r="K57" s="407"/>
      <c r="L57" s="127"/>
    </row>
    <row r="58" spans="1:12" s="5" customFormat="1" ht="15.95" hidden="1" customHeight="1" outlineLevel="2" x14ac:dyDescent="0.25">
      <c r="A58" s="482" t="s">
        <v>20</v>
      </c>
      <c r="B58" s="499" t="s">
        <v>21</v>
      </c>
      <c r="C58" s="63" t="s">
        <v>1</v>
      </c>
      <c r="D58" s="171"/>
      <c r="E58" s="65"/>
      <c r="F58" s="208">
        <v>0</v>
      </c>
      <c r="G58" s="208">
        <v>0</v>
      </c>
      <c r="H58"/>
      <c r="I58" s="123"/>
      <c r="K58" s="411"/>
    </row>
    <row r="59" spans="1:12" s="5" customFormat="1" ht="15.95" hidden="1" customHeight="1" outlineLevel="2" x14ac:dyDescent="0.25">
      <c r="A59" s="482"/>
      <c r="B59" s="499"/>
      <c r="C59" s="67" t="s">
        <v>11</v>
      </c>
      <c r="D59" s="171"/>
      <c r="E59" s="65"/>
      <c r="F59" s="209">
        <v>0</v>
      </c>
      <c r="G59" s="209">
        <v>0</v>
      </c>
      <c r="H59"/>
      <c r="I59"/>
      <c r="K59" s="411"/>
    </row>
    <row r="60" spans="1:12" s="5" customFormat="1" ht="15.95" hidden="1" customHeight="1" outlineLevel="2" x14ac:dyDescent="0.25">
      <c r="A60" s="482"/>
      <c r="B60" s="499"/>
      <c r="C60" s="67" t="s">
        <v>15</v>
      </c>
      <c r="D60" s="171"/>
      <c r="E60" s="65"/>
      <c r="F60" s="209">
        <v>0</v>
      </c>
      <c r="G60" s="209">
        <v>0</v>
      </c>
      <c r="H60"/>
      <c r="I60" s="110"/>
      <c r="K60" s="411"/>
    </row>
    <row r="61" spans="1:12" s="5" customFormat="1" ht="15.95" hidden="1" customHeight="1" outlineLevel="2" x14ac:dyDescent="0.25">
      <c r="A61" s="482"/>
      <c r="B61" s="499"/>
      <c r="C61" s="67" t="s">
        <v>2</v>
      </c>
      <c r="D61" s="171"/>
      <c r="E61" s="65"/>
      <c r="F61" s="209">
        <v>0</v>
      </c>
      <c r="G61" s="209">
        <v>0</v>
      </c>
      <c r="H61"/>
      <c r="I61" s="213"/>
      <c r="K61" s="411"/>
    </row>
    <row r="62" spans="1:12" s="5" customFormat="1" ht="15.95" hidden="1" customHeight="1" outlineLevel="2" x14ac:dyDescent="0.25">
      <c r="A62" s="482"/>
      <c r="B62" s="499"/>
      <c r="C62" s="70" t="s">
        <v>14</v>
      </c>
      <c r="D62" s="171"/>
      <c r="E62" s="65"/>
      <c r="F62" s="209">
        <v>0</v>
      </c>
      <c r="G62" s="209">
        <v>0</v>
      </c>
      <c r="H62"/>
      <c r="I62"/>
      <c r="K62" s="411"/>
    </row>
    <row r="63" spans="1:12" s="5" customFormat="1" ht="15.95" hidden="1" customHeight="1" outlineLevel="2" x14ac:dyDescent="0.25">
      <c r="A63" s="482"/>
      <c r="B63" s="499"/>
      <c r="C63" s="70" t="s">
        <v>13</v>
      </c>
      <c r="D63" s="171"/>
      <c r="E63" s="65"/>
      <c r="F63" s="209">
        <v>0</v>
      </c>
      <c r="G63" s="209">
        <v>0</v>
      </c>
      <c r="H63"/>
      <c r="I63"/>
      <c r="K63" s="411"/>
    </row>
    <row r="64" spans="1:12" s="5" customFormat="1" ht="15.95" hidden="1" customHeight="1" outlineLevel="2" x14ac:dyDescent="0.25">
      <c r="A64" s="482"/>
      <c r="B64" s="499"/>
      <c r="C64" s="70" t="s">
        <v>12</v>
      </c>
      <c r="D64" s="171"/>
      <c r="E64" s="65"/>
      <c r="F64" s="209">
        <v>0</v>
      </c>
      <c r="G64" s="209">
        <v>0</v>
      </c>
      <c r="H64"/>
      <c r="I64"/>
      <c r="K64" s="411"/>
    </row>
    <row r="65" spans="1:11" s="5" customFormat="1" ht="15.95" hidden="1" customHeight="1" outlineLevel="2" x14ac:dyDescent="0.25">
      <c r="A65" s="482"/>
      <c r="B65" s="499"/>
      <c r="C65" s="70" t="s">
        <v>63</v>
      </c>
      <c r="D65" s="171"/>
      <c r="E65" s="65"/>
      <c r="F65" s="209">
        <v>0</v>
      </c>
      <c r="G65" s="209">
        <v>0</v>
      </c>
      <c r="H65"/>
      <c r="I65"/>
      <c r="K65" s="411"/>
    </row>
    <row r="66" spans="1:11" s="5" customFormat="1" ht="15.95" hidden="1" customHeight="1" outlineLevel="2" x14ac:dyDescent="0.25">
      <c r="A66" s="482"/>
      <c r="B66" s="499"/>
      <c r="C66" s="70" t="s">
        <v>67</v>
      </c>
      <c r="D66" s="171"/>
      <c r="E66" s="65"/>
      <c r="F66" s="209">
        <v>0</v>
      </c>
      <c r="G66" s="209">
        <v>0</v>
      </c>
      <c r="H66"/>
      <c r="I66"/>
      <c r="K66" s="411"/>
    </row>
    <row r="67" spans="1:11" s="5" customFormat="1" ht="15.95" hidden="1" customHeight="1" outlineLevel="2" x14ac:dyDescent="0.25">
      <c r="A67" s="482"/>
      <c r="B67" s="499"/>
      <c r="C67" s="71" t="s">
        <v>40</v>
      </c>
      <c r="D67" s="171"/>
      <c r="E67" s="65"/>
      <c r="F67" s="209">
        <v>0</v>
      </c>
      <c r="G67" s="209">
        <v>0</v>
      </c>
      <c r="H67"/>
      <c r="I67"/>
      <c r="K67" s="411"/>
    </row>
    <row r="68" spans="1:11" s="5" customFormat="1" ht="15.95" hidden="1" customHeight="1" outlineLevel="2" x14ac:dyDescent="0.25">
      <c r="A68" s="482"/>
      <c r="B68" s="499"/>
      <c r="C68" s="71" t="s">
        <v>41</v>
      </c>
      <c r="D68" s="171"/>
      <c r="E68" s="65"/>
      <c r="F68" s="209">
        <v>0</v>
      </c>
      <c r="G68" s="209">
        <v>0</v>
      </c>
      <c r="H68"/>
      <c r="I68"/>
      <c r="K68" s="411"/>
    </row>
    <row r="69" spans="1:11" s="5" customFormat="1" ht="15.95" hidden="1" customHeight="1" outlineLevel="2" x14ac:dyDescent="0.25">
      <c r="A69" s="482"/>
      <c r="B69" s="499"/>
      <c r="C69" s="72" t="s">
        <v>18</v>
      </c>
      <c r="D69" s="171"/>
      <c r="E69" s="65"/>
      <c r="F69" s="209">
        <v>0</v>
      </c>
      <c r="G69" s="209">
        <v>0</v>
      </c>
      <c r="H69"/>
      <c r="I69"/>
      <c r="K69" s="411"/>
    </row>
    <row r="70" spans="1:11" s="5" customFormat="1" ht="15.95" hidden="1" customHeight="1" outlineLevel="2" x14ac:dyDescent="0.25">
      <c r="A70" s="482"/>
      <c r="B70" s="499"/>
      <c r="C70" s="72" t="s">
        <v>5</v>
      </c>
      <c r="D70" s="171"/>
      <c r="E70" s="65"/>
      <c r="F70" s="209">
        <v>0</v>
      </c>
      <c r="G70" s="209">
        <v>0</v>
      </c>
      <c r="H70"/>
      <c r="I70"/>
      <c r="K70" s="411"/>
    </row>
    <row r="71" spans="1:11" s="5" customFormat="1" ht="15.95" hidden="1" customHeight="1" outlineLevel="2" x14ac:dyDescent="0.25">
      <c r="A71" s="482"/>
      <c r="B71" s="499"/>
      <c r="C71" s="72" t="s">
        <v>6</v>
      </c>
      <c r="D71" s="171"/>
      <c r="E71" s="65"/>
      <c r="F71" s="209">
        <v>0</v>
      </c>
      <c r="G71" s="209">
        <v>0</v>
      </c>
      <c r="H71"/>
      <c r="I71"/>
      <c r="K71" s="411"/>
    </row>
    <row r="72" spans="1:11" s="5" customFormat="1" ht="15.95" hidden="1" customHeight="1" outlineLevel="2" x14ac:dyDescent="0.25">
      <c r="A72" s="482"/>
      <c r="B72" s="499"/>
      <c r="C72" s="72" t="s">
        <v>16</v>
      </c>
      <c r="D72" s="171"/>
      <c r="E72" s="65"/>
      <c r="F72" s="209">
        <v>0</v>
      </c>
      <c r="G72" s="209">
        <v>0</v>
      </c>
      <c r="H72"/>
      <c r="I72"/>
      <c r="K72" s="411"/>
    </row>
    <row r="73" spans="1:11" s="5" customFormat="1" ht="15.95" hidden="1" customHeight="1" outlineLevel="2" x14ac:dyDescent="0.25">
      <c r="A73" s="482"/>
      <c r="B73" s="499"/>
      <c r="C73" s="72" t="s">
        <v>7</v>
      </c>
      <c r="D73" s="171"/>
      <c r="E73" s="65"/>
      <c r="F73" s="209">
        <v>0</v>
      </c>
      <c r="G73" s="209">
        <v>0</v>
      </c>
      <c r="H73"/>
      <c r="I73"/>
      <c r="K73" s="411"/>
    </row>
    <row r="74" spans="1:11" s="5" customFormat="1" ht="15.95" hidden="1" customHeight="1" outlineLevel="2" x14ac:dyDescent="0.25">
      <c r="A74" s="482"/>
      <c r="B74" s="499"/>
      <c r="C74" s="72" t="s">
        <v>17</v>
      </c>
      <c r="D74" s="171"/>
      <c r="E74" s="65"/>
      <c r="F74" s="209">
        <v>0</v>
      </c>
      <c r="G74" s="209">
        <v>0</v>
      </c>
      <c r="H74"/>
      <c r="I74"/>
      <c r="K74" s="411"/>
    </row>
    <row r="75" spans="1:11" s="5" customFormat="1" ht="15.95" hidden="1" customHeight="1" outlineLevel="2" x14ac:dyDescent="0.25">
      <c r="A75" s="482"/>
      <c r="B75" s="499"/>
      <c r="C75" s="72" t="s">
        <v>94</v>
      </c>
      <c r="D75" s="171"/>
      <c r="E75" s="65"/>
      <c r="F75" s="68">
        <v>0</v>
      </c>
      <c r="G75" s="68">
        <v>0</v>
      </c>
      <c r="H75"/>
      <c r="I75"/>
      <c r="K75" s="411"/>
    </row>
    <row r="76" spans="1:11" s="5" customFormat="1" ht="15.95" hidden="1" customHeight="1" outlineLevel="2" x14ac:dyDescent="0.25">
      <c r="A76" s="482"/>
      <c r="B76" s="499"/>
      <c r="C76" s="72" t="s">
        <v>95</v>
      </c>
      <c r="D76" s="171"/>
      <c r="E76" s="65"/>
      <c r="F76" s="68">
        <v>0</v>
      </c>
      <c r="G76" s="68">
        <v>0</v>
      </c>
      <c r="H76"/>
      <c r="I76"/>
      <c r="K76" s="411"/>
    </row>
    <row r="77" spans="1:11" s="5" customFormat="1" ht="15.95" hidden="1" customHeight="1" outlineLevel="2" x14ac:dyDescent="0.25">
      <c r="A77" s="482"/>
      <c r="B77" s="499"/>
      <c r="C77" s="72" t="s">
        <v>57</v>
      </c>
      <c r="D77" s="171"/>
      <c r="E77" s="65"/>
      <c r="F77" s="209">
        <v>0</v>
      </c>
      <c r="G77" s="209">
        <v>0</v>
      </c>
      <c r="H77"/>
      <c r="I77"/>
      <c r="K77" s="411"/>
    </row>
    <row r="78" spans="1:11" s="5" customFormat="1" ht="15.95" hidden="1" customHeight="1" outlineLevel="2" x14ac:dyDescent="0.25">
      <c r="A78" s="482"/>
      <c r="B78" s="499"/>
      <c r="C78" s="72" t="s">
        <v>58</v>
      </c>
      <c r="D78" s="171"/>
      <c r="E78" s="65"/>
      <c r="F78" s="209">
        <v>0</v>
      </c>
      <c r="G78" s="209">
        <v>0</v>
      </c>
      <c r="H78"/>
      <c r="I78" s="110"/>
      <c r="K78" s="411"/>
    </row>
    <row r="79" spans="1:11" s="5" customFormat="1" ht="15.95" hidden="1" customHeight="1" outlineLevel="2" x14ac:dyDescent="0.25">
      <c r="A79" s="482"/>
      <c r="B79" s="499"/>
      <c r="C79" s="72" t="s">
        <v>8</v>
      </c>
      <c r="D79" s="171"/>
      <c r="E79" s="65"/>
      <c r="F79" s="209">
        <v>0</v>
      </c>
      <c r="G79" s="209">
        <v>0</v>
      </c>
      <c r="H79"/>
      <c r="I79"/>
      <c r="K79" s="411"/>
    </row>
    <row r="80" spans="1:11" s="5" customFormat="1" ht="15.95" hidden="1" customHeight="1" outlineLevel="2" x14ac:dyDescent="0.25">
      <c r="A80" s="482"/>
      <c r="B80" s="499"/>
      <c r="C80" s="176" t="s">
        <v>55</v>
      </c>
      <c r="D80" s="171"/>
      <c r="E80" s="65"/>
      <c r="F80" s="180">
        <f>SUM(F67:F79)+F58</f>
        <v>0</v>
      </c>
      <c r="G80" s="180">
        <f>SUM(G67:G79)+G58</f>
        <v>0</v>
      </c>
      <c r="H80"/>
      <c r="I80"/>
      <c r="K80" s="411"/>
    </row>
    <row r="81" spans="1:12" s="5" customFormat="1" ht="5.65" hidden="1" customHeight="1" outlineLevel="2" x14ac:dyDescent="0.25">
      <c r="A81" s="482"/>
      <c r="B81" s="173"/>
      <c r="C81" s="177"/>
      <c r="D81" s="171"/>
      <c r="E81" s="175"/>
      <c r="F81" s="171"/>
      <c r="G81" s="171"/>
      <c r="H81"/>
      <c r="I81"/>
      <c r="K81" s="411"/>
    </row>
    <row r="82" spans="1:12" s="5" customFormat="1" ht="15.95" hidden="1" customHeight="1" outlineLevel="2" x14ac:dyDescent="0.25">
      <c r="A82" s="482"/>
      <c r="B82" s="500" t="s">
        <v>22</v>
      </c>
      <c r="C82" s="37" t="s">
        <v>38</v>
      </c>
      <c r="D82" s="171"/>
      <c r="E82" s="65"/>
      <c r="F82" s="78">
        <v>0</v>
      </c>
      <c r="G82" s="78">
        <v>0</v>
      </c>
      <c r="H82"/>
      <c r="I82"/>
      <c r="K82" s="411"/>
    </row>
    <row r="83" spans="1:12" s="5" customFormat="1" ht="15.95" hidden="1" customHeight="1" outlineLevel="2" x14ac:dyDescent="0.25">
      <c r="A83" s="482"/>
      <c r="B83" s="500"/>
      <c r="C83" s="39" t="s">
        <v>39</v>
      </c>
      <c r="D83" s="171"/>
      <c r="E83" s="65"/>
      <c r="F83" s="68">
        <v>0</v>
      </c>
      <c r="G83" s="68">
        <v>0</v>
      </c>
      <c r="H83"/>
      <c r="I83"/>
      <c r="K83" s="411"/>
    </row>
    <row r="84" spans="1:12" s="5" customFormat="1" ht="15.95" hidden="1" customHeight="1" outlineLevel="2" x14ac:dyDescent="0.25">
      <c r="A84" s="482"/>
      <c r="B84" s="500"/>
      <c r="C84" s="74" t="s">
        <v>61</v>
      </c>
      <c r="D84" s="171"/>
      <c r="E84" s="65"/>
      <c r="F84" s="74">
        <v>0</v>
      </c>
      <c r="G84" s="74">
        <v>0</v>
      </c>
      <c r="H84"/>
      <c r="I84"/>
      <c r="K84" s="411"/>
    </row>
    <row r="85" spans="1:12" s="28" customFormat="1" ht="15.95" customHeight="1" outlineLevel="1" collapsed="1" x14ac:dyDescent="0.25">
      <c r="A85" s="172"/>
      <c r="B85" s="240"/>
      <c r="C85" s="174"/>
      <c r="E85" s="175"/>
      <c r="F85" s="174"/>
      <c r="G85" s="174"/>
      <c r="H85" s="127"/>
      <c r="I85" s="127"/>
      <c r="K85" s="409"/>
    </row>
    <row r="86" spans="1:12" s="28" customFormat="1" ht="15.95" customHeight="1" outlineLevel="1" x14ac:dyDescent="0.25">
      <c r="A86" s="515"/>
      <c r="B86" s="455" t="s">
        <v>197</v>
      </c>
      <c r="C86" s="346" t="s">
        <v>198</v>
      </c>
      <c r="D86" s="171"/>
      <c r="E86" s="171"/>
      <c r="F86" s="348">
        <f>F88+F87</f>
        <v>13543.26784</v>
      </c>
      <c r="G86" s="348">
        <f>G88+G87</f>
        <v>75566.569759999998</v>
      </c>
      <c r="H86" s="127"/>
      <c r="I86" s="127"/>
      <c r="K86" s="409"/>
    </row>
    <row r="87" spans="1:12" s="28" customFormat="1" ht="15.95" customHeight="1" outlineLevel="1" x14ac:dyDescent="0.25">
      <c r="A87" s="516"/>
      <c r="B87" s="455"/>
      <c r="C87" s="360" t="s">
        <v>94</v>
      </c>
      <c r="D87" s="171"/>
      <c r="E87" s="171"/>
      <c r="F87" s="349">
        <f>F123</f>
        <v>13543.26784</v>
      </c>
      <c r="G87" s="349">
        <f>G123</f>
        <v>36.776919999999997</v>
      </c>
      <c r="H87" s="127"/>
      <c r="I87" s="127"/>
      <c r="K87" s="409"/>
    </row>
    <row r="88" spans="1:12" s="28" customFormat="1" ht="15.95" customHeight="1" outlineLevel="1" x14ac:dyDescent="0.25">
      <c r="A88" s="517"/>
      <c r="B88" s="455"/>
      <c r="C88" s="352" t="s">
        <v>202</v>
      </c>
      <c r="D88" s="126"/>
      <c r="E88" s="230"/>
      <c r="F88" s="349">
        <f>F124</f>
        <v>0</v>
      </c>
      <c r="G88" s="351">
        <f>G124</f>
        <v>75529.792839999995</v>
      </c>
      <c r="H88" s="127"/>
      <c r="I88" s="127"/>
      <c r="K88" s="409"/>
    </row>
    <row r="89" spans="1:12" s="28" customFormat="1" ht="15.95" customHeight="1" outlineLevel="1" x14ac:dyDescent="0.25">
      <c r="A89" s="172"/>
      <c r="B89" s="240"/>
      <c r="C89" s="174"/>
      <c r="D89" s="171"/>
      <c r="E89" s="175"/>
      <c r="F89" s="174"/>
      <c r="G89" s="174"/>
      <c r="H89" s="127"/>
      <c r="I89" s="127"/>
      <c r="K89" s="409"/>
    </row>
    <row r="90" spans="1:12" customFormat="1" ht="18.75" customHeight="1" x14ac:dyDescent="0.25">
      <c r="K90" s="407"/>
      <c r="L90" s="127"/>
    </row>
    <row r="91" spans="1:12" ht="33" customHeight="1" x14ac:dyDescent="0.2">
      <c r="A91" s="484" t="s">
        <v>51</v>
      </c>
      <c r="B91" s="485"/>
      <c r="C91" s="485"/>
      <c r="D91" s="485"/>
      <c r="E91" s="485"/>
      <c r="F91" s="485"/>
      <c r="G91" s="485"/>
      <c r="H91" s="485"/>
      <c r="I91" s="486"/>
      <c r="K91" s="407"/>
      <c r="L91" s="25"/>
    </row>
    <row r="92" spans="1:12" ht="8.25" customHeight="1" x14ac:dyDescent="0.25">
      <c r="C92" s="3"/>
      <c r="D92"/>
      <c r="G92" s="4"/>
      <c r="K92" s="407"/>
      <c r="L92" s="25"/>
    </row>
    <row r="93" spans="1:12" s="5" customFormat="1" ht="51" customHeight="1" x14ac:dyDescent="0.25">
      <c r="C93" s="41"/>
      <c r="D93" s="82" t="str">
        <f>+D8</f>
        <v>Meta 
2026</v>
      </c>
      <c r="E93"/>
      <c r="F93" s="82" t="str">
        <f>+F8</f>
        <v>Recaudación
 2025</v>
      </c>
      <c r="G93" s="82" t="str">
        <f>+G8</f>
        <v>Recaudación 
2026</v>
      </c>
      <c r="H93"/>
      <c r="I93" s="82" t="str">
        <f>+I8</f>
        <v>Participación de la Recaudación 2026</v>
      </c>
      <c r="J93" s="419"/>
      <c r="K93" s="419"/>
      <c r="L93" s="28"/>
    </row>
    <row r="94" spans="1:12" customFormat="1" ht="6" customHeight="1" x14ac:dyDescent="0.25">
      <c r="J94" s="127"/>
      <c r="K94" s="418"/>
      <c r="L94" s="127"/>
    </row>
    <row r="95" spans="1:12" s="5" customFormat="1" ht="15.95" customHeight="1" x14ac:dyDescent="0.2">
      <c r="A95" s="487" t="s">
        <v>20</v>
      </c>
      <c r="B95" s="488" t="s">
        <v>21</v>
      </c>
      <c r="C95" s="98" t="s">
        <v>1</v>
      </c>
      <c r="D95" s="218">
        <f t="shared" ref="D95:F95" si="7">D96+D98+D99+D100+D97</f>
        <v>1092580.9986000005</v>
      </c>
      <c r="E95" s="218"/>
      <c r="F95" s="218">
        <f t="shared" si="7"/>
        <v>1026485.6868900002</v>
      </c>
      <c r="G95" s="66">
        <f>G96+G98+G99+G100+G97</f>
        <v>1277266.7034000002</v>
      </c>
      <c r="H95" s="11"/>
      <c r="I95" s="491">
        <f>+G117/G130</f>
        <v>0.87708110757483437</v>
      </c>
      <c r="J95" s="387"/>
      <c r="K95" s="407"/>
      <c r="L95" s="28"/>
    </row>
    <row r="96" spans="1:12" ht="15.95" customHeight="1" outlineLevel="1" x14ac:dyDescent="0.2">
      <c r="A96" s="487"/>
      <c r="B96" s="489"/>
      <c r="C96" s="99" t="s">
        <v>43</v>
      </c>
      <c r="D96" s="68">
        <v>295739.1974100002</v>
      </c>
      <c r="E96" s="65"/>
      <c r="F96" s="68">
        <v>278050.55317999981</v>
      </c>
      <c r="G96" s="151">
        <v>364119.13372999971</v>
      </c>
      <c r="I96" s="508"/>
      <c r="J96" s="201"/>
      <c r="K96" s="407"/>
      <c r="L96" s="25"/>
    </row>
    <row r="97" spans="1:13" s="192" customFormat="1" ht="15.95" customHeight="1" outlineLevel="1" x14ac:dyDescent="0.2">
      <c r="A97" s="487"/>
      <c r="B97" s="489"/>
      <c r="C97" s="279" t="s">
        <v>193</v>
      </c>
      <c r="D97" s="36">
        <v>173177.27570999999</v>
      </c>
      <c r="E97" s="193"/>
      <c r="F97" s="36">
        <v>171904.66000999999</v>
      </c>
      <c r="G97" s="277">
        <v>204255.13146</v>
      </c>
      <c r="I97" s="508"/>
      <c r="J97" s="120"/>
      <c r="K97" s="407"/>
      <c r="L97" s="188"/>
    </row>
    <row r="98" spans="1:13" ht="15.95" customHeight="1" outlineLevel="1" x14ac:dyDescent="0.2">
      <c r="A98" s="487"/>
      <c r="B98" s="489"/>
      <c r="C98" s="99" t="s">
        <v>192</v>
      </c>
      <c r="D98" s="36">
        <v>0</v>
      </c>
      <c r="E98" s="65"/>
      <c r="F98" s="36">
        <v>0</v>
      </c>
      <c r="G98" s="277">
        <v>4388.068760000001</v>
      </c>
      <c r="I98" s="508"/>
      <c r="J98" s="120"/>
      <c r="K98" s="407"/>
      <c r="L98" s="25"/>
    </row>
    <row r="99" spans="1:13" ht="15.95" customHeight="1" outlineLevel="1" x14ac:dyDescent="0.2">
      <c r="A99" s="487"/>
      <c r="B99" s="489"/>
      <c r="C99" s="99" t="s">
        <v>15</v>
      </c>
      <c r="D99" s="36">
        <v>59.916639999999987</v>
      </c>
      <c r="E99" s="65"/>
      <c r="F99" s="36">
        <v>21.159330000000001</v>
      </c>
      <c r="G99" s="277">
        <v>12.95021</v>
      </c>
      <c r="I99" s="508"/>
      <c r="J99" s="120"/>
      <c r="K99" s="407"/>
      <c r="L99" s="25"/>
    </row>
    <row r="100" spans="1:13" ht="15.95" customHeight="1" outlineLevel="1" x14ac:dyDescent="0.25">
      <c r="A100" s="487"/>
      <c r="B100" s="489"/>
      <c r="C100" s="99" t="s">
        <v>44</v>
      </c>
      <c r="D100" s="145">
        <f t="shared" ref="D100:F100" si="8">D101+D102+D103+D104+D105</f>
        <v>623604.60884000023</v>
      </c>
      <c r="E100" s="145"/>
      <c r="F100" s="145">
        <f t="shared" si="8"/>
        <v>576509.31437000039</v>
      </c>
      <c r="G100" s="373">
        <f>G101+G102+G103+G104+G105</f>
        <v>704491.41924000054</v>
      </c>
      <c r="I100" s="508"/>
      <c r="J100" s="420"/>
      <c r="K100" s="407"/>
      <c r="L100" s="25"/>
    </row>
    <row r="101" spans="1:13" ht="15.95" customHeight="1" outlineLevel="1" x14ac:dyDescent="0.2">
      <c r="A101" s="487"/>
      <c r="B101" s="489"/>
      <c r="C101" s="100" t="s">
        <v>14</v>
      </c>
      <c r="D101" s="36">
        <v>22825.375230000009</v>
      </c>
      <c r="E101" s="65"/>
      <c r="F101" s="36">
        <v>20022.775170000012</v>
      </c>
      <c r="G101" s="277">
        <v>21331.465670000009</v>
      </c>
      <c r="I101" s="508"/>
      <c r="J101" s="120"/>
      <c r="K101" s="407"/>
      <c r="L101" s="171"/>
      <c r="M101" s="171"/>
    </row>
    <row r="102" spans="1:13" ht="15.95" customHeight="1" outlineLevel="1" x14ac:dyDescent="0.2">
      <c r="A102" s="487"/>
      <c r="B102" s="489"/>
      <c r="C102" s="100" t="s">
        <v>13</v>
      </c>
      <c r="D102" s="36">
        <v>598668.14615000016</v>
      </c>
      <c r="E102" s="65"/>
      <c r="F102" s="36">
        <v>554594.77108000033</v>
      </c>
      <c r="G102" s="277">
        <v>681177.00377000042</v>
      </c>
      <c r="I102" s="508"/>
      <c r="J102" s="120"/>
      <c r="K102" s="407"/>
      <c r="L102" s="25"/>
    </row>
    <row r="103" spans="1:13" ht="15.95" customHeight="1" outlineLevel="1" x14ac:dyDescent="0.2">
      <c r="A103" s="487"/>
      <c r="B103" s="489"/>
      <c r="C103" s="100" t="s">
        <v>12</v>
      </c>
      <c r="D103" s="36">
        <v>1991.6816200000001</v>
      </c>
      <c r="E103" s="65"/>
      <c r="F103" s="36">
        <v>1804.90086</v>
      </c>
      <c r="G103" s="277">
        <v>1932.1542999999999</v>
      </c>
      <c r="I103" s="508"/>
      <c r="J103" s="120"/>
      <c r="K103" s="407"/>
      <c r="L103" s="25"/>
    </row>
    <row r="104" spans="1:13" ht="15.95" customHeight="1" outlineLevel="1" x14ac:dyDescent="0.2">
      <c r="A104" s="487"/>
      <c r="B104" s="489"/>
      <c r="C104" s="100" t="s">
        <v>63</v>
      </c>
      <c r="D104" s="36">
        <v>119.40584</v>
      </c>
      <c r="E104" s="65"/>
      <c r="F104" s="36">
        <v>86.86726000000003</v>
      </c>
      <c r="G104" s="277">
        <v>50.795500000000018</v>
      </c>
      <c r="I104" s="508"/>
      <c r="J104" s="120"/>
      <c r="K104" s="407"/>
      <c r="L104" s="25"/>
    </row>
    <row r="105" spans="1:13" ht="15.95" customHeight="1" outlineLevel="1" x14ac:dyDescent="0.2">
      <c r="A105" s="487"/>
      <c r="B105" s="489"/>
      <c r="C105" s="100" t="s">
        <v>67</v>
      </c>
      <c r="D105" s="36">
        <v>0</v>
      </c>
      <c r="E105" s="65"/>
      <c r="F105" s="36">
        <v>0</v>
      </c>
      <c r="G105" s="277">
        <v>0</v>
      </c>
      <c r="I105" s="508"/>
      <c r="J105" s="120"/>
      <c r="K105" s="407"/>
      <c r="L105" s="25"/>
    </row>
    <row r="106" spans="1:13" ht="15.95" customHeight="1" x14ac:dyDescent="0.25">
      <c r="A106" s="487"/>
      <c r="B106" s="489"/>
      <c r="C106" s="71" t="s">
        <v>40</v>
      </c>
      <c r="D106" s="36">
        <v>708035.15337000054</v>
      </c>
      <c r="E106" s="206"/>
      <c r="F106" s="36">
        <v>682283.44055000425</v>
      </c>
      <c r="G106" s="277">
        <v>724730.64268000261</v>
      </c>
      <c r="H106" s="11"/>
      <c r="I106" s="508"/>
      <c r="J106" s="120"/>
      <c r="K106" s="407"/>
      <c r="L106" s="25"/>
    </row>
    <row r="107" spans="1:13" ht="15.95" customHeight="1" x14ac:dyDescent="0.25">
      <c r="A107" s="487"/>
      <c r="B107" s="489"/>
      <c r="C107" s="101" t="s">
        <v>41</v>
      </c>
      <c r="D107" s="36">
        <v>42247.416549999973</v>
      </c>
      <c r="E107" s="206"/>
      <c r="F107" s="36">
        <v>39877.13875000002</v>
      </c>
      <c r="G107" s="277">
        <v>42702.741829999992</v>
      </c>
      <c r="H107" s="11"/>
      <c r="I107" s="508"/>
      <c r="J107" s="120"/>
      <c r="K107" s="407"/>
    </row>
    <row r="108" spans="1:13" s="5" customFormat="1" ht="15.95" customHeight="1" x14ac:dyDescent="0.2">
      <c r="A108" s="487"/>
      <c r="B108" s="489"/>
      <c r="C108" s="102" t="s">
        <v>122</v>
      </c>
      <c r="D108" s="36">
        <v>2947.305620000001</v>
      </c>
      <c r="E108" s="65"/>
      <c r="F108" s="36">
        <v>3234.5740700000001</v>
      </c>
      <c r="G108" s="277">
        <v>3688.2292200000011</v>
      </c>
      <c r="H108" s="7"/>
      <c r="I108" s="508"/>
      <c r="J108" s="120"/>
      <c r="K108" s="407"/>
    </row>
    <row r="109" spans="1:13" ht="15.95" customHeight="1" x14ac:dyDescent="0.2">
      <c r="A109" s="487"/>
      <c r="B109" s="489"/>
      <c r="C109" s="102" t="s">
        <v>5</v>
      </c>
      <c r="D109" s="36">
        <v>26601.31076000004</v>
      </c>
      <c r="E109" s="65"/>
      <c r="F109" s="36">
        <v>26310.59813999978</v>
      </c>
      <c r="G109" s="277">
        <v>28476.44192999975</v>
      </c>
      <c r="H109" s="11"/>
      <c r="I109" s="508"/>
      <c r="J109" s="120"/>
      <c r="K109" s="407"/>
    </row>
    <row r="110" spans="1:13" ht="15.95" customHeight="1" x14ac:dyDescent="0.2">
      <c r="A110" s="487"/>
      <c r="B110" s="489"/>
      <c r="C110" s="102" t="s">
        <v>6</v>
      </c>
      <c r="D110" s="36">
        <v>81910.714410000059</v>
      </c>
      <c r="E110" s="65"/>
      <c r="F110" s="36">
        <v>86944.06736999999</v>
      </c>
      <c r="G110" s="277">
        <v>127756.39612</v>
      </c>
      <c r="H110" s="11"/>
      <c r="I110" s="508"/>
      <c r="J110" s="120"/>
      <c r="K110" s="407"/>
    </row>
    <row r="111" spans="1:13" ht="15.95" customHeight="1" x14ac:dyDescent="0.2">
      <c r="A111" s="487"/>
      <c r="B111" s="489"/>
      <c r="C111" s="102" t="s">
        <v>16</v>
      </c>
      <c r="D111" s="36">
        <v>2091.58097</v>
      </c>
      <c r="E111" s="65"/>
      <c r="F111" s="36">
        <v>2379.7397299999998</v>
      </c>
      <c r="G111" s="277">
        <v>2467.40769</v>
      </c>
      <c r="H111" s="11"/>
      <c r="I111" s="508"/>
      <c r="J111" s="120"/>
      <c r="K111" s="407"/>
    </row>
    <row r="112" spans="1:13" ht="15.95" customHeight="1" x14ac:dyDescent="0.2">
      <c r="A112" s="487"/>
      <c r="B112" s="489"/>
      <c r="C112" s="102" t="s">
        <v>7</v>
      </c>
      <c r="D112" s="36">
        <v>108793.68253000001</v>
      </c>
      <c r="E112" s="65"/>
      <c r="F112" s="36">
        <v>93786.124520000012</v>
      </c>
      <c r="G112" s="277">
        <v>270851.37185999972</v>
      </c>
      <c r="H112" s="11"/>
      <c r="I112" s="508"/>
      <c r="J112" s="120"/>
      <c r="K112" s="407"/>
    </row>
    <row r="113" spans="1:11" ht="15.95" customHeight="1" x14ac:dyDescent="0.2">
      <c r="A113" s="487"/>
      <c r="B113" s="489"/>
      <c r="C113" s="102" t="s">
        <v>178</v>
      </c>
      <c r="D113" s="36">
        <v>18968.40832000002</v>
      </c>
      <c r="E113" s="65"/>
      <c r="F113" s="36">
        <v>21080.21225</v>
      </c>
      <c r="G113" s="277">
        <v>22016.41993</v>
      </c>
      <c r="H113" s="11"/>
      <c r="I113" s="508"/>
      <c r="J113" s="120"/>
      <c r="K113" s="407"/>
    </row>
    <row r="114" spans="1:11" ht="15.95" customHeight="1" x14ac:dyDescent="0.2">
      <c r="A114" s="487"/>
      <c r="B114" s="489"/>
      <c r="C114" s="102" t="s">
        <v>57</v>
      </c>
      <c r="D114" s="36">
        <v>5246.1990600000036</v>
      </c>
      <c r="E114" s="65"/>
      <c r="F114" s="36">
        <v>4903.1628300000948</v>
      </c>
      <c r="G114" s="277">
        <v>3924.5777700000449</v>
      </c>
      <c r="H114" s="11"/>
      <c r="I114" s="508"/>
      <c r="J114" s="120"/>
      <c r="K114" s="407"/>
    </row>
    <row r="115" spans="1:11" ht="15.95" customHeight="1" x14ac:dyDescent="0.2">
      <c r="A115" s="487"/>
      <c r="B115" s="489"/>
      <c r="C115" s="102" t="s">
        <v>58</v>
      </c>
      <c r="D115" s="36">
        <v>4249.9343100000006</v>
      </c>
      <c r="E115" s="65"/>
      <c r="F115" s="36">
        <v>4689.36510000011</v>
      </c>
      <c r="G115" s="277">
        <v>6626.6500100002349</v>
      </c>
      <c r="H115" s="11"/>
      <c r="I115" s="508"/>
      <c r="J115" s="120"/>
      <c r="K115" s="407"/>
    </row>
    <row r="116" spans="1:11" ht="15.95" customHeight="1" x14ac:dyDescent="0.2">
      <c r="A116" s="487"/>
      <c r="B116" s="489"/>
      <c r="C116" s="72" t="s">
        <v>74</v>
      </c>
      <c r="D116" s="68">
        <v>2158.162300000005</v>
      </c>
      <c r="E116" s="65"/>
      <c r="F116" s="68">
        <v>1961.4701099999997</v>
      </c>
      <c r="G116" s="151">
        <v>1532.48711</v>
      </c>
      <c r="H116" s="11"/>
      <c r="I116" s="508"/>
      <c r="J116" s="120"/>
      <c r="K116" s="407"/>
    </row>
    <row r="117" spans="1:11" s="7" customFormat="1" ht="18" customHeight="1" x14ac:dyDescent="0.2">
      <c r="A117" s="487"/>
      <c r="B117" s="490"/>
      <c r="C117" s="83" t="s">
        <v>55</v>
      </c>
      <c r="D117" s="84">
        <f>+D95+D106+D107+SUM(D108:D116)</f>
        <v>2095830.8668000011</v>
      </c>
      <c r="E117" s="61"/>
      <c r="F117" s="84">
        <f>+F95+F106+F107+SUM(F108:F116)</f>
        <v>1993935.5803100045</v>
      </c>
      <c r="G117" s="84">
        <f>+G95+G106+G107+SUM(G108:G116)</f>
        <v>2512040.0695500025</v>
      </c>
      <c r="I117" s="509"/>
      <c r="J117" s="126"/>
      <c r="K117" s="421"/>
    </row>
    <row r="118" spans="1:11" ht="10.5" customHeight="1" x14ac:dyDescent="0.25">
      <c r="A118" s="487"/>
      <c r="B118" s="21"/>
      <c r="C118" s="34"/>
      <c r="D118" s="17"/>
      <c r="E118" s="17"/>
      <c r="F118" s="17"/>
      <c r="G118" s="17"/>
      <c r="H118" s="7"/>
      <c r="I118" s="35"/>
      <c r="J118" s="28"/>
      <c r="K118" s="422"/>
    </row>
    <row r="119" spans="1:11" ht="18.75" customHeight="1" x14ac:dyDescent="0.2">
      <c r="A119" s="487"/>
      <c r="B119" s="494" t="s">
        <v>22</v>
      </c>
      <c r="C119" s="76" t="s">
        <v>38</v>
      </c>
      <c r="D119" s="64">
        <v>207309.18254999979</v>
      </c>
      <c r="E119" s="77"/>
      <c r="F119" s="64">
        <v>207566.22511999949</v>
      </c>
      <c r="G119" s="374">
        <v>254854.90248000031</v>
      </c>
      <c r="H119" s="7"/>
      <c r="I119" s="491">
        <f>+G121/G130</f>
        <v>9.653475488527187E-2</v>
      </c>
      <c r="J119" s="120"/>
      <c r="K119" s="407"/>
    </row>
    <row r="120" spans="1:11" ht="18.75" customHeight="1" x14ac:dyDescent="0.2">
      <c r="A120" s="487"/>
      <c r="B120" s="495"/>
      <c r="C120" s="79" t="s">
        <v>39</v>
      </c>
      <c r="D120" s="36">
        <v>17321.02464</v>
      </c>
      <c r="E120" s="77"/>
      <c r="F120" s="36">
        <v>18290.930410000001</v>
      </c>
      <c r="G120" s="277">
        <v>21629.416109999991</v>
      </c>
      <c r="H120" s="7"/>
      <c r="I120" s="508"/>
      <c r="J120" s="120"/>
      <c r="K120" s="407"/>
    </row>
    <row r="121" spans="1:11" s="7" customFormat="1" ht="18.75" customHeight="1" x14ac:dyDescent="0.25">
      <c r="A121" s="487"/>
      <c r="B121" s="496"/>
      <c r="C121" s="97" t="s">
        <v>61</v>
      </c>
      <c r="D121" s="84">
        <f>SUM(D119:D120)</f>
        <v>224630.20718999978</v>
      </c>
      <c r="F121" s="84">
        <f>SUM(F119:F120)</f>
        <v>225857.15552999949</v>
      </c>
      <c r="G121" s="84">
        <f>SUM(G119:G120)</f>
        <v>276484.31859000027</v>
      </c>
      <c r="H121" s="11"/>
      <c r="I121" s="509"/>
      <c r="J121" s="126"/>
      <c r="K121" s="421"/>
    </row>
    <row r="122" spans="1:11" s="7" customFormat="1" ht="15.75" x14ac:dyDescent="0.25">
      <c r="A122" s="487"/>
      <c r="B122" s="21"/>
      <c r="C122" s="18"/>
      <c r="D122" s="22"/>
      <c r="F122" s="22"/>
      <c r="G122" s="22"/>
      <c r="H122" s="11"/>
      <c r="I122" s="35"/>
      <c r="J122" s="125"/>
      <c r="K122" s="423"/>
    </row>
    <row r="123" spans="1:11" s="7" customFormat="1" ht="14.1" customHeight="1" x14ac:dyDescent="0.2">
      <c r="A123" s="487"/>
      <c r="B123" s="456" t="s">
        <v>197</v>
      </c>
      <c r="C123" s="375" t="s">
        <v>94</v>
      </c>
      <c r="D123" s="64">
        <v>0</v>
      </c>
      <c r="F123" s="64">
        <v>13543.26784</v>
      </c>
      <c r="G123" s="374">
        <v>36.776919999999997</v>
      </c>
      <c r="I123" s="491">
        <f>+G125/G130</f>
        <v>2.638413753989385E-2</v>
      </c>
      <c r="J123" s="120"/>
      <c r="K123" s="407"/>
    </row>
    <row r="124" spans="1:11" s="7" customFormat="1" ht="16.5" x14ac:dyDescent="0.2">
      <c r="A124" s="487"/>
      <c r="B124" s="456"/>
      <c r="C124" s="376" t="s">
        <v>202</v>
      </c>
      <c r="D124" s="378">
        <v>0</v>
      </c>
      <c r="E124" s="77"/>
      <c r="F124" s="378">
        <v>0</v>
      </c>
      <c r="G124" s="377">
        <v>75529.792839999995</v>
      </c>
      <c r="I124" s="508"/>
      <c r="J124" s="120"/>
      <c r="K124" s="407"/>
    </row>
    <row r="125" spans="1:11" s="7" customFormat="1" ht="15" x14ac:dyDescent="0.25">
      <c r="A125" s="487"/>
      <c r="B125" s="456"/>
      <c r="C125" s="97" t="s">
        <v>205</v>
      </c>
      <c r="D125" s="84">
        <f>SUM(D123:D124)</f>
        <v>0</v>
      </c>
      <c r="F125" s="84">
        <f>SUM(F123:F124)</f>
        <v>13543.26784</v>
      </c>
      <c r="G125" s="84">
        <f>SUM(G123:G124)</f>
        <v>75566.569759999998</v>
      </c>
      <c r="H125" s="11"/>
      <c r="I125" s="509"/>
      <c r="J125" s="126"/>
      <c r="K125" s="421"/>
    </row>
    <row r="126" spans="1:11" s="7" customFormat="1" ht="15.75" x14ac:dyDescent="0.25">
      <c r="A126" s="487"/>
      <c r="B126" s="21"/>
      <c r="C126" s="18"/>
      <c r="D126" s="22"/>
      <c r="F126" s="19"/>
      <c r="G126" s="22"/>
      <c r="H126" s="11"/>
      <c r="I126" s="35"/>
      <c r="J126" s="125"/>
      <c r="K126" s="423"/>
    </row>
    <row r="127" spans="1:11" s="7" customFormat="1" ht="15.75" customHeight="1" x14ac:dyDescent="0.25">
      <c r="A127" s="487"/>
      <c r="B127" s="498" t="s">
        <v>24</v>
      </c>
      <c r="C127" s="498"/>
      <c r="D127" s="85">
        <f>D130-D128</f>
        <v>1342600.9912600005</v>
      </c>
      <c r="F127" s="85">
        <f t="shared" ref="F127:G127" si="9">F130-F128</f>
        <v>1282083.69478</v>
      </c>
      <c r="G127" s="85">
        <f t="shared" si="9"/>
        <v>1816485.0255799997</v>
      </c>
      <c r="H127" s="11"/>
      <c r="I127" s="358">
        <f>+G127/$G$130</f>
        <v>0.63422742234131968</v>
      </c>
      <c r="J127" s="125"/>
      <c r="K127" s="423"/>
    </row>
    <row r="128" spans="1:11" s="7" customFormat="1" ht="15.75" customHeight="1" x14ac:dyDescent="0.2">
      <c r="A128" s="487"/>
      <c r="B128" s="498" t="s">
        <v>25</v>
      </c>
      <c r="C128" s="498"/>
      <c r="D128" s="85">
        <f>+D106+D107+D108+D121</f>
        <v>977860.08273000026</v>
      </c>
      <c r="F128" s="85">
        <f>+F106+F107+F108+F121</f>
        <v>951252.30890000379</v>
      </c>
      <c r="G128" s="85">
        <f>+G106+G107+G108+G121</f>
        <v>1047605.9323200028</v>
      </c>
      <c r="H128" s="61"/>
      <c r="I128" s="417">
        <f>+G128/$G$130</f>
        <v>0.36577257765868032</v>
      </c>
      <c r="J128" s="125"/>
      <c r="K128" s="423"/>
    </row>
    <row r="129" spans="1:14" ht="15" x14ac:dyDescent="0.25">
      <c r="B129" s="21"/>
      <c r="C129" s="18"/>
      <c r="D129" s="22"/>
      <c r="E129" s="7"/>
      <c r="F129" s="20"/>
      <c r="G129" s="20"/>
      <c r="H129" s="11"/>
      <c r="I129" s="414"/>
      <c r="J129" s="25"/>
      <c r="K129" s="407"/>
      <c r="L129" s="25"/>
    </row>
    <row r="130" spans="1:14" ht="26.25" customHeight="1" x14ac:dyDescent="0.25">
      <c r="A130" s="501" t="s">
        <v>26</v>
      </c>
      <c r="B130" s="502" t="s">
        <v>129</v>
      </c>
      <c r="C130" s="503"/>
      <c r="D130" s="87">
        <f>+D117+D121+D125</f>
        <v>2320461.0739900009</v>
      </c>
      <c r="E130"/>
      <c r="F130" s="87">
        <f>+F117+F121+F125</f>
        <v>2233336.0036800038</v>
      </c>
      <c r="G130" s="87">
        <f>+G117+G121+G125</f>
        <v>2864090.9579000026</v>
      </c>
      <c r="H130" s="11"/>
      <c r="I130" s="415"/>
      <c r="J130" s="126"/>
      <c r="K130" s="409"/>
      <c r="L130" s="25"/>
    </row>
    <row r="131" spans="1:14" ht="14.25" customHeight="1" x14ac:dyDescent="0.2">
      <c r="A131" s="501"/>
      <c r="B131" s="504" t="s">
        <v>130</v>
      </c>
      <c r="C131" s="505"/>
      <c r="D131" s="88"/>
      <c r="E131" s="77"/>
      <c r="F131" s="139">
        <v>224932.30370000069</v>
      </c>
      <c r="G131" s="88">
        <v>335040.24080999708</v>
      </c>
      <c r="H131" s="11"/>
      <c r="I131" s="415"/>
      <c r="J131" s="415"/>
      <c r="K131" s="416"/>
      <c r="L131" s="25"/>
    </row>
    <row r="132" spans="1:14" ht="14.25" customHeight="1" x14ac:dyDescent="0.2">
      <c r="A132" s="501"/>
      <c r="B132" s="504" t="s">
        <v>131</v>
      </c>
      <c r="C132" s="505"/>
      <c r="D132" s="88"/>
      <c r="E132" s="77"/>
      <c r="F132" s="139">
        <v>6146.6753600000029</v>
      </c>
      <c r="G132" s="88">
        <v>4647.8010199999944</v>
      </c>
      <c r="H132" s="11"/>
      <c r="I132" s="415"/>
      <c r="J132" s="415"/>
      <c r="K132" s="407"/>
      <c r="L132" s="25"/>
    </row>
    <row r="133" spans="1:14" ht="27.4" customHeight="1" x14ac:dyDescent="0.25">
      <c r="A133" s="501"/>
      <c r="B133" s="502" t="s">
        <v>132</v>
      </c>
      <c r="C133" s="503"/>
      <c r="D133" s="87"/>
      <c r="E133"/>
      <c r="F133" s="89">
        <f>+F130-F131-F132</f>
        <v>2002257.0246200031</v>
      </c>
      <c r="G133" s="89">
        <f>+G130-G131-G132</f>
        <v>2524402.9160700054</v>
      </c>
      <c r="H133" s="11"/>
      <c r="I133" s="61"/>
    </row>
    <row r="134" spans="1:14" ht="14.25" customHeight="1" x14ac:dyDescent="0.25">
      <c r="A134" s="501"/>
      <c r="B134" s="504" t="s">
        <v>133</v>
      </c>
      <c r="C134" s="505"/>
      <c r="D134" s="90"/>
      <c r="E134" s="91"/>
      <c r="F134" s="112">
        <v>29970.462590000399</v>
      </c>
      <c r="G134" s="283">
        <v>35951.745080000001</v>
      </c>
      <c r="H134" s="11"/>
      <c r="I134" s="368">
        <f>G134-'Recaudación abierta'!F69</f>
        <v>0</v>
      </c>
    </row>
    <row r="135" spans="1:14" ht="38.25" customHeight="1" x14ac:dyDescent="0.25">
      <c r="A135" s="501"/>
      <c r="B135" s="506" t="s">
        <v>134</v>
      </c>
      <c r="C135" s="507"/>
      <c r="D135" s="87"/>
      <c r="E135"/>
      <c r="F135" s="93">
        <f>+F133-F134</f>
        <v>1972286.5620300027</v>
      </c>
      <c r="G135" s="93">
        <f>+G133-G134</f>
        <v>2488451.1709900056</v>
      </c>
      <c r="H135" s="11"/>
      <c r="I135" s="103"/>
    </row>
    <row r="136" spans="1:14" customFormat="1" ht="15" customHeight="1" x14ac:dyDescent="0.25">
      <c r="A136" s="437" t="s">
        <v>219</v>
      </c>
      <c r="B136" s="437"/>
      <c r="C136" s="437"/>
      <c r="F136" s="184"/>
      <c r="G136" s="110"/>
      <c r="K136" s="405"/>
    </row>
    <row r="137" spans="1:14" ht="21" customHeight="1" x14ac:dyDescent="0.2">
      <c r="A137" s="483" t="s">
        <v>92</v>
      </c>
      <c r="B137" s="483"/>
      <c r="C137" s="483"/>
      <c r="D137" s="483"/>
      <c r="E137" s="483"/>
      <c r="F137" s="483"/>
      <c r="G137" s="483"/>
      <c r="H137" s="483"/>
      <c r="I137" s="483"/>
      <c r="K137" s="412"/>
      <c r="L137" s="25"/>
      <c r="M137" s="25"/>
      <c r="N137" s="25"/>
    </row>
    <row r="138" spans="1:14" ht="13.15" customHeight="1" x14ac:dyDescent="0.2">
      <c r="A138" s="438" t="s">
        <v>45</v>
      </c>
      <c r="B138" s="438"/>
      <c r="C138" s="438"/>
      <c r="D138" s="438"/>
      <c r="E138" s="438"/>
      <c r="F138" s="438"/>
      <c r="G138" s="438"/>
      <c r="H138" s="438"/>
      <c r="I138" s="438"/>
      <c r="K138" s="403"/>
      <c r="L138" s="25"/>
      <c r="M138" s="25"/>
      <c r="N138" s="25"/>
    </row>
    <row r="139" spans="1:14" ht="13.15" customHeight="1" x14ac:dyDescent="0.2">
      <c r="A139" s="438" t="s">
        <v>46</v>
      </c>
      <c r="B139" s="438"/>
      <c r="C139" s="438"/>
      <c r="D139" s="438"/>
      <c r="E139" s="438"/>
      <c r="F139" s="438"/>
      <c r="G139" s="438"/>
      <c r="H139" s="438"/>
      <c r="I139" s="438"/>
      <c r="K139" s="403"/>
      <c r="L139" s="25"/>
      <c r="M139" s="25"/>
      <c r="N139" s="25"/>
    </row>
    <row r="140" spans="1:14" ht="23.45" customHeight="1" x14ac:dyDescent="0.2">
      <c r="A140" s="438" t="s">
        <v>186</v>
      </c>
      <c r="B140" s="438"/>
      <c r="C140" s="438"/>
      <c r="D140" s="438"/>
      <c r="E140" s="438"/>
      <c r="F140" s="438"/>
      <c r="G140" s="438"/>
      <c r="H140" s="438"/>
      <c r="I140" s="438"/>
      <c r="K140" s="403"/>
      <c r="L140" s="25"/>
      <c r="M140" s="25"/>
      <c r="N140" s="25"/>
    </row>
    <row r="141" spans="1:14" ht="13.15" customHeight="1" x14ac:dyDescent="0.2">
      <c r="A141" s="438" t="s">
        <v>81</v>
      </c>
      <c r="B141" s="438"/>
      <c r="C141" s="438"/>
      <c r="D141" s="438"/>
      <c r="E141" s="438"/>
      <c r="F141" s="438"/>
      <c r="G141" s="438"/>
      <c r="H141" s="438"/>
      <c r="I141" s="438"/>
      <c r="K141" s="403"/>
      <c r="L141" s="25"/>
      <c r="M141" s="25"/>
      <c r="N141" s="25"/>
    </row>
    <row r="142" spans="1:14" ht="13.15" customHeight="1" x14ac:dyDescent="0.2">
      <c r="A142" s="438" t="s">
        <v>82</v>
      </c>
      <c r="B142" s="438"/>
      <c r="C142" s="438"/>
      <c r="D142" s="438"/>
      <c r="E142" s="438"/>
      <c r="F142" s="438"/>
      <c r="G142" s="438"/>
      <c r="H142" s="438"/>
      <c r="I142" s="438"/>
      <c r="K142" s="403"/>
      <c r="L142" s="25"/>
      <c r="M142" s="25"/>
      <c r="N142" s="25"/>
    </row>
    <row r="143" spans="1:14" ht="15" customHeight="1" x14ac:dyDescent="0.2">
      <c r="A143" s="438" t="s">
        <v>83</v>
      </c>
      <c r="B143" s="438"/>
      <c r="C143" s="438"/>
      <c r="D143" s="438"/>
      <c r="E143" s="438"/>
      <c r="F143" s="438"/>
      <c r="G143" s="438"/>
      <c r="H143" s="438"/>
      <c r="I143" s="438"/>
      <c r="K143" s="403"/>
      <c r="L143" s="25"/>
      <c r="M143" s="25"/>
      <c r="N143" s="25"/>
    </row>
    <row r="144" spans="1:14" ht="15" customHeight="1" x14ac:dyDescent="0.2">
      <c r="A144" s="438" t="s">
        <v>146</v>
      </c>
      <c r="B144" s="438"/>
      <c r="C144" s="438"/>
      <c r="D144" s="293"/>
      <c r="E144" s="293"/>
      <c r="F144" s="293"/>
      <c r="G144" s="293"/>
      <c r="H144" s="293"/>
      <c r="I144" s="293"/>
      <c r="L144" s="25"/>
      <c r="M144" s="25"/>
      <c r="N144" s="25"/>
    </row>
    <row r="145" spans="1:14" x14ac:dyDescent="0.2">
      <c r="A145" s="438" t="s">
        <v>191</v>
      </c>
      <c r="B145" s="438"/>
      <c r="C145" s="438"/>
      <c r="D145" s="438"/>
      <c r="E145" s="438"/>
      <c r="F145" s="438"/>
      <c r="G145" s="438"/>
      <c r="H145" s="438"/>
      <c r="I145" s="438"/>
      <c r="L145" s="25"/>
      <c r="M145" s="25"/>
      <c r="N145" s="25"/>
    </row>
    <row r="146" spans="1:14" x14ac:dyDescent="0.2">
      <c r="A146" s="438" t="s">
        <v>201</v>
      </c>
      <c r="B146" s="438"/>
      <c r="C146" s="438"/>
      <c r="D146" s="438"/>
      <c r="E146" s="438"/>
      <c r="F146" s="438"/>
      <c r="G146" s="438"/>
      <c r="H146" s="438"/>
      <c r="I146" s="438"/>
      <c r="L146" s="25"/>
      <c r="M146" s="25"/>
      <c r="N146" s="25"/>
    </row>
    <row r="147" spans="1:14" x14ac:dyDescent="0.2">
      <c r="A147" s="438"/>
      <c r="B147" s="438"/>
      <c r="C147" s="438"/>
      <c r="D147" s="438"/>
      <c r="E147" s="438"/>
      <c r="F147" s="438"/>
      <c r="G147" s="438"/>
      <c r="H147" s="293"/>
      <c r="I147" s="293"/>
    </row>
    <row r="148" spans="1:14" x14ac:dyDescent="0.2">
      <c r="A148" s="439" t="s">
        <v>35</v>
      </c>
      <c r="B148" s="439"/>
      <c r="C148" s="439"/>
      <c r="D148" s="164"/>
      <c r="E148" s="164"/>
      <c r="F148" s="164"/>
      <c r="G148" s="164"/>
      <c r="H148" s="164"/>
      <c r="I148" s="164"/>
    </row>
    <row r="149" spans="1:14" ht="15" customHeight="1" x14ac:dyDescent="0.25">
      <c r="A149" s="439" t="s">
        <v>207</v>
      </c>
      <c r="B149" s="439"/>
      <c r="C149" s="439"/>
      <c r="D149" s="439"/>
      <c r="E149" s="439"/>
      <c r="F149" s="439"/>
      <c r="G149" s="20"/>
      <c r="H149" s="7"/>
      <c r="I149" s="21"/>
    </row>
    <row r="150" spans="1:14" ht="15" customHeight="1" x14ac:dyDescent="0.2">
      <c r="A150" s="439" t="s">
        <v>68</v>
      </c>
      <c r="B150" s="439"/>
      <c r="C150" s="439"/>
      <c r="D150" s="439"/>
      <c r="E150" s="439"/>
      <c r="F150" s="439"/>
      <c r="G150" s="24"/>
      <c r="H150" s="24"/>
      <c r="I150" s="24"/>
    </row>
    <row r="151" spans="1:14" ht="15" customHeight="1" x14ac:dyDescent="0.2">
      <c r="A151" s="439" t="s">
        <v>9</v>
      </c>
      <c r="B151" s="439"/>
      <c r="C151" s="439"/>
      <c r="D151" s="439"/>
      <c r="E151" s="439"/>
      <c r="F151" s="439"/>
      <c r="G151" s="24"/>
      <c r="H151" s="24"/>
      <c r="I151" s="24"/>
    </row>
    <row r="152" spans="1:14" x14ac:dyDescent="0.2">
      <c r="C152" s="24"/>
      <c r="D152" s="24"/>
      <c r="E152" s="23"/>
      <c r="F152" s="23"/>
      <c r="G152" s="24"/>
      <c r="H152" s="24"/>
      <c r="I152" s="24"/>
    </row>
  </sheetData>
  <mergeCells count="62">
    <mergeCell ref="I10:I32"/>
    <mergeCell ref="B34:B36"/>
    <mergeCell ref="I34:I36"/>
    <mergeCell ref="A48:I48"/>
    <mergeCell ref="B38:C38"/>
    <mergeCell ref="B39:C39"/>
    <mergeCell ref="A41:A46"/>
    <mergeCell ref="B41:C41"/>
    <mergeCell ref="B42:C42"/>
    <mergeCell ref="B43:C43"/>
    <mergeCell ref="B44:C44"/>
    <mergeCell ref="B45:C45"/>
    <mergeCell ref="B46:C46"/>
    <mergeCell ref="A10:A39"/>
    <mergeCell ref="B10:B32"/>
    <mergeCell ref="A1:I1"/>
    <mergeCell ref="A2:I2"/>
    <mergeCell ref="A3:I3"/>
    <mergeCell ref="A4:I4"/>
    <mergeCell ref="A6:I6"/>
    <mergeCell ref="A55:C55"/>
    <mergeCell ref="A52:C52"/>
    <mergeCell ref="A58:A84"/>
    <mergeCell ref="B58:B80"/>
    <mergeCell ref="B82:B84"/>
    <mergeCell ref="A86:A88"/>
    <mergeCell ref="B86:B88"/>
    <mergeCell ref="B123:B125"/>
    <mergeCell ref="I123:I125"/>
    <mergeCell ref="A95:A128"/>
    <mergeCell ref="B95:B117"/>
    <mergeCell ref="A91:I91"/>
    <mergeCell ref="I95:I117"/>
    <mergeCell ref="B119:B121"/>
    <mergeCell ref="I119:I121"/>
    <mergeCell ref="B127:C127"/>
    <mergeCell ref="B128:C128"/>
    <mergeCell ref="A130:A135"/>
    <mergeCell ref="B130:C130"/>
    <mergeCell ref="B131:C131"/>
    <mergeCell ref="B132:C132"/>
    <mergeCell ref="B133:C133"/>
    <mergeCell ref="B134:C134"/>
    <mergeCell ref="B135:C135"/>
    <mergeCell ref="A148:C148"/>
    <mergeCell ref="A136:C136"/>
    <mergeCell ref="A137:I137"/>
    <mergeCell ref="A138:I138"/>
    <mergeCell ref="A139:I139"/>
    <mergeCell ref="A140:I140"/>
    <mergeCell ref="A141:I141"/>
    <mergeCell ref="A142:I142"/>
    <mergeCell ref="A143:I143"/>
    <mergeCell ref="A145:I145"/>
    <mergeCell ref="A146:I146"/>
    <mergeCell ref="A144:C144"/>
    <mergeCell ref="A147:G147"/>
    <mergeCell ref="A150:C150"/>
    <mergeCell ref="D150:F150"/>
    <mergeCell ref="A151:C151"/>
    <mergeCell ref="D151:F151"/>
    <mergeCell ref="A149:F149"/>
  </mergeCells>
  <conditionalFormatting sqref="H9">
    <cfRule type="iconSet" priority="44">
      <iconSet>
        <cfvo type="percent" val="0"/>
        <cfvo type="num" val="0.95"/>
        <cfvo type="num" val="1"/>
      </iconSet>
    </cfRule>
    <cfRule type="iconSet" priority="43">
      <iconSet>
        <cfvo type="percent" val="0"/>
        <cfvo type="num" val="0.95" gte="0"/>
        <cfvo type="num" val="0.99" gte="0"/>
      </iconSet>
    </cfRule>
    <cfRule type="iconSet" priority="42">
      <iconSet>
        <cfvo type="percent" val="0"/>
        <cfvo type="num" val="0.95" gte="0"/>
        <cfvo type="num" val="1" gte="0"/>
      </iconSet>
    </cfRule>
  </conditionalFormatting>
  <conditionalFormatting sqref="H10">
    <cfRule type="iconSet" priority="40">
      <iconSet>
        <cfvo type="percent" val="0"/>
        <cfvo type="num" val="0.95"/>
        <cfvo type="num" val="1"/>
      </iconSet>
    </cfRule>
  </conditionalFormatting>
  <conditionalFormatting sqref="H11:H14 H16:H17 H20">
    <cfRule type="iconSet" priority="38">
      <iconSet>
        <cfvo type="percent" val="0"/>
        <cfvo type="num" val="0.95"/>
        <cfvo type="num" val="1"/>
      </iconSet>
    </cfRule>
  </conditionalFormatting>
  <conditionalFormatting sqref="H18">
    <cfRule type="iconSet" priority="29">
      <iconSet>
        <cfvo type="percent" val="0"/>
        <cfvo type="num" val="0.95" gte="0"/>
        <cfvo type="num" val="0.99" gte="0"/>
      </iconSet>
    </cfRule>
    <cfRule type="iconSet" priority="28">
      <iconSet>
        <cfvo type="percent" val="0"/>
        <cfvo type="num" val="0.95"/>
        <cfvo type="num" val="1"/>
      </iconSet>
    </cfRule>
    <cfRule type="iconSet" priority="30">
      <iconSet>
        <cfvo type="percent" val="0"/>
        <cfvo type="num" val="0.95" gte="0"/>
        <cfvo type="num" val="1" gte="0"/>
      </iconSet>
    </cfRule>
    <cfRule type="iconSet" priority="31">
      <iconSet>
        <cfvo type="percent" val="0"/>
        <cfvo type="num" val="0.95" gte="0"/>
        <cfvo type="num" val="1" gte="0"/>
      </iconSet>
    </cfRule>
  </conditionalFormatting>
  <conditionalFormatting sqref="H19">
    <cfRule type="iconSet" priority="27">
      <iconSet>
        <cfvo type="percent" val="0"/>
        <cfvo type="num" val="0.95" gte="0"/>
        <cfvo type="num" val="1" gte="0"/>
      </iconSet>
    </cfRule>
    <cfRule type="iconSet" priority="24">
      <iconSet>
        <cfvo type="percent" val="0"/>
        <cfvo type="num" val="0.95"/>
        <cfvo type="num" val="1"/>
      </iconSet>
    </cfRule>
    <cfRule type="iconSet" priority="26">
      <iconSet>
        <cfvo type="percent" val="0"/>
        <cfvo type="num" val="0.95" gte="0"/>
        <cfvo type="num" val="1" gte="0"/>
      </iconSet>
    </cfRule>
    <cfRule type="iconSet" priority="25">
      <iconSet>
        <cfvo type="percent" val="0"/>
        <cfvo type="num" val="0.95" gte="0"/>
        <cfvo type="num" val="0.99" gte="0"/>
      </iconSet>
    </cfRule>
  </conditionalFormatting>
  <conditionalFormatting sqref="H21:H22">
    <cfRule type="iconSet" priority="35">
      <iconSet>
        <cfvo type="percent" val="0"/>
        <cfvo type="num" val="0.95"/>
        <cfvo type="num" val="1"/>
      </iconSet>
    </cfRule>
  </conditionalFormatting>
  <conditionalFormatting sqref="H24:H30">
    <cfRule type="iconSet" priority="271">
      <iconSet>
        <cfvo type="percent" val="0"/>
        <cfvo type="num" val="0.95"/>
        <cfvo type="num" val="1"/>
      </iconSet>
    </cfRule>
  </conditionalFormatting>
  <conditionalFormatting sqref="H24:H31 H11:H14 H16:H17 H20">
    <cfRule type="iconSet" priority="273">
      <iconSet>
        <cfvo type="percent" val="0"/>
        <cfvo type="num" val="0.95" gte="0"/>
        <cfvo type="num" val="1" gte="0"/>
      </iconSet>
    </cfRule>
  </conditionalFormatting>
  <conditionalFormatting sqref="H24:H32 H10:H14 H16:H17 H20">
    <cfRule type="iconSet" priority="278">
      <iconSet>
        <cfvo type="percent" val="0"/>
        <cfvo type="num" val="0.95" gte="0"/>
        <cfvo type="num" val="1" gte="0"/>
      </iconSet>
    </cfRule>
  </conditionalFormatting>
  <conditionalFormatting sqref="H31">
    <cfRule type="iconSet" priority="55">
      <iconSet>
        <cfvo type="percent" val="0"/>
        <cfvo type="num" val="0.95"/>
        <cfvo type="num" val="1"/>
      </iconSet>
    </cfRule>
  </conditionalFormatting>
  <conditionalFormatting sqref="H32">
    <cfRule type="iconSet" priority="39">
      <iconSet>
        <cfvo type="percent" val="0"/>
        <cfvo type="num" val="0.95"/>
        <cfvo type="num" val="1"/>
      </iconSet>
    </cfRule>
  </conditionalFormatting>
  <conditionalFormatting sqref="H34:H38 H21:H23 H40">
    <cfRule type="iconSet" priority="37">
      <iconSet>
        <cfvo type="percent" val="0"/>
        <cfvo type="num" val="0.95"/>
        <cfvo type="num" val="1"/>
      </iconSet>
    </cfRule>
  </conditionalFormatting>
  <conditionalFormatting sqref="H34:H38 H21:H23">
    <cfRule type="iconSet" priority="36">
      <iconSet>
        <cfvo type="percent" val="0"/>
        <cfvo type="num" val="0.95"/>
        <cfvo type="num" val="1"/>
      </iconSet>
    </cfRule>
  </conditionalFormatting>
  <conditionalFormatting sqref="H40 H10:H14 H16:H17 H20:H38">
    <cfRule type="iconSet" priority="41">
      <iconSet>
        <cfvo type="percent" val="0"/>
        <cfvo type="num" val="0.95" gte="0"/>
        <cfvo type="num" val="0.99" gte="0"/>
      </iconSet>
    </cfRule>
  </conditionalFormatting>
  <conditionalFormatting sqref="H41:H46">
    <cfRule type="iconSet" priority="32">
      <iconSet>
        <cfvo type="percent" val="0"/>
        <cfvo type="num" val="0.95"/>
        <cfvo type="num" val="1"/>
      </iconSet>
    </cfRule>
    <cfRule type="iconSet" priority="33">
      <iconSet>
        <cfvo type="percent" val="0"/>
        <cfvo type="num" val="0.95"/>
        <cfvo type="num" val="1"/>
      </iconSet>
    </cfRule>
    <cfRule type="iconSet" priority="34">
      <iconSet>
        <cfvo type="percent" val="0"/>
        <cfvo type="num" val="0.95" gte="0"/>
        <cfvo type="num" val="0.99" gte="0"/>
      </iconSet>
    </cfRule>
  </conditionalFormatting>
  <conditionalFormatting sqref="H95">
    <cfRule type="iconSet" priority="53">
      <iconSet>
        <cfvo type="percent" val="0"/>
        <cfvo type="num" val="0.95"/>
        <cfvo type="num" val="1"/>
      </iconSet>
    </cfRule>
  </conditionalFormatting>
  <conditionalFormatting sqref="H96:H102 H105">
    <cfRule type="iconSet" priority="51">
      <iconSet>
        <cfvo type="percent" val="0"/>
        <cfvo type="num" val="0.95"/>
        <cfvo type="num" val="1"/>
      </iconSet>
    </cfRule>
  </conditionalFormatting>
  <conditionalFormatting sqref="H103">
    <cfRule type="iconSet" priority="18">
      <iconSet>
        <cfvo type="percent" val="0"/>
        <cfvo type="num" val="0.95" gte="0"/>
        <cfvo type="num" val="1" gte="0"/>
      </iconSet>
    </cfRule>
    <cfRule type="iconSet" priority="17">
      <iconSet>
        <cfvo type="percent" val="0"/>
        <cfvo type="num" val="0.95" gte="0"/>
        <cfvo type="num" val="0.99" gte="0"/>
      </iconSet>
    </cfRule>
    <cfRule type="iconSet" priority="19">
      <iconSet>
        <cfvo type="percent" val="0"/>
        <cfvo type="num" val="0.95" gte="0"/>
        <cfvo type="num" val="1" gte="0"/>
      </iconSet>
    </cfRule>
    <cfRule type="iconSet" priority="16">
      <iconSet>
        <cfvo type="percent" val="0"/>
        <cfvo type="num" val="0.95"/>
        <cfvo type="num" val="1"/>
      </iconSet>
    </cfRule>
  </conditionalFormatting>
  <conditionalFormatting sqref="H104">
    <cfRule type="iconSet" priority="23">
      <iconSet>
        <cfvo type="percent" val="0"/>
        <cfvo type="num" val="0.95" gte="0"/>
        <cfvo type="num" val="1" gte="0"/>
      </iconSet>
    </cfRule>
    <cfRule type="iconSet" priority="22">
      <iconSet>
        <cfvo type="percent" val="0"/>
        <cfvo type="num" val="0.95" gte="0"/>
        <cfvo type="num" val="1" gte="0"/>
      </iconSet>
    </cfRule>
    <cfRule type="iconSet" priority="20">
      <iconSet>
        <cfvo type="percent" val="0"/>
        <cfvo type="num" val="0.95"/>
        <cfvo type="num" val="1"/>
      </iconSet>
    </cfRule>
    <cfRule type="iconSet" priority="21">
      <iconSet>
        <cfvo type="percent" val="0"/>
        <cfvo type="num" val="0.95" gte="0"/>
        <cfvo type="num" val="0.99" gte="0"/>
      </iconSet>
    </cfRule>
  </conditionalFormatting>
  <conditionalFormatting sqref="H106:H107">
    <cfRule type="iconSet" priority="48">
      <iconSet>
        <cfvo type="percent" val="0"/>
        <cfvo type="num" val="0.95"/>
        <cfvo type="num" val="1"/>
      </iconSet>
    </cfRule>
  </conditionalFormatting>
  <conditionalFormatting sqref="H109:H114 H96:H102 H105">
    <cfRule type="iconSet" priority="266">
      <iconSet>
        <cfvo type="percent" val="0"/>
        <cfvo type="num" val="0.95" gte="0"/>
        <cfvo type="num" val="1" gte="0"/>
      </iconSet>
    </cfRule>
  </conditionalFormatting>
  <conditionalFormatting sqref="H109:H114">
    <cfRule type="iconSet" priority="270">
      <iconSet>
        <cfvo type="percent" val="0"/>
        <cfvo type="num" val="0.95"/>
        <cfvo type="num" val="1"/>
      </iconSet>
    </cfRule>
  </conditionalFormatting>
  <conditionalFormatting sqref="H115">
    <cfRule type="iconSet" priority="8">
      <iconSet>
        <cfvo type="percent" val="0"/>
        <cfvo type="num" val="0.95"/>
        <cfvo type="num" val="1"/>
      </iconSet>
    </cfRule>
    <cfRule type="iconSet" priority="9">
      <iconSet>
        <cfvo type="percent" val="0"/>
        <cfvo type="num" val="0.95" gte="0"/>
        <cfvo type="num" val="0.99" gte="0"/>
      </iconSet>
    </cfRule>
    <cfRule type="iconSet" priority="11">
      <iconSet>
        <cfvo type="percent" val="0"/>
        <cfvo type="num" val="0.95" gte="0"/>
        <cfvo type="num" val="1" gte="0"/>
      </iconSet>
    </cfRule>
    <cfRule type="iconSet" priority="10">
      <iconSet>
        <cfvo type="percent" val="0"/>
        <cfvo type="num" val="0.95" gte="0"/>
        <cfvo type="num" val="1" gte="0"/>
      </iconSet>
    </cfRule>
  </conditionalFormatting>
  <conditionalFormatting sqref="H116">
    <cfRule type="iconSet" priority="14">
      <iconSet>
        <cfvo type="percent" val="0"/>
        <cfvo type="num" val="0.95" gte="0"/>
        <cfvo type="num" val="1" gte="0"/>
      </iconSet>
    </cfRule>
    <cfRule type="iconSet" priority="15">
      <iconSet>
        <cfvo type="percent" val="0"/>
        <cfvo type="num" val="0.95" gte="0"/>
        <cfvo type="num" val="1" gte="0"/>
      </iconSet>
    </cfRule>
    <cfRule type="iconSet" priority="12">
      <iconSet>
        <cfvo type="percent" val="0"/>
        <cfvo type="num" val="0.95"/>
        <cfvo type="num" val="1"/>
      </iconSet>
    </cfRule>
    <cfRule type="iconSet" priority="13">
      <iconSet>
        <cfvo type="percent" val="0"/>
        <cfvo type="num" val="0.95" gte="0"/>
        <cfvo type="num" val="0.99" gte="0"/>
      </iconSet>
    </cfRule>
  </conditionalFormatting>
  <conditionalFormatting sqref="H117 H109:H114 H95:H102 H105">
    <cfRule type="iconSet" priority="61">
      <iconSet>
        <cfvo type="percent" val="0"/>
        <cfvo type="num" val="0.95" gte="0"/>
        <cfvo type="num" val="1" gte="0"/>
      </iconSet>
    </cfRule>
  </conditionalFormatting>
  <conditionalFormatting sqref="H117">
    <cfRule type="iconSet" priority="52">
      <iconSet>
        <cfvo type="percent" val="0"/>
        <cfvo type="num" val="0.95"/>
        <cfvo type="num" val="1"/>
      </iconSet>
    </cfRule>
  </conditionalFormatting>
  <conditionalFormatting sqref="H119:H127 H106:H108">
    <cfRule type="iconSet" priority="49">
      <iconSet>
        <cfvo type="percent" val="0"/>
        <cfvo type="num" val="0.95"/>
        <cfvo type="num" val="1"/>
      </iconSet>
    </cfRule>
  </conditionalFormatting>
  <conditionalFormatting sqref="H129 H95:H102 H117:H127 H105:H114">
    <cfRule type="iconSet" priority="54">
      <iconSet>
        <cfvo type="percent" val="0"/>
        <cfvo type="num" val="0.95" gte="0"/>
        <cfvo type="num" val="0.99" gte="0"/>
      </iconSet>
    </cfRule>
  </conditionalFormatting>
  <conditionalFormatting sqref="H129 H119:H127 H106:H108">
    <cfRule type="iconSet" priority="50">
      <iconSet>
        <cfvo type="percent" val="0"/>
        <cfvo type="num" val="0.95"/>
        <cfvo type="num" val="1"/>
      </iconSet>
    </cfRule>
  </conditionalFormatting>
  <conditionalFormatting sqref="H130:H135">
    <cfRule type="iconSet" priority="45">
      <iconSet>
        <cfvo type="percent" val="0"/>
        <cfvo type="num" val="0.95"/>
        <cfvo type="num" val="1"/>
      </iconSet>
    </cfRule>
    <cfRule type="iconSet" priority="46">
      <iconSet>
        <cfvo type="percent" val="0"/>
        <cfvo type="num" val="0.95"/>
        <cfvo type="num" val="1"/>
      </iconSet>
    </cfRule>
    <cfRule type="iconSet" priority="47">
      <iconSet>
        <cfvo type="percent" val="0"/>
        <cfvo type="num" val="0.95" gte="0"/>
        <cfvo type="num" val="0.99" gte="0"/>
      </iconSet>
    </cfRule>
  </conditionalFormatting>
  <conditionalFormatting sqref="I41:I43">
    <cfRule type="cellIs" dxfId="15" priority="3" operator="notEqual">
      <formula>0</formula>
    </cfRule>
  </conditionalFormatting>
  <conditionalFormatting sqref="I130 I131:J132">
    <cfRule type="cellIs" dxfId="14" priority="2" operator="notBetween">
      <formula>-1</formula>
      <formula>1</formula>
    </cfRule>
  </conditionalFormatting>
  <conditionalFormatting sqref="I134">
    <cfRule type="cellIs" dxfId="13" priority="1" operator="notBetween">
      <formula>-1</formula>
      <formula>1</formula>
    </cfRule>
  </conditionalFormatting>
  <printOptions horizontalCentered="1" verticalCentered="1"/>
  <pageMargins left="0.74803149606299213" right="0.74803149606299213" top="0.35" bottom="0.39370078740157483" header="0.26" footer="0.19685039370078741"/>
  <pageSetup paperSize="9" scale="26" orientation="landscape" r:id="rId1"/>
  <headerFooter alignWithMargins="0">
    <oddHeader>&amp;R&amp;"Arial,Negrita"&amp;11CUADRO No. "A1"</oddHeader>
    <oddFooter>&amp;LFecha:  &amp;D&amp;RPlanificación Nacional.- XM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52"/>
  <sheetViews>
    <sheetView showGridLines="0" topLeftCell="A124" zoomScale="90" zoomScaleNormal="90" zoomScaleSheetLayoutView="85" workbookViewId="0">
      <selection activeCell="A137" sqref="A137:I137"/>
    </sheetView>
  </sheetViews>
  <sheetFormatPr baseColWidth="10" defaultColWidth="11.42578125" defaultRowHeight="12.75" outlineLevelRow="1" x14ac:dyDescent="0.2"/>
  <cols>
    <col min="1" max="2" width="5.7109375" style="2" customWidth="1"/>
    <col min="3" max="3" width="63.7109375" style="2" customWidth="1"/>
    <col min="4" max="4" width="18.42578125" style="2" customWidth="1"/>
    <col min="5" max="5" width="1.28515625" style="2" customWidth="1"/>
    <col min="6" max="6" width="20.28515625" style="2" customWidth="1"/>
    <col min="7" max="7" width="20.42578125" style="2" customWidth="1"/>
    <col min="8" max="8" width="1.5703125" style="2" customWidth="1"/>
    <col min="9" max="9" width="14" style="2" customWidth="1"/>
    <col min="10" max="11" width="15.42578125" style="2" customWidth="1"/>
    <col min="12" max="16384" width="11.42578125" style="2"/>
  </cols>
  <sheetData>
    <row r="1" spans="1:11" ht="27.75" customHeight="1" x14ac:dyDescent="0.2">
      <c r="A1" s="476" t="s">
        <v>52</v>
      </c>
      <c r="B1" s="476"/>
      <c r="C1" s="476"/>
      <c r="D1" s="476"/>
      <c r="E1" s="476"/>
      <c r="F1" s="476"/>
      <c r="G1" s="476"/>
      <c r="H1" s="476"/>
      <c r="I1" s="476"/>
    </row>
    <row r="2" spans="1:11" ht="18" x14ac:dyDescent="0.2">
      <c r="A2" s="477" t="s">
        <v>53</v>
      </c>
      <c r="B2" s="477"/>
      <c r="C2" s="477"/>
      <c r="D2" s="477"/>
      <c r="E2" s="477"/>
      <c r="F2" s="477"/>
      <c r="G2" s="477"/>
      <c r="H2" s="477"/>
      <c r="I2" s="477"/>
    </row>
    <row r="3" spans="1:11" ht="20.25" customHeight="1" x14ac:dyDescent="0.2">
      <c r="A3" s="478" t="s">
        <v>209</v>
      </c>
      <c r="B3" s="478"/>
      <c r="C3" s="478"/>
      <c r="D3" s="478"/>
      <c r="E3" s="478"/>
      <c r="F3" s="478"/>
      <c r="G3" s="478"/>
      <c r="H3" s="478"/>
      <c r="I3" s="478"/>
    </row>
    <row r="4" spans="1:11" ht="17.25" customHeight="1" x14ac:dyDescent="0.25">
      <c r="A4" s="444" t="s">
        <v>73</v>
      </c>
      <c r="B4" s="444"/>
      <c r="C4" s="444"/>
      <c r="D4" s="444"/>
      <c r="E4" s="444"/>
      <c r="F4" s="444"/>
      <c r="G4" s="444"/>
      <c r="H4" s="444"/>
      <c r="I4" s="444"/>
    </row>
    <row r="5" spans="1:11" ht="15.75" x14ac:dyDescent="0.25">
      <c r="A5" s="62"/>
      <c r="B5" s="62"/>
      <c r="C5" s="62"/>
      <c r="D5" s="62"/>
      <c r="E5" s="62"/>
      <c r="F5" s="62"/>
      <c r="G5" s="62"/>
      <c r="H5" s="62"/>
      <c r="I5" s="62"/>
    </row>
    <row r="6" spans="1:11" customFormat="1" ht="31.5" customHeight="1" x14ac:dyDescent="0.25">
      <c r="A6" s="479" t="s">
        <v>42</v>
      </c>
      <c r="B6" s="480"/>
      <c r="C6" s="480"/>
      <c r="D6" s="480"/>
      <c r="E6" s="480"/>
      <c r="F6" s="480"/>
      <c r="G6" s="480"/>
      <c r="H6" s="480"/>
      <c r="I6" s="481"/>
    </row>
    <row r="7" spans="1:11" ht="15.75" x14ac:dyDescent="0.25">
      <c r="C7" s="3"/>
      <c r="D7" s="4"/>
      <c r="G7" s="4"/>
    </row>
    <row r="8" spans="1:11" s="5" customFormat="1" ht="60" customHeight="1" x14ac:dyDescent="0.25">
      <c r="C8" s="41"/>
      <c r="D8" s="42" t="s">
        <v>181</v>
      </c>
      <c r="E8" s="6"/>
      <c r="F8" s="42" t="s">
        <v>182</v>
      </c>
      <c r="G8" s="42" t="s">
        <v>183</v>
      </c>
      <c r="H8" s="6"/>
      <c r="I8" s="42" t="s">
        <v>185</v>
      </c>
    </row>
    <row r="9" spans="1:11" s="7" customFormat="1" ht="4.5" customHeight="1" x14ac:dyDescent="0.25">
      <c r="C9" s="8"/>
      <c r="D9" s="33"/>
      <c r="E9" s="10"/>
      <c r="F9" s="9"/>
      <c r="G9" s="9"/>
      <c r="H9" s="10"/>
    </row>
    <row r="10" spans="1:11" s="5" customFormat="1" ht="15.95" customHeight="1" x14ac:dyDescent="0.2">
      <c r="A10" s="466" t="s">
        <v>20</v>
      </c>
      <c r="B10" s="467" t="s">
        <v>21</v>
      </c>
      <c r="C10" s="98" t="s">
        <v>1</v>
      </c>
      <c r="D10" s="353">
        <f>D11+D14+D15+D12+D13</f>
        <v>570568.65191999951</v>
      </c>
      <c r="E10" s="354"/>
      <c r="F10" s="353">
        <f>F11+F14+F15+F12+F13</f>
        <v>543784.20256000094</v>
      </c>
      <c r="G10" s="353">
        <f>G11+G14+G15+G12+G13</f>
        <v>628916.63001999841</v>
      </c>
      <c r="H10" s="11"/>
      <c r="I10" s="470">
        <f>+G32/G41</f>
        <v>0.84429243042493529</v>
      </c>
      <c r="J10" s="122"/>
      <c r="K10" s="122"/>
    </row>
    <row r="11" spans="1:11" ht="15.95" customHeight="1" outlineLevel="1" x14ac:dyDescent="0.2">
      <c r="A11" s="466"/>
      <c r="B11" s="468"/>
      <c r="C11" s="99" t="s">
        <v>43</v>
      </c>
      <c r="D11" s="210">
        <f>D96-D59</f>
        <v>342633.39367999951</v>
      </c>
      <c r="E11" s="354"/>
      <c r="F11" s="210">
        <f>F96-F59</f>
        <v>321789.40377000096</v>
      </c>
      <c r="G11" s="210">
        <f>G96-G59</f>
        <v>386585.4309499985</v>
      </c>
      <c r="I11" s="471"/>
      <c r="J11" s="121"/>
      <c r="K11" s="121"/>
    </row>
    <row r="12" spans="1:11" s="192" customFormat="1" ht="15.95" customHeight="1" outlineLevel="1" x14ac:dyDescent="0.2">
      <c r="A12" s="466"/>
      <c r="B12" s="468"/>
      <c r="C12" s="99" t="s">
        <v>188</v>
      </c>
      <c r="D12" s="210">
        <f>D97</f>
        <v>172435.82045999999</v>
      </c>
      <c r="E12" s="357"/>
      <c r="F12" s="210">
        <f>F97</f>
        <v>170818.77695</v>
      </c>
      <c r="G12" s="210">
        <f>G97</f>
        <v>187297.7566599999</v>
      </c>
      <c r="I12" s="471"/>
      <c r="J12" s="195"/>
      <c r="K12" s="195"/>
    </row>
    <row r="13" spans="1:11" s="192" customFormat="1" ht="15.95" customHeight="1" outlineLevel="1" x14ac:dyDescent="0.2">
      <c r="A13" s="466"/>
      <c r="B13" s="468"/>
      <c r="C13" s="99" t="s">
        <v>192</v>
      </c>
      <c r="D13" s="210">
        <f>D98</f>
        <v>0</v>
      </c>
      <c r="E13" s="357"/>
      <c r="F13" s="210">
        <f>F98</f>
        <v>0</v>
      </c>
      <c r="G13" s="210">
        <f>G98</f>
        <v>4202.4928400000017</v>
      </c>
      <c r="I13" s="471"/>
      <c r="J13" s="195"/>
      <c r="K13" s="195"/>
    </row>
    <row r="14" spans="1:11" ht="15.95" customHeight="1" outlineLevel="1" x14ac:dyDescent="0.2">
      <c r="A14" s="466"/>
      <c r="B14" s="468"/>
      <c r="C14" s="99" t="s">
        <v>15</v>
      </c>
      <c r="D14" s="210">
        <f>D99-D60</f>
        <v>233.15043999999989</v>
      </c>
      <c r="E14" s="357"/>
      <c r="F14" s="210">
        <f>F99-F60</f>
        <v>82.08596</v>
      </c>
      <c r="G14" s="210">
        <f>G99-G60</f>
        <v>26.00038</v>
      </c>
      <c r="I14" s="471"/>
      <c r="J14" s="121"/>
      <c r="K14" s="121"/>
    </row>
    <row r="15" spans="1:11" ht="15.95" customHeight="1" outlineLevel="1" x14ac:dyDescent="0.25">
      <c r="A15" s="466"/>
      <c r="B15" s="468"/>
      <c r="C15" s="99" t="s">
        <v>44</v>
      </c>
      <c r="D15" s="355">
        <f>SUM(D16:D20)</f>
        <v>55266.287339999959</v>
      </c>
      <c r="E15" s="356"/>
      <c r="F15" s="355">
        <f>SUM(F16:F20)</f>
        <v>51093.935880000005</v>
      </c>
      <c r="G15" s="355">
        <f>SUM(G16:G20)</f>
        <v>50804.949189999985</v>
      </c>
      <c r="H15" s="68"/>
      <c r="I15" s="471"/>
      <c r="J15" s="121"/>
      <c r="K15" s="121"/>
    </row>
    <row r="16" spans="1:11" ht="15.95" customHeight="1" outlineLevel="1" x14ac:dyDescent="0.2">
      <c r="A16" s="466"/>
      <c r="B16" s="468"/>
      <c r="C16" s="100" t="s">
        <v>14</v>
      </c>
      <c r="D16" s="210">
        <f>D101-D62</f>
        <v>25991.136569999981</v>
      </c>
      <c r="E16" s="354"/>
      <c r="F16" s="210">
        <f t="shared" ref="F16:G28" si="0">F101-F62</f>
        <v>22810.611939999999</v>
      </c>
      <c r="G16" s="210">
        <f t="shared" si="0"/>
        <v>13613.263760000011</v>
      </c>
      <c r="I16" s="471"/>
      <c r="J16" s="121"/>
      <c r="K16" s="121"/>
    </row>
    <row r="17" spans="1:11" ht="15.95" customHeight="1" outlineLevel="1" x14ac:dyDescent="0.2">
      <c r="A17" s="466"/>
      <c r="B17" s="468"/>
      <c r="C17" s="100" t="s">
        <v>13</v>
      </c>
      <c r="D17" s="210">
        <f t="shared" ref="D17:D20" si="1">D102-D63</f>
        <v>27197.54440999998</v>
      </c>
      <c r="E17" s="354"/>
      <c r="F17" s="210">
        <f t="shared" si="0"/>
        <v>26409.382310000001</v>
      </c>
      <c r="G17" s="210">
        <f t="shared" si="0"/>
        <v>34569.484949999976</v>
      </c>
      <c r="I17" s="471"/>
      <c r="J17" s="121"/>
      <c r="K17" s="121"/>
    </row>
    <row r="18" spans="1:11" ht="15.95" customHeight="1" outlineLevel="1" x14ac:dyDescent="0.2">
      <c r="A18" s="466"/>
      <c r="B18" s="468"/>
      <c r="C18" s="100" t="s">
        <v>12</v>
      </c>
      <c r="D18" s="210">
        <f t="shared" si="1"/>
        <v>1979.9331999999999</v>
      </c>
      <c r="E18" s="354"/>
      <c r="F18" s="210">
        <f t="shared" si="0"/>
        <v>1803.40653</v>
      </c>
      <c r="G18" s="210">
        <f t="shared" si="0"/>
        <v>2572.8274999999999</v>
      </c>
      <c r="I18" s="471"/>
      <c r="J18" s="121"/>
      <c r="K18" s="121"/>
    </row>
    <row r="19" spans="1:11" ht="15.95" customHeight="1" outlineLevel="1" x14ac:dyDescent="0.2">
      <c r="A19" s="466"/>
      <c r="B19" s="468"/>
      <c r="C19" s="100" t="s">
        <v>63</v>
      </c>
      <c r="D19" s="210">
        <f t="shared" si="1"/>
        <v>97.673160000000095</v>
      </c>
      <c r="E19" s="354"/>
      <c r="F19" s="210">
        <f t="shared" si="0"/>
        <v>70.535100000000043</v>
      </c>
      <c r="G19" s="210">
        <f t="shared" si="0"/>
        <v>49.372979999999991</v>
      </c>
      <c r="I19" s="471"/>
      <c r="J19" s="121"/>
      <c r="K19" s="121"/>
    </row>
    <row r="20" spans="1:11" ht="15.95" hidden="1" customHeight="1" outlineLevel="1" x14ac:dyDescent="0.2">
      <c r="A20" s="466"/>
      <c r="B20" s="468"/>
      <c r="C20" s="100" t="s">
        <v>67</v>
      </c>
      <c r="D20" s="210">
        <f t="shared" si="1"/>
        <v>0</v>
      </c>
      <c r="E20" s="354"/>
      <c r="F20" s="210">
        <f t="shared" si="0"/>
        <v>0</v>
      </c>
      <c r="G20" s="210">
        <f t="shared" si="0"/>
        <v>0</v>
      </c>
      <c r="I20" s="471"/>
      <c r="J20" s="121"/>
      <c r="K20" s="121"/>
    </row>
    <row r="21" spans="1:11" ht="15.95" customHeight="1" x14ac:dyDescent="0.2">
      <c r="A21" s="466"/>
      <c r="B21" s="468"/>
      <c r="C21" s="71" t="s">
        <v>40</v>
      </c>
      <c r="D21" s="210">
        <f>D106-D67</f>
        <v>680232.24784999911</v>
      </c>
      <c r="E21" s="354"/>
      <c r="F21" s="210">
        <f t="shared" si="0"/>
        <v>655139.56430000241</v>
      </c>
      <c r="G21" s="210">
        <f t="shared" si="0"/>
        <v>727783.20421000477</v>
      </c>
      <c r="H21" s="11"/>
      <c r="I21" s="471"/>
      <c r="J21" s="121"/>
      <c r="K21" s="121"/>
    </row>
    <row r="22" spans="1:11" ht="15.95" customHeight="1" x14ac:dyDescent="0.2">
      <c r="A22" s="466"/>
      <c r="B22" s="468"/>
      <c r="C22" s="101" t="s">
        <v>41</v>
      </c>
      <c r="D22" s="210">
        <f t="shared" ref="D22:D23" si="2">D107-D68</f>
        <v>42127.537640000017</v>
      </c>
      <c r="E22" s="354"/>
      <c r="F22" s="210">
        <f t="shared" si="0"/>
        <v>39735.324439999989</v>
      </c>
      <c r="G22" s="210">
        <f t="shared" si="0"/>
        <v>45608.531509999993</v>
      </c>
      <c r="H22" s="11"/>
      <c r="I22" s="471"/>
      <c r="J22" s="121"/>
      <c r="K22" s="121"/>
    </row>
    <row r="23" spans="1:11" s="5" customFormat="1" ht="15.95" customHeight="1" x14ac:dyDescent="0.2">
      <c r="A23" s="466"/>
      <c r="B23" s="468"/>
      <c r="C23" s="102" t="s">
        <v>18</v>
      </c>
      <c r="D23" s="210">
        <f t="shared" si="2"/>
        <v>3147.2274600000001</v>
      </c>
      <c r="E23" s="354"/>
      <c r="F23" s="210">
        <f t="shared" si="0"/>
        <v>3444.9163899999999</v>
      </c>
      <c r="G23" s="210">
        <f t="shared" si="0"/>
        <v>3912.60583</v>
      </c>
      <c r="H23" s="7"/>
      <c r="I23" s="471"/>
      <c r="J23" s="121"/>
      <c r="K23" s="121"/>
    </row>
    <row r="24" spans="1:11" ht="15.95" customHeight="1" x14ac:dyDescent="0.2">
      <c r="A24" s="466"/>
      <c r="B24" s="468"/>
      <c r="C24" s="102" t="s">
        <v>5</v>
      </c>
      <c r="D24" s="210">
        <f>D109-D70</f>
        <v>24137.342260000019</v>
      </c>
      <c r="E24" s="354"/>
      <c r="F24" s="210">
        <f t="shared" si="0"/>
        <v>23874.763919999928</v>
      </c>
      <c r="G24" s="210">
        <f t="shared" si="0"/>
        <v>25305.977650000081</v>
      </c>
      <c r="H24" s="11"/>
      <c r="I24" s="471"/>
      <c r="J24" s="121"/>
      <c r="K24" s="121"/>
    </row>
    <row r="25" spans="1:11" ht="15.95" customHeight="1" x14ac:dyDescent="0.2">
      <c r="A25" s="466"/>
      <c r="B25" s="468"/>
      <c r="C25" s="102" t="s">
        <v>6</v>
      </c>
      <c r="D25" s="210">
        <f t="shared" ref="D25:D27" si="3">D110-D71</f>
        <v>85562.824319999985</v>
      </c>
      <c r="E25" s="354"/>
      <c r="F25" s="210">
        <f t="shared" si="0"/>
        <v>90508.483879999971</v>
      </c>
      <c r="G25" s="210">
        <f t="shared" si="0"/>
        <v>112851.46914</v>
      </c>
      <c r="H25" s="11"/>
      <c r="I25" s="471"/>
      <c r="J25" s="121"/>
      <c r="K25" s="121"/>
    </row>
    <row r="26" spans="1:11" ht="15.95" customHeight="1" x14ac:dyDescent="0.2">
      <c r="A26" s="466"/>
      <c r="B26" s="468"/>
      <c r="C26" s="102" t="s">
        <v>16</v>
      </c>
      <c r="D26" s="210">
        <f t="shared" si="3"/>
        <v>2108.2796699999999</v>
      </c>
      <c r="E26" s="354"/>
      <c r="F26" s="210">
        <f t="shared" si="0"/>
        <v>2404.8032800000001</v>
      </c>
      <c r="G26" s="210">
        <f t="shared" si="0"/>
        <v>2299.1549799999998</v>
      </c>
      <c r="H26" s="11"/>
      <c r="I26" s="471"/>
      <c r="J26" s="121"/>
      <c r="K26" s="121"/>
    </row>
    <row r="27" spans="1:11" ht="15.95" customHeight="1" x14ac:dyDescent="0.2">
      <c r="A27" s="466"/>
      <c r="B27" s="468"/>
      <c r="C27" s="102" t="s">
        <v>7</v>
      </c>
      <c r="D27" s="210">
        <f t="shared" si="3"/>
        <v>3350.08799</v>
      </c>
      <c r="E27" s="354"/>
      <c r="F27" s="210">
        <f t="shared" si="0"/>
        <v>3076.226090000001</v>
      </c>
      <c r="G27" s="210">
        <f t="shared" si="0"/>
        <v>44599.572449999992</v>
      </c>
      <c r="H27" s="11"/>
      <c r="I27" s="471"/>
      <c r="J27" s="121"/>
      <c r="K27" s="121"/>
    </row>
    <row r="28" spans="1:11" ht="15.95" customHeight="1" x14ac:dyDescent="0.2">
      <c r="A28" s="466"/>
      <c r="B28" s="468"/>
      <c r="C28" s="102" t="s">
        <v>17</v>
      </c>
      <c r="D28" s="210">
        <f>D113-D74</f>
        <v>17561.085099999989</v>
      </c>
      <c r="E28" s="354"/>
      <c r="F28" s="210">
        <f t="shared" si="0"/>
        <v>19463.88798</v>
      </c>
      <c r="G28" s="210">
        <f t="shared" si="0"/>
        <v>22015.70391</v>
      </c>
      <c r="H28" s="11"/>
      <c r="I28" s="471"/>
      <c r="J28" s="121"/>
      <c r="K28" s="121"/>
    </row>
    <row r="29" spans="1:11" ht="15.95" customHeight="1" x14ac:dyDescent="0.2">
      <c r="A29" s="466"/>
      <c r="B29" s="468"/>
      <c r="C29" s="102" t="s">
        <v>57</v>
      </c>
      <c r="D29" s="210">
        <f>D114-D77</f>
        <v>4873.7669499999993</v>
      </c>
      <c r="E29" s="354"/>
      <c r="F29" s="210">
        <f>F114-F77</f>
        <v>4561.7974299999933</v>
      </c>
      <c r="G29" s="210">
        <f>G114-G77</f>
        <v>3508.7185900001032</v>
      </c>
      <c r="H29" s="11"/>
      <c r="I29" s="471"/>
      <c r="J29" s="121"/>
      <c r="K29" s="121"/>
    </row>
    <row r="30" spans="1:11" ht="15.95" customHeight="1" x14ac:dyDescent="0.2">
      <c r="A30" s="466"/>
      <c r="B30" s="468"/>
      <c r="C30" s="102" t="s">
        <v>58</v>
      </c>
      <c r="D30" s="210">
        <f>D115-D78</f>
        <v>3984.9136500000031</v>
      </c>
      <c r="E30" s="354"/>
      <c r="F30" s="210">
        <f>F115-F78</f>
        <v>4392.8255800001216</v>
      </c>
      <c r="G30" s="210">
        <f>G115-G78</f>
        <v>5941.9537200002906</v>
      </c>
      <c r="H30" s="11"/>
      <c r="I30" s="471"/>
      <c r="J30" s="121"/>
      <c r="K30" s="121"/>
    </row>
    <row r="31" spans="1:11" ht="15.95" customHeight="1" x14ac:dyDescent="0.2">
      <c r="A31" s="466"/>
      <c r="B31" s="468"/>
      <c r="C31" s="72" t="s">
        <v>74</v>
      </c>
      <c r="D31" s="210">
        <f>D116-D79-D76-D75</f>
        <v>1563.7189600000011</v>
      </c>
      <c r="E31" s="354"/>
      <c r="F31" s="210">
        <f>F116-F79-F76-F75</f>
        <v>1418.2478300000002</v>
      </c>
      <c r="G31" s="210">
        <f>G116-G79-G76-G75</f>
        <v>1449.91876</v>
      </c>
      <c r="H31" s="7"/>
      <c r="I31" s="471"/>
      <c r="J31" s="121"/>
      <c r="K31" s="121"/>
    </row>
    <row r="32" spans="1:11" s="7" customFormat="1" ht="18" customHeight="1" x14ac:dyDescent="0.25">
      <c r="A32" s="466"/>
      <c r="B32" s="469"/>
      <c r="C32" s="47" t="s">
        <v>55</v>
      </c>
      <c r="D32" s="48">
        <f>+D10+SUM(D21:D31)</f>
        <v>1439217.6837699986</v>
      </c>
      <c r="E32" s="117"/>
      <c r="F32" s="48">
        <f>+F10+SUM(F21:F31)</f>
        <v>1391805.0436800034</v>
      </c>
      <c r="G32" s="48">
        <f>+G10+SUM(G21:G31)</f>
        <v>1624193.4407700037</v>
      </c>
      <c r="I32" s="472"/>
      <c r="J32" s="130"/>
      <c r="K32" s="130"/>
    </row>
    <row r="33" spans="1:11" ht="6.6" customHeight="1" x14ac:dyDescent="0.25">
      <c r="A33" s="466"/>
      <c r="B33" s="21"/>
      <c r="C33" s="34"/>
      <c r="D33" s="17"/>
      <c r="E33" s="17"/>
      <c r="F33" s="17"/>
      <c r="G33" s="17"/>
      <c r="H33" s="7"/>
      <c r="I33" s="35"/>
      <c r="J33" s="130"/>
      <c r="K33" s="130"/>
    </row>
    <row r="34" spans="1:11" ht="18.75" customHeight="1" x14ac:dyDescent="0.2">
      <c r="A34" s="466"/>
      <c r="B34" s="473" t="s">
        <v>22</v>
      </c>
      <c r="C34" s="37" t="s">
        <v>38</v>
      </c>
      <c r="D34" s="38">
        <f>D119</f>
        <v>227589.03476999991</v>
      </c>
      <c r="E34" s="118"/>
      <c r="F34" s="38">
        <f>F119-F82</f>
        <v>227660.02809000079</v>
      </c>
      <c r="G34" s="38">
        <f>G119-G82</f>
        <v>277670.23446999892</v>
      </c>
      <c r="H34" s="7"/>
      <c r="I34" s="470">
        <f>+G36/G41</f>
        <v>0.15570756957506476</v>
      </c>
      <c r="J34" s="130"/>
      <c r="K34" s="130"/>
    </row>
    <row r="35" spans="1:11" ht="18.75" customHeight="1" x14ac:dyDescent="0.2">
      <c r="A35" s="466"/>
      <c r="B35" s="474"/>
      <c r="C35" s="39" t="s">
        <v>39</v>
      </c>
      <c r="D35" s="36">
        <f>D120</f>
        <v>17476.001120000001</v>
      </c>
      <c r="E35" s="118"/>
      <c r="F35" s="36">
        <f>F120-F83</f>
        <v>18392.69454</v>
      </c>
      <c r="G35" s="36">
        <f>G120-G83</f>
        <v>21869.598020000001</v>
      </c>
      <c r="H35" s="7"/>
      <c r="I35" s="471"/>
      <c r="J35" s="130"/>
      <c r="K35" s="130"/>
    </row>
    <row r="36" spans="1:11" s="7" customFormat="1" ht="18.75" customHeight="1" x14ac:dyDescent="0.25">
      <c r="A36" s="466"/>
      <c r="B36" s="475"/>
      <c r="C36" s="96" t="s">
        <v>61</v>
      </c>
      <c r="D36" s="48">
        <f>SUM(D34:D35)</f>
        <v>245065.03588999991</v>
      </c>
      <c r="F36" s="48">
        <f>SUM(F34:F35)</f>
        <v>246052.72263000079</v>
      </c>
      <c r="G36" s="48">
        <f>SUM(G34:G35)</f>
        <v>299539.83248999889</v>
      </c>
      <c r="H36" s="11"/>
      <c r="I36" s="472"/>
    </row>
    <row r="37" spans="1:11" s="7" customFormat="1" ht="15.75" x14ac:dyDescent="0.25">
      <c r="A37" s="466"/>
      <c r="B37" s="21"/>
      <c r="C37" s="18"/>
      <c r="D37" s="94"/>
      <c r="E37" s="94"/>
      <c r="F37" s="94"/>
      <c r="G37" s="94"/>
      <c r="H37" s="11"/>
      <c r="I37" s="35"/>
    </row>
    <row r="38" spans="1:11" s="7" customFormat="1" ht="15.75" customHeight="1" x14ac:dyDescent="0.25">
      <c r="A38" s="466"/>
      <c r="B38" s="464" t="s">
        <v>24</v>
      </c>
      <c r="C38" s="464"/>
      <c r="D38" s="49">
        <f t="shared" ref="D38:F38" si="4">D41-D39</f>
        <v>713710.67081999953</v>
      </c>
      <c r="F38" s="49">
        <f t="shared" si="4"/>
        <v>693485.23855000082</v>
      </c>
      <c r="G38" s="49">
        <f>G41-G39</f>
        <v>846889.09921999881</v>
      </c>
      <c r="H38" s="11"/>
      <c r="I38" s="50">
        <f>+G38/$G$41</f>
        <v>0.44023207946330373</v>
      </c>
    </row>
    <row r="39" spans="1:11" s="7" customFormat="1" ht="15.75" customHeight="1" x14ac:dyDescent="0.2">
      <c r="A39" s="466"/>
      <c r="B39" s="464" t="s">
        <v>25</v>
      </c>
      <c r="C39" s="464"/>
      <c r="D39" s="49">
        <f>+D21+D22+D23+D36</f>
        <v>970572.04883999901</v>
      </c>
      <c r="F39" s="49">
        <f>+F21+F22+F23+F36</f>
        <v>944372.52776000323</v>
      </c>
      <c r="G39" s="49">
        <f>+G21+G22+G23+G36</f>
        <v>1076844.1740400037</v>
      </c>
      <c r="H39" s="61"/>
      <c r="I39" s="50">
        <f>+G39/$G$41</f>
        <v>0.55976792053669622</v>
      </c>
    </row>
    <row r="40" spans="1:11" ht="15" x14ac:dyDescent="0.25">
      <c r="B40" s="21"/>
      <c r="C40" s="18"/>
      <c r="D40" s="22"/>
      <c r="E40" s="16"/>
      <c r="F40" s="20"/>
      <c r="G40" s="20"/>
      <c r="H40" s="11"/>
      <c r="I40" s="21"/>
    </row>
    <row r="41" spans="1:11" ht="24.75" customHeight="1" x14ac:dyDescent="0.25">
      <c r="A41" s="465" t="s">
        <v>26</v>
      </c>
      <c r="B41" s="451" t="s">
        <v>75</v>
      </c>
      <c r="C41" s="452"/>
      <c r="D41" s="43">
        <f>+D32+D36</f>
        <v>1684282.7196599985</v>
      </c>
      <c r="E41" s="110"/>
      <c r="F41" s="43">
        <f>+F32+F36</f>
        <v>1637857.7663100041</v>
      </c>
      <c r="G41" s="43">
        <f>+G32+G36</f>
        <v>1923733.2732600025</v>
      </c>
      <c r="H41" s="11"/>
      <c r="I41" s="368">
        <f>G41+G52-G130</f>
        <v>0</v>
      </c>
    </row>
    <row r="42" spans="1:11" ht="14.25" customHeight="1" x14ac:dyDescent="0.2">
      <c r="A42" s="465"/>
      <c r="B42" s="449" t="s">
        <v>49</v>
      </c>
      <c r="C42" s="450"/>
      <c r="D42" s="40"/>
      <c r="E42" s="7"/>
      <c r="F42" s="210">
        <f>F131</f>
        <v>154796.1054500014</v>
      </c>
      <c r="G42" s="210">
        <f>G131</f>
        <v>224785.67867000031</v>
      </c>
      <c r="H42" s="11"/>
      <c r="I42" s="257"/>
    </row>
    <row r="43" spans="1:11" ht="14.25" customHeight="1" x14ac:dyDescent="0.2">
      <c r="A43" s="465"/>
      <c r="B43" s="449" t="s">
        <v>50</v>
      </c>
      <c r="C43" s="450"/>
      <c r="D43" s="40"/>
      <c r="E43" s="7"/>
      <c r="F43" s="210">
        <f>F132</f>
        <v>4814.0880699999989</v>
      </c>
      <c r="G43" s="210">
        <f>G132</f>
        <v>4772.3897900000029</v>
      </c>
      <c r="H43" s="11"/>
      <c r="I43" s="103"/>
    </row>
    <row r="44" spans="1:11" ht="25.5" customHeight="1" x14ac:dyDescent="0.2">
      <c r="A44" s="465"/>
      <c r="B44" s="451" t="s">
        <v>76</v>
      </c>
      <c r="C44" s="452"/>
      <c r="D44" s="43">
        <f>+D41</f>
        <v>1684282.7196599985</v>
      </c>
      <c r="E44" s="61"/>
      <c r="F44" s="45">
        <f t="shared" ref="F44" si="5">+F41-F42-F43</f>
        <v>1478247.5727900027</v>
      </c>
      <c r="G44" s="45">
        <f>+G41-G42-G43</f>
        <v>1694175.2048000023</v>
      </c>
      <c r="H44" s="11"/>
      <c r="I44" s="61"/>
    </row>
    <row r="45" spans="1:11" ht="14.25" customHeight="1" x14ac:dyDescent="0.2">
      <c r="A45" s="465"/>
      <c r="B45" s="449" t="s">
        <v>77</v>
      </c>
      <c r="C45" s="450"/>
      <c r="D45" s="51"/>
      <c r="E45" s="61"/>
      <c r="F45" s="210">
        <f>F134</f>
        <v>24428.353009999999</v>
      </c>
      <c r="G45" s="36">
        <f>G134</f>
        <v>115910.42035</v>
      </c>
      <c r="H45" s="11"/>
      <c r="I45" s="111"/>
    </row>
    <row r="46" spans="1:11" ht="33" customHeight="1" x14ac:dyDescent="0.2">
      <c r="A46" s="465"/>
      <c r="B46" s="453" t="s">
        <v>84</v>
      </c>
      <c r="C46" s="454"/>
      <c r="D46" s="43">
        <f>+D44</f>
        <v>1684282.7196599985</v>
      </c>
      <c r="E46" s="61"/>
      <c r="F46" s="46">
        <f t="shared" ref="F46:G46" si="6">+F44-F45</f>
        <v>1453819.2197800027</v>
      </c>
      <c r="G46" s="46">
        <f t="shared" si="6"/>
        <v>1578264.7844500022</v>
      </c>
      <c r="H46" s="11"/>
      <c r="I46" s="61"/>
      <c r="J46" s="13"/>
    </row>
    <row r="47" spans="1:11" customFormat="1" ht="26.45" customHeight="1" x14ac:dyDescent="0.25"/>
    <row r="48" spans="1:11" customFormat="1" ht="27.75" customHeight="1" x14ac:dyDescent="0.25">
      <c r="A48" s="459" t="s">
        <v>48</v>
      </c>
      <c r="B48" s="460"/>
      <c r="C48" s="460"/>
      <c r="D48" s="460"/>
      <c r="E48" s="460"/>
      <c r="F48" s="460"/>
      <c r="G48" s="460"/>
      <c r="H48" s="460"/>
      <c r="I48" s="461"/>
    </row>
    <row r="49" spans="1:9" customFormat="1" ht="8.25" customHeight="1" x14ac:dyDescent="0.25"/>
    <row r="50" spans="1:9" s="5" customFormat="1" ht="25.5" x14ac:dyDescent="0.25">
      <c r="C50" s="41"/>
      <c r="D50" s="169"/>
      <c r="F50" s="73" t="str">
        <f>+F8</f>
        <v>Recaudación
 2025</v>
      </c>
      <c r="G50" s="73" t="str">
        <f>+G8</f>
        <v>Recaudación 
2026</v>
      </c>
      <c r="I50"/>
    </row>
    <row r="51" spans="1:9" customFormat="1" ht="8.25" customHeight="1" x14ac:dyDescent="0.25">
      <c r="D51" s="127"/>
    </row>
    <row r="52" spans="1:9" customFormat="1" ht="15.75" x14ac:dyDescent="0.25">
      <c r="A52" s="458" t="s">
        <v>47</v>
      </c>
      <c r="B52" s="458"/>
      <c r="C52" s="458"/>
      <c r="F52" s="81">
        <f>F55+F86</f>
        <v>264445.41717000079</v>
      </c>
      <c r="G52" s="81">
        <f>G55+G86</f>
        <v>27899.532660000008</v>
      </c>
    </row>
    <row r="53" spans="1:9" customFormat="1" ht="9.4" customHeight="1" x14ac:dyDescent="0.25">
      <c r="D53" s="127"/>
    </row>
    <row r="54" spans="1:9" customFormat="1" ht="9.4" customHeight="1" x14ac:dyDescent="0.25">
      <c r="D54" s="127"/>
    </row>
    <row r="55" spans="1:9" s="7" customFormat="1" ht="15.75" x14ac:dyDescent="0.25">
      <c r="A55" s="462" t="s">
        <v>93</v>
      </c>
      <c r="B55" s="462"/>
      <c r="C55" s="463"/>
      <c r="D55" s="170">
        <f>SUM(D58:D84)</f>
        <v>0</v>
      </c>
      <c r="E55"/>
      <c r="F55" s="239">
        <f>F80+F84</f>
        <v>0</v>
      </c>
      <c r="G55" s="239">
        <f>G80+G84</f>
        <v>0</v>
      </c>
      <c r="H55"/>
      <c r="I55" s="123"/>
    </row>
    <row r="56" spans="1:9" customFormat="1" ht="15" x14ac:dyDescent="0.25"/>
    <row r="57" spans="1:9" customFormat="1" ht="15" hidden="1" outlineLevel="1" x14ac:dyDescent="0.25"/>
    <row r="58" spans="1:9" s="5" customFormat="1" ht="15" hidden="1" outlineLevel="1" x14ac:dyDescent="0.25">
      <c r="A58" s="482" t="s">
        <v>20</v>
      </c>
      <c r="B58" s="499" t="s">
        <v>21</v>
      </c>
      <c r="C58" s="63" t="s">
        <v>1</v>
      </c>
      <c r="D58" s="171"/>
      <c r="E58" s="65"/>
      <c r="F58" s="208">
        <v>0</v>
      </c>
      <c r="G58" s="208">
        <v>0</v>
      </c>
      <c r="H58"/>
      <c r="I58" s="123"/>
    </row>
    <row r="59" spans="1:9" s="5" customFormat="1" ht="15" hidden="1" outlineLevel="1" x14ac:dyDescent="0.25">
      <c r="A59" s="482"/>
      <c r="B59" s="499"/>
      <c r="C59" s="67" t="s">
        <v>11</v>
      </c>
      <c r="D59" s="171"/>
      <c r="E59" s="65"/>
      <c r="F59" s="209">
        <v>0</v>
      </c>
      <c r="G59" s="209">
        <v>0</v>
      </c>
      <c r="H59"/>
      <c r="I59" s="270"/>
    </row>
    <row r="60" spans="1:9" s="5" customFormat="1" ht="15" hidden="1" outlineLevel="1" x14ac:dyDescent="0.25">
      <c r="A60" s="482"/>
      <c r="B60" s="499"/>
      <c r="C60" s="67" t="s">
        <v>15</v>
      </c>
      <c r="D60" s="171"/>
      <c r="E60" s="65"/>
      <c r="F60" s="209">
        <v>0</v>
      </c>
      <c r="G60" s="209">
        <v>0</v>
      </c>
      <c r="H60"/>
      <c r="I60" s="271"/>
    </row>
    <row r="61" spans="1:9" s="5" customFormat="1" ht="15" hidden="1" outlineLevel="1" x14ac:dyDescent="0.25">
      <c r="A61" s="482"/>
      <c r="B61" s="499"/>
      <c r="C61" s="67" t="s">
        <v>2</v>
      </c>
      <c r="D61" s="171"/>
      <c r="E61" s="65"/>
      <c r="F61" s="209">
        <v>0</v>
      </c>
      <c r="G61" s="209">
        <v>0</v>
      </c>
      <c r="H61"/>
      <c r="I61" s="270"/>
    </row>
    <row r="62" spans="1:9" s="5" customFormat="1" ht="15" hidden="1" outlineLevel="1" x14ac:dyDescent="0.25">
      <c r="A62" s="482"/>
      <c r="B62" s="499"/>
      <c r="C62" s="70" t="s">
        <v>14</v>
      </c>
      <c r="D62" s="171"/>
      <c r="E62" s="65"/>
      <c r="F62" s="209">
        <v>0</v>
      </c>
      <c r="G62" s="209">
        <v>0</v>
      </c>
      <c r="H62"/>
      <c r="I62" s="270"/>
    </row>
    <row r="63" spans="1:9" s="5" customFormat="1" ht="15" hidden="1" outlineLevel="1" x14ac:dyDescent="0.25">
      <c r="A63" s="482"/>
      <c r="B63" s="499"/>
      <c r="C63" s="70" t="s">
        <v>13</v>
      </c>
      <c r="D63" s="171"/>
      <c r="E63" s="65"/>
      <c r="F63" s="209">
        <v>0</v>
      </c>
      <c r="G63" s="209">
        <v>0</v>
      </c>
      <c r="H63"/>
      <c r="I63" s="270"/>
    </row>
    <row r="64" spans="1:9" s="5" customFormat="1" ht="15" hidden="1" outlineLevel="1" x14ac:dyDescent="0.25">
      <c r="A64" s="482"/>
      <c r="B64" s="499"/>
      <c r="C64" s="70" t="s">
        <v>12</v>
      </c>
      <c r="D64" s="171"/>
      <c r="E64" s="65"/>
      <c r="F64" s="209">
        <v>0</v>
      </c>
      <c r="G64" s="209">
        <v>0</v>
      </c>
      <c r="H64"/>
      <c r="I64" s="270"/>
    </row>
    <row r="65" spans="1:9" s="5" customFormat="1" ht="15" hidden="1" outlineLevel="1" x14ac:dyDescent="0.25">
      <c r="A65" s="482"/>
      <c r="B65" s="499"/>
      <c r="C65" s="70" t="s">
        <v>63</v>
      </c>
      <c r="D65" s="171"/>
      <c r="E65" s="65"/>
      <c r="F65" s="209">
        <v>0</v>
      </c>
      <c r="G65" s="209">
        <v>0</v>
      </c>
      <c r="H65"/>
      <c r="I65" s="270"/>
    </row>
    <row r="66" spans="1:9" s="5" customFormat="1" ht="15" hidden="1" outlineLevel="1" x14ac:dyDescent="0.25">
      <c r="A66" s="482"/>
      <c r="B66" s="499"/>
      <c r="C66" s="70" t="s">
        <v>67</v>
      </c>
      <c r="D66" s="171"/>
      <c r="E66" s="65"/>
      <c r="F66" s="209">
        <v>0</v>
      </c>
      <c r="G66" s="209">
        <v>0</v>
      </c>
      <c r="H66"/>
    </row>
    <row r="67" spans="1:9" s="5" customFormat="1" ht="15" hidden="1" outlineLevel="1" x14ac:dyDescent="0.25">
      <c r="A67" s="482"/>
      <c r="B67" s="499"/>
      <c r="C67" s="71" t="s">
        <v>40</v>
      </c>
      <c r="D67" s="171"/>
      <c r="E67" s="65"/>
      <c r="F67" s="209">
        <v>0</v>
      </c>
      <c r="G67" s="209">
        <v>0</v>
      </c>
      <c r="H67"/>
      <c r="I67" s="270"/>
    </row>
    <row r="68" spans="1:9" s="5" customFormat="1" ht="15" hidden="1" outlineLevel="1" x14ac:dyDescent="0.25">
      <c r="A68" s="482"/>
      <c r="B68" s="499"/>
      <c r="C68" s="71" t="s">
        <v>41</v>
      </c>
      <c r="D68" s="171"/>
      <c r="E68" s="65"/>
      <c r="F68" s="209">
        <v>0</v>
      </c>
      <c r="G68" s="209">
        <v>0</v>
      </c>
      <c r="H68"/>
      <c r="I68" s="270"/>
    </row>
    <row r="69" spans="1:9" s="5" customFormat="1" ht="15" hidden="1" outlineLevel="1" x14ac:dyDescent="0.25">
      <c r="A69" s="482"/>
      <c r="B69" s="499"/>
      <c r="C69" s="72" t="s">
        <v>18</v>
      </c>
      <c r="D69" s="171"/>
      <c r="E69" s="65"/>
      <c r="F69" s="209">
        <v>0</v>
      </c>
      <c r="G69" s="209">
        <v>0</v>
      </c>
      <c r="H69"/>
      <c r="I69" s="270"/>
    </row>
    <row r="70" spans="1:9" s="5" customFormat="1" ht="15" hidden="1" outlineLevel="1" x14ac:dyDescent="0.25">
      <c r="A70" s="482"/>
      <c r="B70" s="499"/>
      <c r="C70" s="72" t="s">
        <v>5</v>
      </c>
      <c r="D70" s="171"/>
      <c r="E70" s="65"/>
      <c r="F70" s="209">
        <v>0</v>
      </c>
      <c r="G70" s="209">
        <v>0</v>
      </c>
      <c r="H70"/>
      <c r="I70" s="270"/>
    </row>
    <row r="71" spans="1:9" s="5" customFormat="1" ht="15" hidden="1" outlineLevel="1" x14ac:dyDescent="0.25">
      <c r="A71" s="482"/>
      <c r="B71" s="499"/>
      <c r="C71" s="72" t="s">
        <v>6</v>
      </c>
      <c r="D71" s="171"/>
      <c r="E71" s="65"/>
      <c r="F71" s="209">
        <v>0</v>
      </c>
      <c r="G71" s="209">
        <v>0</v>
      </c>
      <c r="H71"/>
      <c r="I71" s="270"/>
    </row>
    <row r="72" spans="1:9" s="5" customFormat="1" ht="15" hidden="1" outlineLevel="1" x14ac:dyDescent="0.25">
      <c r="A72" s="482"/>
      <c r="B72" s="499"/>
      <c r="C72" s="72" t="s">
        <v>16</v>
      </c>
      <c r="D72" s="171"/>
      <c r="E72" s="65"/>
      <c r="F72" s="209">
        <v>0</v>
      </c>
      <c r="G72" s="209">
        <v>0</v>
      </c>
      <c r="H72"/>
    </row>
    <row r="73" spans="1:9" s="5" customFormat="1" ht="15" hidden="1" outlineLevel="1" x14ac:dyDescent="0.25">
      <c r="A73" s="482"/>
      <c r="B73" s="499"/>
      <c r="C73" s="72" t="s">
        <v>7</v>
      </c>
      <c r="D73" s="171"/>
      <c r="E73" s="65"/>
      <c r="F73" s="209">
        <v>0</v>
      </c>
      <c r="G73" s="209">
        <v>0</v>
      </c>
      <c r="H73"/>
      <c r="I73"/>
    </row>
    <row r="74" spans="1:9" s="5" customFormat="1" ht="15" hidden="1" outlineLevel="1" x14ac:dyDescent="0.25">
      <c r="A74" s="482"/>
      <c r="B74" s="499"/>
      <c r="C74" s="72" t="s">
        <v>17</v>
      </c>
      <c r="D74" s="171"/>
      <c r="E74" s="65"/>
      <c r="F74" s="209">
        <v>0</v>
      </c>
      <c r="G74" s="209">
        <v>0</v>
      </c>
      <c r="H74"/>
      <c r="I74"/>
    </row>
    <row r="75" spans="1:9" s="5" customFormat="1" ht="15" hidden="1" outlineLevel="1" x14ac:dyDescent="0.25">
      <c r="A75" s="482"/>
      <c r="B75" s="499"/>
      <c r="C75" s="72" t="s">
        <v>94</v>
      </c>
      <c r="D75" s="171"/>
      <c r="E75" s="65"/>
      <c r="F75" s="68">
        <v>0</v>
      </c>
      <c r="G75" s="68">
        <v>0</v>
      </c>
      <c r="H75"/>
      <c r="I75"/>
    </row>
    <row r="76" spans="1:9" s="5" customFormat="1" ht="15" hidden="1" outlineLevel="1" x14ac:dyDescent="0.25">
      <c r="A76" s="482"/>
      <c r="B76" s="499"/>
      <c r="C76" s="72" t="s">
        <v>95</v>
      </c>
      <c r="D76" s="171"/>
      <c r="E76" s="65"/>
      <c r="F76" s="68">
        <v>0</v>
      </c>
      <c r="G76" s="68">
        <v>0</v>
      </c>
      <c r="H76"/>
      <c r="I76"/>
    </row>
    <row r="77" spans="1:9" s="5" customFormat="1" ht="15" hidden="1" outlineLevel="1" x14ac:dyDescent="0.25">
      <c r="A77" s="482"/>
      <c r="B77" s="499"/>
      <c r="C77" s="72" t="s">
        <v>57</v>
      </c>
      <c r="D77" s="171"/>
      <c r="E77" s="65"/>
      <c r="F77" s="209">
        <v>0</v>
      </c>
      <c r="G77" s="209">
        <v>0</v>
      </c>
      <c r="H77"/>
      <c r="I77" s="110"/>
    </row>
    <row r="78" spans="1:9" s="5" customFormat="1" ht="15" hidden="1" outlineLevel="1" x14ac:dyDescent="0.25">
      <c r="A78" s="482"/>
      <c r="B78" s="499"/>
      <c r="C78" s="72" t="s">
        <v>58</v>
      </c>
      <c r="D78" s="171"/>
      <c r="E78" s="65"/>
      <c r="F78" s="209">
        <v>0</v>
      </c>
      <c r="G78" s="209">
        <v>0</v>
      </c>
      <c r="H78"/>
      <c r="I78" s="123"/>
    </row>
    <row r="79" spans="1:9" s="5" customFormat="1" ht="15" hidden="1" outlineLevel="1" x14ac:dyDescent="0.25">
      <c r="A79" s="482"/>
      <c r="B79" s="499"/>
      <c r="C79" s="72" t="s">
        <v>8</v>
      </c>
      <c r="D79" s="171"/>
      <c r="E79" s="65"/>
      <c r="F79" s="209">
        <v>0</v>
      </c>
      <c r="G79" s="209">
        <v>0</v>
      </c>
      <c r="H79"/>
      <c r="I79" s="288"/>
    </row>
    <row r="80" spans="1:9" s="5" customFormat="1" ht="15" hidden="1" outlineLevel="1" x14ac:dyDescent="0.25">
      <c r="A80" s="482"/>
      <c r="B80" s="499"/>
      <c r="C80" s="176" t="s">
        <v>55</v>
      </c>
      <c r="D80" s="171"/>
      <c r="E80" s="65"/>
      <c r="F80" s="180">
        <f>SUM(F67:F79)+F58</f>
        <v>0</v>
      </c>
      <c r="G80" s="180">
        <f>SUM(G67:G79)+G58</f>
        <v>0</v>
      </c>
      <c r="H80"/>
    </row>
    <row r="81" spans="1:9" s="5" customFormat="1" ht="15" hidden="1" outlineLevel="1" x14ac:dyDescent="0.25">
      <c r="A81" s="482"/>
      <c r="B81" s="173"/>
      <c r="C81" s="177"/>
      <c r="D81" s="171"/>
      <c r="E81" s="175"/>
      <c r="F81" s="171"/>
      <c r="G81" s="171"/>
      <c r="H81"/>
    </row>
    <row r="82" spans="1:9" s="5" customFormat="1" ht="15" hidden="1" outlineLevel="1" x14ac:dyDescent="0.25">
      <c r="A82" s="482"/>
      <c r="B82" s="500" t="s">
        <v>22</v>
      </c>
      <c r="C82" s="37" t="s">
        <v>38</v>
      </c>
      <c r="D82" s="171"/>
      <c r="E82" s="65"/>
      <c r="F82" s="78">
        <v>0</v>
      </c>
      <c r="G82" s="78">
        <v>0</v>
      </c>
      <c r="H82"/>
      <c r="I82"/>
    </row>
    <row r="83" spans="1:9" s="5" customFormat="1" ht="15" hidden="1" outlineLevel="1" x14ac:dyDescent="0.25">
      <c r="A83" s="482"/>
      <c r="B83" s="500"/>
      <c r="C83" s="39" t="s">
        <v>39</v>
      </c>
      <c r="D83" s="171"/>
      <c r="E83" s="65"/>
      <c r="F83" s="68">
        <v>0</v>
      </c>
      <c r="G83" s="68">
        <v>0</v>
      </c>
      <c r="H83"/>
      <c r="I83"/>
    </row>
    <row r="84" spans="1:9" s="5" customFormat="1" ht="15" hidden="1" outlineLevel="1" x14ac:dyDescent="0.25">
      <c r="A84" s="482"/>
      <c r="B84" s="500"/>
      <c r="C84" s="74" t="s">
        <v>61</v>
      </c>
      <c r="D84" s="171"/>
      <c r="E84" s="65"/>
      <c r="F84" s="74">
        <v>0</v>
      </c>
      <c r="G84" s="74">
        <v>0</v>
      </c>
      <c r="H84"/>
      <c r="I84"/>
    </row>
    <row r="85" spans="1:9" s="28" customFormat="1" ht="15" collapsed="1" x14ac:dyDescent="0.25">
      <c r="A85" s="172"/>
      <c r="B85" s="173"/>
      <c r="C85" s="174"/>
      <c r="D85" s="171"/>
      <c r="E85" s="175"/>
      <c r="F85" s="171"/>
      <c r="G85" s="171"/>
      <c r="H85" s="127"/>
      <c r="I85" s="127"/>
    </row>
    <row r="86" spans="1:9" s="28" customFormat="1" ht="15.75" x14ac:dyDescent="0.25">
      <c r="A86" s="515"/>
      <c r="B86" s="455" t="s">
        <v>197</v>
      </c>
      <c r="C86" s="346" t="s">
        <v>198</v>
      </c>
      <c r="D86" s="171"/>
      <c r="E86" s="171"/>
      <c r="F86" s="348">
        <f>F88+F87</f>
        <v>264445.41717000079</v>
      </c>
      <c r="G86" s="348">
        <f>G88+G87</f>
        <v>27899.532660000008</v>
      </c>
      <c r="H86" s="127"/>
      <c r="I86" s="127"/>
    </row>
    <row r="87" spans="1:9" s="28" customFormat="1" ht="15" x14ac:dyDescent="0.25">
      <c r="A87" s="516"/>
      <c r="B87" s="455"/>
      <c r="C87" s="360" t="s">
        <v>94</v>
      </c>
      <c r="D87" s="171"/>
      <c r="E87" s="171"/>
      <c r="F87" s="349">
        <f>F120</f>
        <v>18392.69454</v>
      </c>
      <c r="G87" s="349">
        <f>G123</f>
        <v>27.03434</v>
      </c>
      <c r="H87" s="127"/>
      <c r="I87" s="127"/>
    </row>
    <row r="88" spans="1:9" s="28" customFormat="1" ht="16.5" x14ac:dyDescent="0.25">
      <c r="A88" s="517"/>
      <c r="B88" s="455"/>
      <c r="C88" s="352" t="s">
        <v>202</v>
      </c>
      <c r="D88" s="126"/>
      <c r="E88" s="230"/>
      <c r="F88" s="349">
        <f>F121</f>
        <v>246052.72263000079</v>
      </c>
      <c r="G88" s="351">
        <f>G124</f>
        <v>27872.49832000001</v>
      </c>
      <c r="H88" s="127"/>
      <c r="I88" s="127"/>
    </row>
    <row r="89" spans="1:9" s="28" customFormat="1" ht="15" x14ac:dyDescent="0.25">
      <c r="A89" s="396"/>
      <c r="B89" s="397"/>
      <c r="C89" s="398"/>
      <c r="D89" s="126"/>
      <c r="E89" s="230"/>
      <c r="F89" s="171"/>
      <c r="G89" s="399"/>
      <c r="H89" s="127"/>
      <c r="I89" s="127"/>
    </row>
    <row r="90" spans="1:9" s="28" customFormat="1" ht="15" x14ac:dyDescent="0.25">
      <c r="A90" s="396"/>
      <c r="B90" s="397"/>
      <c r="C90" s="398"/>
      <c r="D90" s="126"/>
      <c r="E90" s="230"/>
      <c r="F90" s="171"/>
      <c r="G90" s="399"/>
      <c r="H90" s="127"/>
      <c r="I90" s="127"/>
    </row>
    <row r="91" spans="1:9" ht="18" collapsed="1" x14ac:dyDescent="0.2">
      <c r="A91" s="484" t="s">
        <v>51</v>
      </c>
      <c r="B91" s="485"/>
      <c r="C91" s="485"/>
      <c r="D91" s="485"/>
      <c r="E91" s="485"/>
      <c r="F91" s="485"/>
      <c r="G91" s="485"/>
      <c r="H91" s="485"/>
      <c r="I91" s="486"/>
    </row>
    <row r="92" spans="1:9" ht="8.25" customHeight="1" x14ac:dyDescent="0.25">
      <c r="C92" s="285"/>
      <c r="D92"/>
      <c r="G92" s="4"/>
    </row>
    <row r="93" spans="1:9" s="5" customFormat="1" ht="51" customHeight="1" x14ac:dyDescent="0.25">
      <c r="C93" s="41"/>
      <c r="D93" s="82" t="str">
        <f>+D8</f>
        <v>Meta 
2026</v>
      </c>
      <c r="E93"/>
      <c r="F93" s="82" t="str">
        <f>+F8</f>
        <v>Recaudación
 2025</v>
      </c>
      <c r="G93" s="82" t="str">
        <f>+G8</f>
        <v>Recaudación 
2026</v>
      </c>
      <c r="H93"/>
      <c r="I93" s="82" t="str">
        <f>+I8</f>
        <v>Participación de la Recaudación 2026</v>
      </c>
    </row>
    <row r="94" spans="1:9" customFormat="1" ht="6" customHeight="1" x14ac:dyDescent="0.25"/>
    <row r="95" spans="1:9" s="5" customFormat="1" ht="15.95" customHeight="1" x14ac:dyDescent="0.2">
      <c r="A95" s="487" t="s">
        <v>20</v>
      </c>
      <c r="B95" s="488" t="s">
        <v>21</v>
      </c>
      <c r="C95" s="98" t="s">
        <v>1</v>
      </c>
      <c r="D95" s="218">
        <f t="shared" ref="D95:F95" si="7">D96+D98+D99+D100+D97</f>
        <v>570568.65191999951</v>
      </c>
      <c r="E95" s="218"/>
      <c r="F95" s="218">
        <f t="shared" si="7"/>
        <v>543784.20256000094</v>
      </c>
      <c r="G95" s="66">
        <f>G96+G98+G99+G100+G97</f>
        <v>628916.63001999841</v>
      </c>
      <c r="H95" s="11"/>
      <c r="I95" s="497">
        <f>+G117/G130</f>
        <v>0.83222286274510349</v>
      </c>
    </row>
    <row r="96" spans="1:9" ht="15.95" customHeight="1" outlineLevel="1" x14ac:dyDescent="0.25">
      <c r="A96" s="487"/>
      <c r="B96" s="489"/>
      <c r="C96" s="99" t="s">
        <v>43</v>
      </c>
      <c r="D96" s="209">
        <v>342633.39367999951</v>
      </c>
      <c r="E96" s="175"/>
      <c r="F96" s="209">
        <v>321789.40377000096</v>
      </c>
      <c r="G96" s="69">
        <v>386585.4309499985</v>
      </c>
      <c r="I96" s="492"/>
    </row>
    <row r="97" spans="1:9" s="192" customFormat="1" ht="15.95" customHeight="1" outlineLevel="1" x14ac:dyDescent="0.25">
      <c r="A97" s="487"/>
      <c r="B97" s="489"/>
      <c r="C97" s="279" t="s">
        <v>193</v>
      </c>
      <c r="D97" s="210">
        <v>172435.82045999999</v>
      </c>
      <c r="E97" s="290"/>
      <c r="F97" s="209">
        <v>170818.77695</v>
      </c>
      <c r="G97" s="69">
        <v>187297.7566599999</v>
      </c>
      <c r="I97" s="508"/>
    </row>
    <row r="98" spans="1:9" s="192" customFormat="1" ht="15.95" customHeight="1" outlineLevel="1" x14ac:dyDescent="0.25">
      <c r="A98" s="487"/>
      <c r="B98" s="489"/>
      <c r="C98" s="99" t="s">
        <v>192</v>
      </c>
      <c r="D98" s="210">
        <v>0</v>
      </c>
      <c r="E98" s="290"/>
      <c r="F98" s="209">
        <v>0</v>
      </c>
      <c r="G98" s="69">
        <v>4202.4928400000017</v>
      </c>
      <c r="I98" s="508"/>
    </row>
    <row r="99" spans="1:9" ht="15.95" customHeight="1" outlineLevel="1" x14ac:dyDescent="0.25">
      <c r="A99" s="487"/>
      <c r="B99" s="489"/>
      <c r="C99" s="99" t="s">
        <v>15</v>
      </c>
      <c r="D99" s="210">
        <v>233.15043999999989</v>
      </c>
      <c r="E99" s="175"/>
      <c r="F99" s="209">
        <v>82.08596</v>
      </c>
      <c r="G99" s="69">
        <v>26.00038</v>
      </c>
      <c r="I99" s="492"/>
    </row>
    <row r="100" spans="1:9" ht="15.95" customHeight="1" outlineLevel="1" x14ac:dyDescent="0.25">
      <c r="A100" s="487"/>
      <c r="B100" s="489"/>
      <c r="C100" s="99" t="s">
        <v>44</v>
      </c>
      <c r="D100" s="145">
        <f t="shared" ref="D100:F100" si="8">D101+D102+D103+D104+D105</f>
        <v>55266.287339999959</v>
      </c>
      <c r="E100" s="145"/>
      <c r="F100" s="145">
        <f t="shared" si="8"/>
        <v>51093.935880000005</v>
      </c>
      <c r="G100" s="373">
        <f>G101+G102+G103+G104+G105</f>
        <v>50804.949189999985</v>
      </c>
      <c r="I100" s="492"/>
    </row>
    <row r="101" spans="1:9" ht="15.95" customHeight="1" outlineLevel="1" x14ac:dyDescent="0.25">
      <c r="A101" s="487"/>
      <c r="B101" s="489"/>
      <c r="C101" s="100" t="s">
        <v>14</v>
      </c>
      <c r="D101" s="210">
        <v>25991.136569999981</v>
      </c>
      <c r="E101" s="175"/>
      <c r="F101" s="209">
        <v>22810.611939999999</v>
      </c>
      <c r="G101" s="69">
        <v>13613.263760000011</v>
      </c>
      <c r="I101" s="492"/>
    </row>
    <row r="102" spans="1:9" ht="15.95" customHeight="1" outlineLevel="1" x14ac:dyDescent="0.25">
      <c r="A102" s="487"/>
      <c r="B102" s="489"/>
      <c r="C102" s="100" t="s">
        <v>13</v>
      </c>
      <c r="D102" s="210">
        <v>27197.54440999998</v>
      </c>
      <c r="E102" s="65"/>
      <c r="F102" s="209">
        <v>26409.382310000001</v>
      </c>
      <c r="G102" s="69">
        <v>34569.484949999976</v>
      </c>
      <c r="I102" s="492"/>
    </row>
    <row r="103" spans="1:9" ht="15.95" customHeight="1" outlineLevel="1" x14ac:dyDescent="0.25">
      <c r="A103" s="487"/>
      <c r="B103" s="489"/>
      <c r="C103" s="100" t="s">
        <v>12</v>
      </c>
      <c r="D103" s="210">
        <v>1979.9331999999999</v>
      </c>
      <c r="E103" s="65"/>
      <c r="F103" s="209">
        <v>1803.40653</v>
      </c>
      <c r="G103" s="69">
        <v>2572.8274999999999</v>
      </c>
      <c r="I103" s="492"/>
    </row>
    <row r="104" spans="1:9" ht="15.95" customHeight="1" outlineLevel="1" x14ac:dyDescent="0.25">
      <c r="A104" s="487"/>
      <c r="B104" s="489"/>
      <c r="C104" s="100" t="s">
        <v>63</v>
      </c>
      <c r="D104" s="210">
        <v>97.673160000000095</v>
      </c>
      <c r="E104" s="65"/>
      <c r="F104" s="209">
        <v>70.535100000000043</v>
      </c>
      <c r="G104" s="69">
        <v>49.372979999999991</v>
      </c>
      <c r="I104" s="492"/>
    </row>
    <row r="105" spans="1:9" ht="15.95" customHeight="1" outlineLevel="1" x14ac:dyDescent="0.25">
      <c r="A105" s="487"/>
      <c r="B105" s="489"/>
      <c r="C105" s="100" t="s">
        <v>67</v>
      </c>
      <c r="D105" s="210">
        <v>0</v>
      </c>
      <c r="E105" s="65"/>
      <c r="F105" s="209">
        <v>0</v>
      </c>
      <c r="G105" s="69">
        <v>0</v>
      </c>
      <c r="I105" s="492"/>
    </row>
    <row r="106" spans="1:9" ht="15.95" customHeight="1" x14ac:dyDescent="0.25">
      <c r="A106" s="487"/>
      <c r="B106" s="489"/>
      <c r="C106" s="71" t="s">
        <v>40</v>
      </c>
      <c r="D106" s="210">
        <v>680232.24784999911</v>
      </c>
      <c r="E106" s="206"/>
      <c r="F106" s="209">
        <v>655139.56430000241</v>
      </c>
      <c r="G106" s="69">
        <v>727783.20421000477</v>
      </c>
      <c r="H106" s="11"/>
      <c r="I106" s="492"/>
    </row>
    <row r="107" spans="1:9" ht="15.95" customHeight="1" x14ac:dyDescent="0.25">
      <c r="A107" s="487"/>
      <c r="B107" s="489"/>
      <c r="C107" s="101" t="s">
        <v>41</v>
      </c>
      <c r="D107" s="210">
        <v>42127.537640000017</v>
      </c>
      <c r="E107" s="206"/>
      <c r="F107" s="209">
        <v>39735.324439999989</v>
      </c>
      <c r="G107" s="69">
        <v>45608.531509999993</v>
      </c>
      <c r="H107" s="11"/>
      <c r="I107" s="492"/>
    </row>
    <row r="108" spans="1:9" s="5" customFormat="1" ht="15.95" customHeight="1" x14ac:dyDescent="0.25">
      <c r="A108" s="487"/>
      <c r="B108" s="489"/>
      <c r="C108" s="102" t="s">
        <v>122</v>
      </c>
      <c r="D108" s="210">
        <v>3147.2274600000001</v>
      </c>
      <c r="E108" s="65"/>
      <c r="F108" s="209">
        <v>3444.9163899999999</v>
      </c>
      <c r="G108" s="69">
        <v>3912.60583</v>
      </c>
      <c r="H108" s="7"/>
      <c r="I108" s="492"/>
    </row>
    <row r="109" spans="1:9" ht="15.95" customHeight="1" x14ac:dyDescent="0.25">
      <c r="A109" s="487"/>
      <c r="B109" s="489"/>
      <c r="C109" s="102" t="s">
        <v>5</v>
      </c>
      <c r="D109" s="210">
        <v>24137.342260000019</v>
      </c>
      <c r="E109" s="65"/>
      <c r="F109" s="209">
        <v>23874.763919999928</v>
      </c>
      <c r="G109" s="69">
        <v>25305.977650000081</v>
      </c>
      <c r="H109" s="11"/>
      <c r="I109" s="492"/>
    </row>
    <row r="110" spans="1:9" ht="15.95" customHeight="1" x14ac:dyDescent="0.25">
      <c r="A110" s="487"/>
      <c r="B110" s="489"/>
      <c r="C110" s="102" t="s">
        <v>6</v>
      </c>
      <c r="D110" s="210">
        <v>85562.824319999985</v>
      </c>
      <c r="E110" s="65"/>
      <c r="F110" s="209">
        <v>90508.483879999971</v>
      </c>
      <c r="G110" s="69">
        <v>112851.46914</v>
      </c>
      <c r="H110" s="11"/>
      <c r="I110" s="492"/>
    </row>
    <row r="111" spans="1:9" ht="15.95" customHeight="1" x14ac:dyDescent="0.25">
      <c r="A111" s="487"/>
      <c r="B111" s="489"/>
      <c r="C111" s="102" t="s">
        <v>16</v>
      </c>
      <c r="D111" s="210">
        <v>2108.2796699999999</v>
      </c>
      <c r="E111" s="65"/>
      <c r="F111" s="209">
        <v>2404.8032800000001</v>
      </c>
      <c r="G111" s="69">
        <v>2299.1549799999998</v>
      </c>
      <c r="H111" s="11"/>
      <c r="I111" s="492"/>
    </row>
    <row r="112" spans="1:9" ht="15.95" customHeight="1" x14ac:dyDescent="0.25">
      <c r="A112" s="487"/>
      <c r="B112" s="489"/>
      <c r="C112" s="102" t="s">
        <v>7</v>
      </c>
      <c r="D112" s="210">
        <v>3350.08799</v>
      </c>
      <c r="E112" s="65"/>
      <c r="F112" s="209">
        <v>3076.226090000001</v>
      </c>
      <c r="G112" s="69">
        <v>44599.572449999992</v>
      </c>
      <c r="H112" s="11"/>
      <c r="I112" s="492"/>
    </row>
    <row r="113" spans="1:9" ht="15.95" customHeight="1" x14ac:dyDescent="0.25">
      <c r="A113" s="487"/>
      <c r="B113" s="489"/>
      <c r="C113" s="102" t="s">
        <v>178</v>
      </c>
      <c r="D113" s="210">
        <v>17561.085099999989</v>
      </c>
      <c r="E113" s="65"/>
      <c r="F113" s="209">
        <v>19463.88798</v>
      </c>
      <c r="G113" s="69">
        <v>22015.70391</v>
      </c>
      <c r="H113" s="11"/>
      <c r="I113" s="492"/>
    </row>
    <row r="114" spans="1:9" ht="15.95" customHeight="1" x14ac:dyDescent="0.25">
      <c r="A114" s="487"/>
      <c r="B114" s="489"/>
      <c r="C114" s="102" t="s">
        <v>57</v>
      </c>
      <c r="D114" s="210">
        <v>4873.7669499999993</v>
      </c>
      <c r="E114" s="65"/>
      <c r="F114" s="209">
        <v>4561.7974299999933</v>
      </c>
      <c r="G114" s="69">
        <v>3508.7185900001032</v>
      </c>
      <c r="H114" s="11"/>
      <c r="I114" s="492"/>
    </row>
    <row r="115" spans="1:9" ht="15.95" customHeight="1" x14ac:dyDescent="0.25">
      <c r="A115" s="487"/>
      <c r="B115" s="489"/>
      <c r="C115" s="102" t="s">
        <v>58</v>
      </c>
      <c r="D115" s="210">
        <v>3984.9136500000031</v>
      </c>
      <c r="E115" s="65"/>
      <c r="F115" s="209">
        <v>4392.8255800001216</v>
      </c>
      <c r="G115" s="69">
        <v>5941.9537200002906</v>
      </c>
      <c r="H115" s="11"/>
      <c r="I115" s="492"/>
    </row>
    <row r="116" spans="1:9" ht="15.95" customHeight="1" x14ac:dyDescent="0.25">
      <c r="A116" s="487"/>
      <c r="B116" s="489"/>
      <c r="C116" s="72" t="s">
        <v>74</v>
      </c>
      <c r="D116" s="210">
        <v>1563.7189600000011</v>
      </c>
      <c r="E116" s="65"/>
      <c r="F116" s="209">
        <v>1418.2478300000002</v>
      </c>
      <c r="G116" s="69">
        <v>1449.91876</v>
      </c>
      <c r="H116" s="11"/>
      <c r="I116" s="492"/>
    </row>
    <row r="117" spans="1:9" s="7" customFormat="1" ht="18" customHeight="1" x14ac:dyDescent="0.2">
      <c r="A117" s="487"/>
      <c r="B117" s="490"/>
      <c r="C117" s="83" t="s">
        <v>55</v>
      </c>
      <c r="D117" s="84">
        <f>+D95+D106+D107+SUM(D108:D116)</f>
        <v>1439217.6837699986</v>
      </c>
      <c r="E117" s="61"/>
      <c r="F117" s="84">
        <f>+F95+F106+F107+SUM(F108:F116)</f>
        <v>1391805.0436800031</v>
      </c>
      <c r="G117" s="84">
        <f>+G95+G106+G107+SUM(G108:G116)</f>
        <v>1624193.4407700035</v>
      </c>
      <c r="I117" s="493"/>
    </row>
    <row r="118" spans="1:9" ht="10.5" customHeight="1" x14ac:dyDescent="0.25">
      <c r="A118" s="487"/>
      <c r="B118" s="21"/>
      <c r="C118" s="34"/>
      <c r="D118" s="17"/>
      <c r="E118" s="17"/>
      <c r="F118" s="17"/>
      <c r="G118" s="17"/>
      <c r="H118" s="7"/>
      <c r="I118" s="35"/>
    </row>
    <row r="119" spans="1:9" ht="18.75" customHeight="1" x14ac:dyDescent="0.2">
      <c r="A119" s="487"/>
      <c r="B119" s="494" t="s">
        <v>22</v>
      </c>
      <c r="C119" s="76" t="s">
        <v>38</v>
      </c>
      <c r="D119" s="78">
        <v>227589.03476999991</v>
      </c>
      <c r="E119" s="77"/>
      <c r="F119" s="78">
        <v>227660.02809000079</v>
      </c>
      <c r="G119" s="374">
        <v>277670.23446999892</v>
      </c>
      <c r="H119" s="7"/>
      <c r="I119" s="497">
        <f>+G121/G130</f>
        <v>0.15348165473617123</v>
      </c>
    </row>
    <row r="120" spans="1:9" ht="18.75" customHeight="1" x14ac:dyDescent="0.2">
      <c r="A120" s="487"/>
      <c r="B120" s="495"/>
      <c r="C120" s="79" t="s">
        <v>39</v>
      </c>
      <c r="D120" s="68">
        <v>17476.001120000001</v>
      </c>
      <c r="E120" s="77"/>
      <c r="F120" s="68">
        <v>18392.69454</v>
      </c>
      <c r="G120" s="277">
        <v>21869.598020000001</v>
      </c>
      <c r="H120" s="7"/>
      <c r="I120" s="492"/>
    </row>
    <row r="121" spans="1:9" s="7" customFormat="1" ht="18.75" customHeight="1" x14ac:dyDescent="0.25">
      <c r="A121" s="487"/>
      <c r="B121" s="496"/>
      <c r="C121" s="97" t="s">
        <v>61</v>
      </c>
      <c r="D121" s="84">
        <f>SUM(D119:D120)</f>
        <v>245065.03588999991</v>
      </c>
      <c r="F121" s="84">
        <f>SUM(F119:F120)</f>
        <v>246052.72263000079</v>
      </c>
      <c r="G121" s="84">
        <f>SUM(G119:G120)</f>
        <v>299539.83248999889</v>
      </c>
      <c r="H121" s="11"/>
      <c r="I121" s="493"/>
    </row>
    <row r="122" spans="1:9" s="7" customFormat="1" ht="15.75" x14ac:dyDescent="0.25">
      <c r="A122" s="487"/>
      <c r="B122" s="21"/>
      <c r="C122" s="18"/>
      <c r="D122" s="19"/>
      <c r="F122" s="19"/>
      <c r="G122" s="22"/>
      <c r="H122" s="11"/>
      <c r="I122" s="35"/>
    </row>
    <row r="123" spans="1:9" s="7" customFormat="1" ht="16.899999999999999" customHeight="1" x14ac:dyDescent="0.25">
      <c r="A123" s="487"/>
      <c r="B123" s="456" t="s">
        <v>197</v>
      </c>
      <c r="C123" s="375" t="s">
        <v>94</v>
      </c>
      <c r="D123" s="64">
        <v>0</v>
      </c>
      <c r="F123" s="64">
        <v>1501.01466</v>
      </c>
      <c r="G123" s="374">
        <v>27.03434</v>
      </c>
      <c r="I123" s="497">
        <f>+G125/G130</f>
        <v>1.42954825187252E-2</v>
      </c>
    </row>
    <row r="124" spans="1:9" s="7" customFormat="1" ht="16.899999999999999" customHeight="1" x14ac:dyDescent="0.25">
      <c r="A124" s="487"/>
      <c r="B124" s="456"/>
      <c r="C124" s="376" t="s">
        <v>202</v>
      </c>
      <c r="D124" s="378">
        <v>0</v>
      </c>
      <c r="E124" s="77"/>
      <c r="F124" s="378">
        <v>0</v>
      </c>
      <c r="G124" s="377">
        <v>27872.49832000001</v>
      </c>
      <c r="I124" s="492"/>
    </row>
    <row r="125" spans="1:9" s="7" customFormat="1" ht="16.899999999999999" customHeight="1" x14ac:dyDescent="0.25">
      <c r="A125" s="487"/>
      <c r="B125" s="456"/>
      <c r="C125" s="97" t="s">
        <v>205</v>
      </c>
      <c r="D125" s="84">
        <f>SUM(D123:D124)</f>
        <v>0</v>
      </c>
      <c r="F125" s="84">
        <f>SUM(F123:F124)</f>
        <v>1501.01466</v>
      </c>
      <c r="G125" s="84">
        <f>SUM(G123:G124)</f>
        <v>27899.532660000008</v>
      </c>
      <c r="H125" s="11"/>
      <c r="I125" s="493"/>
    </row>
    <row r="126" spans="1:9" s="7" customFormat="1" ht="15.75" x14ac:dyDescent="0.25">
      <c r="A126" s="487"/>
      <c r="B126" s="21"/>
      <c r="C126" s="18"/>
      <c r="D126" s="22"/>
      <c r="F126" s="19"/>
      <c r="G126" s="22"/>
      <c r="H126" s="11"/>
      <c r="I126" s="35"/>
    </row>
    <row r="127" spans="1:9" s="7" customFormat="1" ht="15.75" customHeight="1" x14ac:dyDescent="0.25">
      <c r="A127" s="487"/>
      <c r="B127" s="498" t="s">
        <v>24</v>
      </c>
      <c r="C127" s="498"/>
      <c r="D127" s="85">
        <f>D130-D128</f>
        <v>713710.67081999953</v>
      </c>
      <c r="F127" s="85">
        <f t="shared" ref="F127:G127" si="9">F130-F128</f>
        <v>694986.25321000093</v>
      </c>
      <c r="G127" s="85">
        <f t="shared" si="9"/>
        <v>874788.63187999884</v>
      </c>
      <c r="H127" s="11"/>
      <c r="I127" s="86">
        <f>+G127/$G$130</f>
        <v>0.44823423198587925</v>
      </c>
    </row>
    <row r="128" spans="1:9" s="7" customFormat="1" ht="15.75" customHeight="1" x14ac:dyDescent="0.2">
      <c r="A128" s="487"/>
      <c r="B128" s="498" t="s">
        <v>25</v>
      </c>
      <c r="C128" s="498"/>
      <c r="D128" s="85">
        <f>+D106+D107+D108+D121</f>
        <v>970572.04883999901</v>
      </c>
      <c r="F128" s="85">
        <f>+F106+F107+F108+F121</f>
        <v>944372.52776000323</v>
      </c>
      <c r="G128" s="85">
        <f>+G106+G107+G108+G121</f>
        <v>1076844.1740400037</v>
      </c>
      <c r="H128" s="61"/>
      <c r="I128" s="86">
        <f>+G128/$G$130</f>
        <v>0.55176576801412081</v>
      </c>
    </row>
    <row r="129" spans="1:11" ht="15" x14ac:dyDescent="0.25">
      <c r="B129" s="21"/>
      <c r="C129" s="18"/>
      <c r="D129" s="22"/>
      <c r="E129" s="7"/>
      <c r="F129" s="20"/>
      <c r="G129" s="20"/>
      <c r="H129" s="11"/>
      <c r="I129" s="21"/>
    </row>
    <row r="130" spans="1:11" ht="26.25" customHeight="1" x14ac:dyDescent="0.25">
      <c r="A130" s="501" t="s">
        <v>26</v>
      </c>
      <c r="B130" s="502" t="s">
        <v>129</v>
      </c>
      <c r="C130" s="503"/>
      <c r="D130" s="87">
        <f>+D117+D121+D125</f>
        <v>1684282.7196599985</v>
      </c>
      <c r="E130"/>
      <c r="F130" s="87">
        <f>+F117+F121+F125</f>
        <v>1639358.7809700042</v>
      </c>
      <c r="G130" s="87">
        <f>+G117+G121+G125</f>
        <v>1951632.8059200025</v>
      </c>
      <c r="H130" s="13"/>
      <c r="I130" s="13"/>
      <c r="J130" s="15"/>
    </row>
    <row r="131" spans="1:11" ht="14.25" customHeight="1" x14ac:dyDescent="0.2">
      <c r="A131" s="501"/>
      <c r="B131" s="504" t="s">
        <v>130</v>
      </c>
      <c r="C131" s="505"/>
      <c r="D131" s="88"/>
      <c r="E131" s="77"/>
      <c r="F131" s="88">
        <v>154796.1054500014</v>
      </c>
      <c r="G131" s="88">
        <v>224785.67867000031</v>
      </c>
      <c r="H131" s="11"/>
      <c r="I131" s="368">
        <v>6.0070306062698364E-8</v>
      </c>
      <c r="J131" s="178"/>
    </row>
    <row r="132" spans="1:11" ht="14.25" customHeight="1" x14ac:dyDescent="0.2">
      <c r="A132" s="501"/>
      <c r="B132" s="504" t="s">
        <v>131</v>
      </c>
      <c r="C132" s="505"/>
      <c r="D132" s="88"/>
      <c r="E132" s="77"/>
      <c r="F132" s="88">
        <v>4814.0880699999989</v>
      </c>
      <c r="G132" s="88">
        <v>4772.3897900000029</v>
      </c>
      <c r="H132" s="11"/>
      <c r="I132" s="368">
        <v>-3.4924596548080444E-9</v>
      </c>
    </row>
    <row r="133" spans="1:11" ht="27.4" customHeight="1" x14ac:dyDescent="0.25">
      <c r="A133" s="501"/>
      <c r="B133" s="502" t="s">
        <v>132</v>
      </c>
      <c r="C133" s="503"/>
      <c r="D133" s="87"/>
      <c r="E133"/>
      <c r="F133" s="89">
        <f>+F130-F131-F132</f>
        <v>1479748.5874500028</v>
      </c>
      <c r="G133" s="89">
        <f>+G130-G131-G132</f>
        <v>1722074.7374600023</v>
      </c>
      <c r="H133" s="11"/>
      <c r="I133" s="61"/>
    </row>
    <row r="134" spans="1:11" ht="14.25" customHeight="1" x14ac:dyDescent="0.25">
      <c r="A134" s="501"/>
      <c r="B134" s="504" t="s">
        <v>133</v>
      </c>
      <c r="C134" s="505"/>
      <c r="D134" s="90"/>
      <c r="E134" s="91"/>
      <c r="F134" s="283">
        <v>24428.353009999999</v>
      </c>
      <c r="G134" s="283">
        <v>115910.42035</v>
      </c>
      <c r="H134" s="11"/>
      <c r="I134" s="368">
        <f>G134-'Recaudación abierta'!G69</f>
        <v>0</v>
      </c>
    </row>
    <row r="135" spans="1:11" ht="38.25" customHeight="1" x14ac:dyDescent="0.25">
      <c r="A135" s="501"/>
      <c r="B135" s="506" t="s">
        <v>134</v>
      </c>
      <c r="C135" s="507"/>
      <c r="D135" s="87"/>
      <c r="E135"/>
      <c r="F135" s="93">
        <f>+F133-F134</f>
        <v>1455320.2344400028</v>
      </c>
      <c r="G135" s="93">
        <f>+G133-G134</f>
        <v>1606164.3171100023</v>
      </c>
      <c r="H135" s="11"/>
      <c r="I135" s="103"/>
    </row>
    <row r="136" spans="1:11" customFormat="1" ht="15" customHeight="1" x14ac:dyDescent="0.25">
      <c r="A136" s="437" t="s">
        <v>218</v>
      </c>
      <c r="B136" s="437"/>
      <c r="C136" s="437"/>
      <c r="F136" s="184"/>
      <c r="G136" s="110"/>
    </row>
    <row r="137" spans="1:11" ht="21" customHeight="1" x14ac:dyDescent="0.2">
      <c r="A137" s="483" t="s">
        <v>92</v>
      </c>
      <c r="B137" s="483"/>
      <c r="C137" s="483"/>
      <c r="D137" s="483"/>
      <c r="E137" s="483"/>
      <c r="F137" s="483"/>
      <c r="G137" s="483"/>
      <c r="H137" s="483"/>
      <c r="I137" s="483"/>
      <c r="J137" s="25"/>
      <c r="K137" s="25"/>
    </row>
    <row r="138" spans="1:11" ht="13.15" customHeight="1" x14ac:dyDescent="0.2">
      <c r="A138" s="438" t="s">
        <v>45</v>
      </c>
      <c r="B138" s="438"/>
      <c r="C138" s="438"/>
      <c r="D138" s="438"/>
      <c r="E138" s="438"/>
      <c r="F138" s="438"/>
      <c r="G138" s="438"/>
      <c r="H138" s="438"/>
      <c r="I138" s="438"/>
      <c r="J138" s="25"/>
      <c r="K138" s="25"/>
    </row>
    <row r="139" spans="1:11" ht="13.15" customHeight="1" x14ac:dyDescent="0.2">
      <c r="A139" s="438" t="s">
        <v>46</v>
      </c>
      <c r="B139" s="438"/>
      <c r="C139" s="438"/>
      <c r="D139" s="438"/>
      <c r="E139" s="438"/>
      <c r="F139" s="438"/>
      <c r="G139" s="438"/>
      <c r="H139" s="438"/>
      <c r="I139" s="438"/>
      <c r="J139" s="25"/>
      <c r="K139" s="25"/>
    </row>
    <row r="140" spans="1:11" ht="23.45" customHeight="1" x14ac:dyDescent="0.2">
      <c r="A140" s="438" t="s">
        <v>186</v>
      </c>
      <c r="B140" s="438"/>
      <c r="C140" s="438"/>
      <c r="D140" s="438"/>
      <c r="E140" s="438"/>
      <c r="F140" s="438"/>
      <c r="G140" s="438"/>
      <c r="H140" s="438"/>
      <c r="I140" s="438"/>
      <c r="J140" s="25"/>
      <c r="K140" s="25"/>
    </row>
    <row r="141" spans="1:11" ht="13.15" customHeight="1" x14ac:dyDescent="0.2">
      <c r="A141" s="438" t="s">
        <v>81</v>
      </c>
      <c r="B141" s="438"/>
      <c r="C141" s="438"/>
      <c r="D141" s="438"/>
      <c r="E141" s="438"/>
      <c r="F141" s="438"/>
      <c r="G141" s="438"/>
      <c r="H141" s="438"/>
      <c r="I141" s="438"/>
      <c r="J141" s="25"/>
      <c r="K141" s="25"/>
    </row>
    <row r="142" spans="1:11" ht="13.15" customHeight="1" x14ac:dyDescent="0.2">
      <c r="A142" s="438" t="s">
        <v>82</v>
      </c>
      <c r="B142" s="438"/>
      <c r="C142" s="438"/>
      <c r="D142" s="438"/>
      <c r="E142" s="438"/>
      <c r="F142" s="438"/>
      <c r="G142" s="438"/>
      <c r="H142" s="438"/>
      <c r="I142" s="438"/>
      <c r="J142" s="25"/>
      <c r="K142" s="25"/>
    </row>
    <row r="143" spans="1:11" ht="15" customHeight="1" x14ac:dyDescent="0.2">
      <c r="A143" s="438" t="s">
        <v>83</v>
      </c>
      <c r="B143" s="438"/>
      <c r="C143" s="438"/>
      <c r="D143" s="438"/>
      <c r="E143" s="438"/>
      <c r="F143" s="438"/>
      <c r="G143" s="438"/>
      <c r="H143" s="438"/>
      <c r="I143" s="438"/>
      <c r="J143" s="25"/>
      <c r="K143" s="25"/>
    </row>
    <row r="144" spans="1:11" ht="15" customHeight="1" x14ac:dyDescent="0.2">
      <c r="A144" s="438" t="s">
        <v>146</v>
      </c>
      <c r="B144" s="438"/>
      <c r="C144" s="438"/>
      <c r="D144" s="293"/>
      <c r="E144" s="293"/>
      <c r="F144" s="293"/>
      <c r="G144" s="293"/>
      <c r="H144" s="293"/>
      <c r="I144" s="293"/>
      <c r="J144" s="25"/>
      <c r="K144" s="25"/>
    </row>
    <row r="145" spans="1:11" x14ac:dyDescent="0.2">
      <c r="A145" s="438" t="s">
        <v>191</v>
      </c>
      <c r="B145" s="438"/>
      <c r="C145" s="438"/>
      <c r="D145" s="438"/>
      <c r="E145" s="438"/>
      <c r="F145" s="438"/>
      <c r="G145" s="438"/>
      <c r="H145" s="438"/>
      <c r="I145" s="438"/>
      <c r="J145" s="25"/>
      <c r="K145" s="25"/>
    </row>
    <row r="146" spans="1:11" x14ac:dyDescent="0.2">
      <c r="A146" s="438" t="s">
        <v>201</v>
      </c>
      <c r="B146" s="438"/>
      <c r="C146" s="438"/>
      <c r="D146" s="438"/>
      <c r="E146" s="438"/>
      <c r="F146" s="438"/>
      <c r="G146" s="438"/>
      <c r="H146" s="438"/>
      <c r="I146" s="438"/>
      <c r="J146" s="25"/>
      <c r="K146" s="25"/>
    </row>
    <row r="147" spans="1:11" x14ac:dyDescent="0.2">
      <c r="A147" s="438"/>
      <c r="B147" s="438"/>
      <c r="C147" s="438"/>
      <c r="D147" s="438"/>
      <c r="E147" s="438"/>
      <c r="F147" s="438"/>
      <c r="G147" s="438"/>
      <c r="H147" s="293"/>
      <c r="I147" s="293"/>
    </row>
    <row r="148" spans="1:11" x14ac:dyDescent="0.2">
      <c r="A148" s="439" t="s">
        <v>35</v>
      </c>
      <c r="B148" s="439"/>
      <c r="C148" s="439"/>
      <c r="D148" s="164"/>
      <c r="E148" s="164"/>
      <c r="F148" s="164"/>
      <c r="G148" s="164"/>
      <c r="H148" s="164"/>
      <c r="I148" s="164"/>
    </row>
    <row r="149" spans="1:11" ht="15" customHeight="1" x14ac:dyDescent="0.25">
      <c r="A149" s="439" t="s">
        <v>210</v>
      </c>
      <c r="B149" s="439"/>
      <c r="C149" s="439"/>
      <c r="D149" s="439"/>
      <c r="E149" s="439"/>
      <c r="F149" s="439"/>
      <c r="G149" s="20"/>
      <c r="H149" s="7"/>
      <c r="I149" s="21"/>
    </row>
    <row r="150" spans="1:11" ht="15" customHeight="1" x14ac:dyDescent="0.2">
      <c r="A150" s="439" t="s">
        <v>68</v>
      </c>
      <c r="B150" s="439"/>
      <c r="C150" s="439"/>
      <c r="D150" s="439"/>
      <c r="E150" s="439"/>
      <c r="F150" s="439"/>
      <c r="G150" s="24"/>
      <c r="H150" s="24"/>
      <c r="I150" s="24"/>
    </row>
    <row r="151" spans="1:11" ht="15" customHeight="1" x14ac:dyDescent="0.2">
      <c r="A151" s="439" t="s">
        <v>9</v>
      </c>
      <c r="B151" s="439"/>
      <c r="C151" s="439"/>
      <c r="D151" s="439"/>
      <c r="E151" s="439"/>
      <c r="F151" s="439"/>
      <c r="G151" s="24"/>
      <c r="H151" s="24"/>
      <c r="I151" s="24"/>
    </row>
    <row r="152" spans="1:11" x14ac:dyDescent="0.2">
      <c r="C152" s="24"/>
      <c r="D152" s="24"/>
      <c r="E152" s="23"/>
      <c r="F152" s="23"/>
      <c r="G152" s="24"/>
      <c r="H152" s="24"/>
      <c r="I152" s="24"/>
    </row>
  </sheetData>
  <mergeCells count="62">
    <mergeCell ref="I10:I32"/>
    <mergeCell ref="B34:B36"/>
    <mergeCell ref="I34:I36"/>
    <mergeCell ref="A48:I48"/>
    <mergeCell ref="B38:C38"/>
    <mergeCell ref="B39:C39"/>
    <mergeCell ref="A41:A46"/>
    <mergeCell ref="B41:C41"/>
    <mergeCell ref="B42:C42"/>
    <mergeCell ref="B43:C43"/>
    <mergeCell ref="B44:C44"/>
    <mergeCell ref="B45:C45"/>
    <mergeCell ref="B46:C46"/>
    <mergeCell ref="A10:A39"/>
    <mergeCell ref="B10:B32"/>
    <mergeCell ref="A1:I1"/>
    <mergeCell ref="A2:I2"/>
    <mergeCell ref="A3:I3"/>
    <mergeCell ref="A4:I4"/>
    <mergeCell ref="A6:I6"/>
    <mergeCell ref="A55:C55"/>
    <mergeCell ref="A52:C52"/>
    <mergeCell ref="A58:A84"/>
    <mergeCell ref="B58:B80"/>
    <mergeCell ref="B82:B84"/>
    <mergeCell ref="I123:I125"/>
    <mergeCell ref="A95:A128"/>
    <mergeCell ref="B95:B117"/>
    <mergeCell ref="A91:I91"/>
    <mergeCell ref="I95:I117"/>
    <mergeCell ref="B119:B121"/>
    <mergeCell ref="I119:I121"/>
    <mergeCell ref="B127:C127"/>
    <mergeCell ref="B128:C128"/>
    <mergeCell ref="A151:C151"/>
    <mergeCell ref="D151:F151"/>
    <mergeCell ref="A148:C148"/>
    <mergeCell ref="A136:C136"/>
    <mergeCell ref="A137:I137"/>
    <mergeCell ref="A138:I138"/>
    <mergeCell ref="A139:I139"/>
    <mergeCell ref="A140:I140"/>
    <mergeCell ref="A141:I141"/>
    <mergeCell ref="A142:I142"/>
    <mergeCell ref="A143:I143"/>
    <mergeCell ref="A145:I145"/>
    <mergeCell ref="A146:I146"/>
    <mergeCell ref="A144:C144"/>
    <mergeCell ref="A147:G147"/>
    <mergeCell ref="A86:A88"/>
    <mergeCell ref="B86:B88"/>
    <mergeCell ref="A149:F149"/>
    <mergeCell ref="A150:C150"/>
    <mergeCell ref="D150:F150"/>
    <mergeCell ref="A130:A135"/>
    <mergeCell ref="B130:C130"/>
    <mergeCell ref="B131:C131"/>
    <mergeCell ref="B132:C132"/>
    <mergeCell ref="B133:C133"/>
    <mergeCell ref="B134:C134"/>
    <mergeCell ref="B135:C135"/>
    <mergeCell ref="B123:B125"/>
  </mergeCells>
  <conditionalFormatting sqref="H9">
    <cfRule type="iconSet" priority="48">
      <iconSet>
        <cfvo type="percent" val="0"/>
        <cfvo type="num" val="0.95" gte="0"/>
        <cfvo type="num" val="1" gte="0"/>
      </iconSet>
    </cfRule>
    <cfRule type="iconSet" priority="50">
      <iconSet>
        <cfvo type="percent" val="0"/>
        <cfvo type="num" val="0.95"/>
        <cfvo type="num" val="1"/>
      </iconSet>
    </cfRule>
    <cfRule type="iconSet" priority="49">
      <iconSet>
        <cfvo type="percent" val="0"/>
        <cfvo type="num" val="0.95" gte="0"/>
        <cfvo type="num" val="0.99" gte="0"/>
      </iconSet>
    </cfRule>
  </conditionalFormatting>
  <conditionalFormatting sqref="H10">
    <cfRule type="iconSet" priority="46">
      <iconSet>
        <cfvo type="percent" val="0"/>
        <cfvo type="num" val="0.95"/>
        <cfvo type="num" val="1"/>
      </iconSet>
    </cfRule>
  </conditionalFormatting>
  <conditionalFormatting sqref="H11:H14 H16:H17 H20">
    <cfRule type="iconSet" priority="44">
      <iconSet>
        <cfvo type="percent" val="0"/>
        <cfvo type="num" val="0.95"/>
        <cfvo type="num" val="1"/>
      </iconSet>
    </cfRule>
  </conditionalFormatting>
  <conditionalFormatting sqref="H18">
    <cfRule type="iconSet" priority="34">
      <iconSet>
        <cfvo type="percent" val="0"/>
        <cfvo type="num" val="0.95"/>
        <cfvo type="num" val="1"/>
      </iconSet>
    </cfRule>
    <cfRule type="iconSet" priority="35">
      <iconSet>
        <cfvo type="percent" val="0"/>
        <cfvo type="num" val="0.95" gte="0"/>
        <cfvo type="num" val="0.99" gte="0"/>
      </iconSet>
    </cfRule>
    <cfRule type="iconSet" priority="36">
      <iconSet>
        <cfvo type="percent" val="0"/>
        <cfvo type="num" val="0.95" gte="0"/>
        <cfvo type="num" val="1" gte="0"/>
      </iconSet>
    </cfRule>
    <cfRule type="iconSet" priority="37">
      <iconSet>
        <cfvo type="percent" val="0"/>
        <cfvo type="num" val="0.95" gte="0"/>
        <cfvo type="num" val="1" gte="0"/>
      </iconSet>
    </cfRule>
  </conditionalFormatting>
  <conditionalFormatting sqref="H19">
    <cfRule type="iconSet" priority="30">
      <iconSet>
        <cfvo type="percent" val="0"/>
        <cfvo type="num" val="0.95"/>
        <cfvo type="num" val="1"/>
      </iconSet>
    </cfRule>
    <cfRule type="iconSet" priority="31">
      <iconSet>
        <cfvo type="percent" val="0"/>
        <cfvo type="num" val="0.95" gte="0"/>
        <cfvo type="num" val="0.99" gte="0"/>
      </iconSet>
    </cfRule>
    <cfRule type="iconSet" priority="32">
      <iconSet>
        <cfvo type="percent" val="0"/>
        <cfvo type="num" val="0.95" gte="0"/>
        <cfvo type="num" val="1" gte="0"/>
      </iconSet>
    </cfRule>
    <cfRule type="iconSet" priority="33">
      <iconSet>
        <cfvo type="percent" val="0"/>
        <cfvo type="num" val="0.95" gte="0"/>
        <cfvo type="num" val="1" gte="0"/>
      </iconSet>
    </cfRule>
  </conditionalFormatting>
  <conditionalFormatting sqref="H21:H22">
    <cfRule type="iconSet" priority="41">
      <iconSet>
        <cfvo type="percent" val="0"/>
        <cfvo type="num" val="0.95"/>
        <cfvo type="num" val="1"/>
      </iconSet>
    </cfRule>
  </conditionalFormatting>
  <conditionalFormatting sqref="H24:H30">
    <cfRule type="iconSet" priority="291">
      <iconSet>
        <cfvo type="percent" val="0"/>
        <cfvo type="num" val="0.95"/>
        <cfvo type="num" val="1"/>
      </iconSet>
    </cfRule>
  </conditionalFormatting>
  <conditionalFormatting sqref="H24:H31 H11:H14 H16:H17 H20">
    <cfRule type="iconSet" priority="293">
      <iconSet>
        <cfvo type="percent" val="0"/>
        <cfvo type="num" val="0.95" gte="0"/>
        <cfvo type="num" val="1" gte="0"/>
      </iconSet>
    </cfRule>
  </conditionalFormatting>
  <conditionalFormatting sqref="H24:H32 H10:H14 H16:H17 H20">
    <cfRule type="iconSet" priority="298">
      <iconSet>
        <cfvo type="percent" val="0"/>
        <cfvo type="num" val="0.95" gte="0"/>
        <cfvo type="num" val="1" gte="0"/>
      </iconSet>
    </cfRule>
  </conditionalFormatting>
  <conditionalFormatting sqref="H31">
    <cfRule type="iconSet" priority="61">
      <iconSet>
        <cfvo type="percent" val="0"/>
        <cfvo type="num" val="0.95"/>
        <cfvo type="num" val="1"/>
      </iconSet>
    </cfRule>
  </conditionalFormatting>
  <conditionalFormatting sqref="H32">
    <cfRule type="iconSet" priority="45">
      <iconSet>
        <cfvo type="percent" val="0"/>
        <cfvo type="num" val="0.95"/>
        <cfvo type="num" val="1"/>
      </iconSet>
    </cfRule>
  </conditionalFormatting>
  <conditionalFormatting sqref="H34:H38 H21:H23 H40">
    <cfRule type="iconSet" priority="43">
      <iconSet>
        <cfvo type="percent" val="0"/>
        <cfvo type="num" val="0.95"/>
        <cfvo type="num" val="1"/>
      </iconSet>
    </cfRule>
  </conditionalFormatting>
  <conditionalFormatting sqref="H34:H38 H21:H23">
    <cfRule type="iconSet" priority="42">
      <iconSet>
        <cfvo type="percent" val="0"/>
        <cfvo type="num" val="0.95"/>
        <cfvo type="num" val="1"/>
      </iconSet>
    </cfRule>
  </conditionalFormatting>
  <conditionalFormatting sqref="H40 H10:H14 H16:H17 H20:H38">
    <cfRule type="iconSet" priority="47">
      <iconSet>
        <cfvo type="percent" val="0"/>
        <cfvo type="num" val="0.95" gte="0"/>
        <cfvo type="num" val="0.99" gte="0"/>
      </iconSet>
    </cfRule>
  </conditionalFormatting>
  <conditionalFormatting sqref="H41:H46">
    <cfRule type="iconSet" priority="38">
      <iconSet>
        <cfvo type="percent" val="0"/>
        <cfvo type="num" val="0.95"/>
        <cfvo type="num" val="1"/>
      </iconSet>
    </cfRule>
    <cfRule type="iconSet" priority="39">
      <iconSet>
        <cfvo type="percent" val="0"/>
        <cfvo type="num" val="0.95"/>
        <cfvo type="num" val="1"/>
      </iconSet>
    </cfRule>
    <cfRule type="iconSet" priority="40">
      <iconSet>
        <cfvo type="percent" val="0"/>
        <cfvo type="num" val="0.95" gte="0"/>
        <cfvo type="num" val="0.99" gte="0"/>
      </iconSet>
    </cfRule>
  </conditionalFormatting>
  <conditionalFormatting sqref="H95">
    <cfRule type="iconSet" priority="59">
      <iconSet>
        <cfvo type="percent" val="0"/>
        <cfvo type="num" val="0.95"/>
        <cfvo type="num" val="1"/>
      </iconSet>
    </cfRule>
  </conditionalFormatting>
  <conditionalFormatting sqref="H96:H102 H105">
    <cfRule type="iconSet" priority="57">
      <iconSet>
        <cfvo type="percent" val="0"/>
        <cfvo type="num" val="0.95"/>
        <cfvo type="num" val="1"/>
      </iconSet>
    </cfRule>
  </conditionalFormatting>
  <conditionalFormatting sqref="H103">
    <cfRule type="iconSet" priority="22">
      <iconSet>
        <cfvo type="percent" val="0"/>
        <cfvo type="num" val="0.95"/>
        <cfvo type="num" val="1"/>
      </iconSet>
    </cfRule>
    <cfRule type="iconSet" priority="25">
      <iconSet>
        <cfvo type="percent" val="0"/>
        <cfvo type="num" val="0.95" gte="0"/>
        <cfvo type="num" val="1" gte="0"/>
      </iconSet>
    </cfRule>
    <cfRule type="iconSet" priority="24">
      <iconSet>
        <cfvo type="percent" val="0"/>
        <cfvo type="num" val="0.95" gte="0"/>
        <cfvo type="num" val="1" gte="0"/>
      </iconSet>
    </cfRule>
    <cfRule type="iconSet" priority="23">
      <iconSet>
        <cfvo type="percent" val="0"/>
        <cfvo type="num" val="0.95" gte="0"/>
        <cfvo type="num" val="0.99" gte="0"/>
      </iconSet>
    </cfRule>
  </conditionalFormatting>
  <conditionalFormatting sqref="H104">
    <cfRule type="iconSet" priority="29">
      <iconSet>
        <cfvo type="percent" val="0"/>
        <cfvo type="num" val="0.95" gte="0"/>
        <cfvo type="num" val="1" gte="0"/>
      </iconSet>
    </cfRule>
    <cfRule type="iconSet" priority="26">
      <iconSet>
        <cfvo type="percent" val="0"/>
        <cfvo type="num" val="0.95"/>
        <cfvo type="num" val="1"/>
      </iconSet>
    </cfRule>
    <cfRule type="iconSet" priority="27">
      <iconSet>
        <cfvo type="percent" val="0"/>
        <cfvo type="num" val="0.95" gte="0"/>
        <cfvo type="num" val="0.99" gte="0"/>
      </iconSet>
    </cfRule>
    <cfRule type="iconSet" priority="28">
      <iconSet>
        <cfvo type="percent" val="0"/>
        <cfvo type="num" val="0.95" gte="0"/>
        <cfvo type="num" val="1" gte="0"/>
      </iconSet>
    </cfRule>
  </conditionalFormatting>
  <conditionalFormatting sqref="H106:H107">
    <cfRule type="iconSet" priority="54">
      <iconSet>
        <cfvo type="percent" val="0"/>
        <cfvo type="num" val="0.95"/>
        <cfvo type="num" val="1"/>
      </iconSet>
    </cfRule>
  </conditionalFormatting>
  <conditionalFormatting sqref="H109:H114 H96:H102 H105">
    <cfRule type="iconSet" priority="286">
      <iconSet>
        <cfvo type="percent" val="0"/>
        <cfvo type="num" val="0.95" gte="0"/>
        <cfvo type="num" val="1" gte="0"/>
      </iconSet>
    </cfRule>
  </conditionalFormatting>
  <conditionalFormatting sqref="H109:H114">
    <cfRule type="iconSet" priority="290">
      <iconSet>
        <cfvo type="percent" val="0"/>
        <cfvo type="num" val="0.95"/>
        <cfvo type="num" val="1"/>
      </iconSet>
    </cfRule>
  </conditionalFormatting>
  <conditionalFormatting sqref="H115">
    <cfRule type="iconSet" priority="14">
      <iconSet>
        <cfvo type="percent" val="0"/>
        <cfvo type="num" val="0.95"/>
        <cfvo type="num" val="1"/>
      </iconSet>
    </cfRule>
    <cfRule type="iconSet" priority="16">
      <iconSet>
        <cfvo type="percent" val="0"/>
        <cfvo type="num" val="0.95" gte="0"/>
        <cfvo type="num" val="1" gte="0"/>
      </iconSet>
    </cfRule>
    <cfRule type="iconSet" priority="17">
      <iconSet>
        <cfvo type="percent" val="0"/>
        <cfvo type="num" val="0.95" gte="0"/>
        <cfvo type="num" val="1" gte="0"/>
      </iconSet>
    </cfRule>
    <cfRule type="iconSet" priority="15">
      <iconSet>
        <cfvo type="percent" val="0"/>
        <cfvo type="num" val="0.95" gte="0"/>
        <cfvo type="num" val="0.99" gte="0"/>
      </iconSet>
    </cfRule>
  </conditionalFormatting>
  <conditionalFormatting sqref="H116">
    <cfRule type="iconSet" priority="18">
      <iconSet>
        <cfvo type="percent" val="0"/>
        <cfvo type="num" val="0.95"/>
        <cfvo type="num" val="1"/>
      </iconSet>
    </cfRule>
    <cfRule type="iconSet" priority="19">
      <iconSet>
        <cfvo type="percent" val="0"/>
        <cfvo type="num" val="0.95" gte="0"/>
        <cfvo type="num" val="0.99" gte="0"/>
      </iconSet>
    </cfRule>
    <cfRule type="iconSet" priority="20">
      <iconSet>
        <cfvo type="percent" val="0"/>
        <cfvo type="num" val="0.95" gte="0"/>
        <cfvo type="num" val="1" gte="0"/>
      </iconSet>
    </cfRule>
    <cfRule type="iconSet" priority="21">
      <iconSet>
        <cfvo type="percent" val="0"/>
        <cfvo type="num" val="0.95" gte="0"/>
        <cfvo type="num" val="1" gte="0"/>
      </iconSet>
    </cfRule>
  </conditionalFormatting>
  <conditionalFormatting sqref="H117 H109:H114 H95:H102 H105">
    <cfRule type="iconSet" priority="67">
      <iconSet>
        <cfvo type="percent" val="0"/>
        <cfvo type="num" val="0.95" gte="0"/>
        <cfvo type="num" val="1" gte="0"/>
      </iconSet>
    </cfRule>
  </conditionalFormatting>
  <conditionalFormatting sqref="H117">
    <cfRule type="iconSet" priority="58">
      <iconSet>
        <cfvo type="percent" val="0"/>
        <cfvo type="num" val="0.95"/>
        <cfvo type="num" val="1"/>
      </iconSet>
    </cfRule>
  </conditionalFormatting>
  <conditionalFormatting sqref="H119:H122 H126:H127 H106:H108">
    <cfRule type="iconSet" priority="285">
      <iconSet>
        <cfvo type="percent" val="0"/>
        <cfvo type="num" val="0.95"/>
        <cfvo type="num" val="1"/>
      </iconSet>
    </cfRule>
  </conditionalFormatting>
  <conditionalFormatting sqref="H123:H125">
    <cfRule type="iconSet" priority="4">
      <iconSet>
        <cfvo type="percent" val="0"/>
        <cfvo type="num" val="0.95"/>
        <cfvo type="num" val="1"/>
      </iconSet>
    </cfRule>
    <cfRule type="iconSet" priority="5">
      <iconSet>
        <cfvo type="percent" val="0"/>
        <cfvo type="num" val="0.95"/>
        <cfvo type="num" val="1"/>
      </iconSet>
    </cfRule>
    <cfRule type="iconSet" priority="6">
      <iconSet>
        <cfvo type="percent" val="0"/>
        <cfvo type="num" val="0.95" gte="0"/>
        <cfvo type="num" val="0.99" gte="0"/>
      </iconSet>
    </cfRule>
  </conditionalFormatting>
  <conditionalFormatting sqref="H129 H95:H102 H117:H122 H126:H127 H105:H114">
    <cfRule type="iconSet" priority="60">
      <iconSet>
        <cfvo type="percent" val="0"/>
        <cfvo type="num" val="0.95" gte="0"/>
        <cfvo type="num" val="0.99" gte="0"/>
      </iconSet>
    </cfRule>
  </conditionalFormatting>
  <conditionalFormatting sqref="H129 H119:H122 H126:H127 H106:H108">
    <cfRule type="iconSet" priority="56">
      <iconSet>
        <cfvo type="percent" val="0"/>
        <cfvo type="num" val="0.95"/>
        <cfvo type="num" val="1"/>
      </iconSet>
    </cfRule>
  </conditionalFormatting>
  <conditionalFormatting sqref="H131:H135">
    <cfRule type="iconSet" priority="51">
      <iconSet>
        <cfvo type="percent" val="0"/>
        <cfvo type="num" val="0.95"/>
        <cfvo type="num" val="1"/>
      </iconSet>
    </cfRule>
    <cfRule type="iconSet" priority="52">
      <iconSet>
        <cfvo type="percent" val="0"/>
        <cfvo type="num" val="0.95"/>
        <cfvo type="num" val="1"/>
      </iconSet>
    </cfRule>
    <cfRule type="iconSet" priority="53">
      <iconSet>
        <cfvo type="percent" val="0"/>
        <cfvo type="num" val="0.95" gte="0"/>
        <cfvo type="num" val="0.99" gte="0"/>
      </iconSet>
    </cfRule>
  </conditionalFormatting>
  <conditionalFormatting sqref="I41">
    <cfRule type="cellIs" dxfId="12" priority="3" operator="notEqual">
      <formula>0</formula>
    </cfRule>
  </conditionalFormatting>
  <conditionalFormatting sqref="I131:I132">
    <cfRule type="cellIs" dxfId="11" priority="2" operator="notBetween">
      <formula>-1</formula>
      <formula>1</formula>
    </cfRule>
  </conditionalFormatting>
  <conditionalFormatting sqref="I134">
    <cfRule type="cellIs" dxfId="10" priority="1" operator="notBetween">
      <formula>-1</formula>
      <formula>1</formula>
    </cfRule>
  </conditionalFormatting>
  <printOptions horizontalCentered="1" verticalCentered="1"/>
  <pageMargins left="0.74803149606299213" right="0.74803149606299213" top="0.35" bottom="0.39370078740157483" header="0.26" footer="0.19685039370078741"/>
  <pageSetup paperSize="9" scale="26" orientation="landscape" r:id="rId1"/>
  <headerFooter alignWithMargins="0">
    <oddHeader>&amp;R&amp;"Arial,Negrita"&amp;11CUADRO No. "A1"</oddHeader>
    <oddFooter>&amp;LFecha:  &amp;D&amp;RPlanificación Nacional.- XM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D6E6-25E2-4A94-9382-787A74DF7302}">
  <sheetPr>
    <pageSetUpPr fitToPage="1"/>
  </sheetPr>
  <dimension ref="A1:N152"/>
  <sheetViews>
    <sheetView showGridLines="0" topLeftCell="A127" zoomScaleNormal="100" zoomScaleSheetLayoutView="85" workbookViewId="0">
      <selection activeCell="A137" sqref="A137:I137"/>
    </sheetView>
  </sheetViews>
  <sheetFormatPr baseColWidth="10" defaultColWidth="11.42578125" defaultRowHeight="12.75" outlineLevelRow="1" x14ac:dyDescent="0.2"/>
  <cols>
    <col min="1" max="2" width="5.7109375" style="2" customWidth="1"/>
    <col min="3" max="3" width="63.7109375" style="2" customWidth="1"/>
    <col min="4" max="4" width="18.42578125" style="2" customWidth="1"/>
    <col min="5" max="5" width="1.28515625" style="2" customWidth="1"/>
    <col min="6" max="6" width="20.28515625" style="2" customWidth="1"/>
    <col min="7" max="7" width="20.42578125" style="2" customWidth="1"/>
    <col min="8" max="8" width="1.5703125" style="2" customWidth="1"/>
    <col min="9" max="9" width="14" style="2" customWidth="1"/>
    <col min="10" max="10" width="12.28515625" style="2" bestFit="1" customWidth="1"/>
    <col min="11" max="11" width="16.28515625" style="122" customWidth="1"/>
    <col min="12" max="12" width="15.28515625" style="2" customWidth="1"/>
    <col min="13" max="14" width="15.42578125" style="2" customWidth="1"/>
    <col min="15" max="16384" width="11.42578125" style="2"/>
  </cols>
  <sheetData>
    <row r="1" spans="1:14" ht="27.75" customHeight="1" x14ac:dyDescent="0.2">
      <c r="A1" s="476" t="s">
        <v>52</v>
      </c>
      <c r="B1" s="476"/>
      <c r="C1" s="476"/>
      <c r="D1" s="476"/>
      <c r="E1" s="476"/>
      <c r="F1" s="476"/>
      <c r="G1" s="476"/>
      <c r="H1" s="476"/>
      <c r="I1" s="476"/>
    </row>
    <row r="2" spans="1:14" ht="18" x14ac:dyDescent="0.2">
      <c r="A2" s="477" t="s">
        <v>53</v>
      </c>
      <c r="B2" s="477"/>
      <c r="C2" s="477"/>
      <c r="D2" s="477"/>
      <c r="E2" s="477"/>
      <c r="F2" s="477"/>
      <c r="G2" s="477"/>
      <c r="H2" s="477"/>
      <c r="I2" s="477"/>
    </row>
    <row r="3" spans="1:14" ht="20.25" customHeight="1" x14ac:dyDescent="0.2">
      <c r="A3" s="478" t="s">
        <v>211</v>
      </c>
      <c r="B3" s="478"/>
      <c r="C3" s="478"/>
      <c r="D3" s="478"/>
      <c r="E3" s="478"/>
      <c r="F3" s="478"/>
      <c r="G3" s="478"/>
      <c r="H3" s="478"/>
      <c r="I3" s="478"/>
    </row>
    <row r="4" spans="1:14" ht="17.25" customHeight="1" x14ac:dyDescent="0.25">
      <c r="A4" s="444" t="s">
        <v>73</v>
      </c>
      <c r="B4" s="444"/>
      <c r="C4" s="444"/>
      <c r="D4" s="444"/>
      <c r="E4" s="444"/>
      <c r="F4" s="444"/>
      <c r="G4" s="444"/>
      <c r="H4" s="444"/>
      <c r="I4" s="444"/>
      <c r="K4" s="207"/>
    </row>
    <row r="5" spans="1:14" ht="15.75" x14ac:dyDescent="0.25">
      <c r="A5" s="62"/>
      <c r="B5" s="62"/>
      <c r="C5" s="62"/>
      <c r="D5" s="62"/>
      <c r="E5" s="62"/>
      <c r="F5" s="62"/>
      <c r="G5" s="62"/>
      <c r="H5" s="62"/>
      <c r="I5" s="62"/>
      <c r="L5" s="161"/>
    </row>
    <row r="6" spans="1:14" customFormat="1" ht="31.5" customHeight="1" x14ac:dyDescent="0.25">
      <c r="A6" s="479" t="s">
        <v>42</v>
      </c>
      <c r="B6" s="480"/>
      <c r="C6" s="480"/>
      <c r="D6" s="480"/>
      <c r="E6" s="480"/>
      <c r="F6" s="480"/>
      <c r="G6" s="480"/>
      <c r="H6" s="480"/>
      <c r="I6" s="481"/>
      <c r="K6" s="123"/>
      <c r="L6" s="162"/>
    </row>
    <row r="7" spans="1:14" ht="15.75" x14ac:dyDescent="0.25">
      <c r="C7" s="3"/>
      <c r="D7" s="4"/>
      <c r="G7" s="4"/>
      <c r="L7" s="161"/>
    </row>
    <row r="8" spans="1:14" s="5" customFormat="1" ht="60" customHeight="1" x14ac:dyDescent="0.25">
      <c r="C8" s="41"/>
      <c r="D8" s="42" t="s">
        <v>181</v>
      </c>
      <c r="E8" s="6"/>
      <c r="F8" s="42" t="s">
        <v>182</v>
      </c>
      <c r="G8" s="42" t="s">
        <v>183</v>
      </c>
      <c r="H8" s="6"/>
      <c r="I8" s="42" t="s">
        <v>139</v>
      </c>
      <c r="K8" s="122"/>
    </row>
    <row r="9" spans="1:14" s="7" customFormat="1" ht="4.5" customHeight="1" x14ac:dyDescent="0.2">
      <c r="C9" s="8"/>
      <c r="D9" s="33"/>
      <c r="E9" s="10"/>
      <c r="F9" s="9"/>
      <c r="G9" s="9"/>
      <c r="H9" s="10"/>
      <c r="J9" s="5"/>
      <c r="K9" s="124"/>
    </row>
    <row r="10" spans="1:14" s="5" customFormat="1" ht="15.95" customHeight="1" x14ac:dyDescent="0.2">
      <c r="A10" s="466" t="s">
        <v>20</v>
      </c>
      <c r="B10" s="467" t="s">
        <v>21</v>
      </c>
      <c r="C10" s="98" t="s">
        <v>1</v>
      </c>
      <c r="D10" s="353">
        <f>D11+D14+D15+D12+D13</f>
        <v>491450.59738000005</v>
      </c>
      <c r="E10" s="354"/>
      <c r="F10" s="353">
        <f>F11+F14+F15+F12+F13</f>
        <v>471008.37376000057</v>
      </c>
      <c r="G10" s="353">
        <f>G11+G14+G15+G12+G13</f>
        <v>565344.44409999996</v>
      </c>
      <c r="H10" s="11"/>
      <c r="I10" s="470">
        <f>+G32/G41</f>
        <v>0.84499221888393772</v>
      </c>
      <c r="K10" s="122"/>
      <c r="L10" s="122"/>
      <c r="M10" s="122"/>
      <c r="N10" s="122"/>
    </row>
    <row r="11" spans="1:14" ht="15.95" customHeight="1" outlineLevel="1" x14ac:dyDescent="0.2">
      <c r="A11" s="466"/>
      <c r="B11" s="468"/>
      <c r="C11" s="99" t="s">
        <v>43</v>
      </c>
      <c r="D11" s="210">
        <f>D96-D59</f>
        <v>271912.39714999998</v>
      </c>
      <c r="E11" s="354"/>
      <c r="F11" s="210">
        <f>F96-F59</f>
        <v>255836.47167000049</v>
      </c>
      <c r="G11" s="210">
        <f>G96-G59</f>
        <v>338425.89348000003</v>
      </c>
      <c r="I11" s="471"/>
      <c r="J11" s="12"/>
      <c r="K11" s="121"/>
      <c r="L11" s="121"/>
      <c r="M11" s="121"/>
      <c r="N11" s="121"/>
    </row>
    <row r="12" spans="1:14" s="192" customFormat="1" ht="15.95" customHeight="1" outlineLevel="1" x14ac:dyDescent="0.2">
      <c r="A12" s="466"/>
      <c r="B12" s="468"/>
      <c r="C12" s="99" t="s">
        <v>188</v>
      </c>
      <c r="D12" s="210">
        <f>D97</f>
        <v>181074.07968000011</v>
      </c>
      <c r="E12" s="357"/>
      <c r="F12" s="210">
        <f>F97</f>
        <v>179540.12252000009</v>
      </c>
      <c r="G12" s="210">
        <f>G97</f>
        <v>195943.26697</v>
      </c>
      <c r="I12" s="471"/>
      <c r="J12" s="191"/>
      <c r="K12" s="195"/>
      <c r="L12" s="195"/>
      <c r="M12" s="195"/>
      <c r="N12" s="195"/>
    </row>
    <row r="13" spans="1:14" ht="15.95" customHeight="1" outlineLevel="1" x14ac:dyDescent="0.2">
      <c r="A13" s="466"/>
      <c r="B13" s="468"/>
      <c r="C13" s="99" t="s">
        <v>192</v>
      </c>
      <c r="D13" s="210">
        <f>D98</f>
        <v>0</v>
      </c>
      <c r="E13" s="357"/>
      <c r="F13" s="210">
        <f>F98</f>
        <v>0</v>
      </c>
      <c r="G13" s="210">
        <f>G98</f>
        <v>1771.0390600000001</v>
      </c>
      <c r="I13" s="471"/>
      <c r="K13" s="121"/>
      <c r="L13" s="121"/>
      <c r="M13" s="121"/>
      <c r="N13" s="121"/>
    </row>
    <row r="14" spans="1:14" ht="15.95" customHeight="1" outlineLevel="1" x14ac:dyDescent="0.2">
      <c r="A14" s="466"/>
      <c r="B14" s="468"/>
      <c r="C14" s="99" t="s">
        <v>15</v>
      </c>
      <c r="D14" s="210">
        <f>D99-D60</f>
        <v>93.587510000000009</v>
      </c>
      <c r="E14" s="357"/>
      <c r="F14" s="210">
        <f>F99-F60</f>
        <v>33.217320000000001</v>
      </c>
      <c r="G14" s="210">
        <f>G99-G60</f>
        <v>43.295320000000018</v>
      </c>
      <c r="I14" s="471"/>
      <c r="K14" s="121"/>
      <c r="L14" s="121"/>
      <c r="M14" s="121"/>
      <c r="N14" s="121"/>
    </row>
    <row r="15" spans="1:14" ht="15.95" customHeight="1" outlineLevel="1" x14ac:dyDescent="0.25">
      <c r="A15" s="466"/>
      <c r="B15" s="468"/>
      <c r="C15" s="99" t="s">
        <v>44</v>
      </c>
      <c r="D15" s="355">
        <f>SUM(D16:D20)</f>
        <v>38370.533039999988</v>
      </c>
      <c r="E15" s="356"/>
      <c r="F15" s="355">
        <f>SUM(F16:F20)</f>
        <v>35598.562250000003</v>
      </c>
      <c r="G15" s="355">
        <f>SUM(G16:G20)</f>
        <v>29160.949270000005</v>
      </c>
      <c r="H15" s="68"/>
      <c r="I15" s="471"/>
      <c r="K15" s="121"/>
      <c r="L15" s="121"/>
      <c r="M15" s="121"/>
      <c r="N15" s="121"/>
    </row>
    <row r="16" spans="1:14" ht="15.95" customHeight="1" outlineLevel="1" x14ac:dyDescent="0.2">
      <c r="A16" s="466"/>
      <c r="B16" s="468"/>
      <c r="C16" s="100" t="s">
        <v>14</v>
      </c>
      <c r="D16" s="210">
        <f>D101-D62</f>
        <v>12506.67017999999</v>
      </c>
      <c r="E16" s="354"/>
      <c r="F16" s="210">
        <f t="shared" ref="F16:G28" si="0">F101-F62</f>
        <v>11090.205920000009</v>
      </c>
      <c r="G16" s="210">
        <f t="shared" si="0"/>
        <v>9386.2650800000047</v>
      </c>
      <c r="I16" s="471"/>
      <c r="K16" s="121"/>
      <c r="L16" s="121"/>
      <c r="M16" s="121"/>
      <c r="N16" s="121"/>
    </row>
    <row r="17" spans="1:14" ht="15.95" customHeight="1" outlineLevel="1" x14ac:dyDescent="0.2">
      <c r="A17" s="466"/>
      <c r="B17" s="468"/>
      <c r="C17" s="100" t="s">
        <v>13</v>
      </c>
      <c r="D17" s="210">
        <f t="shared" ref="D17:D20" si="1">D102-D63</f>
        <v>23434.99736999999</v>
      </c>
      <c r="E17" s="354"/>
      <c r="F17" s="210">
        <f t="shared" si="0"/>
        <v>22317.88475999999</v>
      </c>
      <c r="G17" s="210">
        <f t="shared" si="0"/>
        <v>17547.1453</v>
      </c>
      <c r="I17" s="471"/>
      <c r="K17" s="121"/>
      <c r="L17" s="121"/>
      <c r="M17" s="121"/>
      <c r="N17" s="121"/>
    </row>
    <row r="18" spans="1:14" ht="15.95" customHeight="1" outlineLevel="1" x14ac:dyDescent="0.2">
      <c r="A18" s="466"/>
      <c r="B18" s="468"/>
      <c r="C18" s="100" t="s">
        <v>12</v>
      </c>
      <c r="D18" s="210">
        <f t="shared" si="1"/>
        <v>2292.8243000000002</v>
      </c>
      <c r="E18" s="354"/>
      <c r="F18" s="210">
        <f t="shared" si="0"/>
        <v>2089.0014999999999</v>
      </c>
      <c r="G18" s="210">
        <f t="shared" si="0"/>
        <v>2181.9842199999998</v>
      </c>
      <c r="I18" s="471"/>
      <c r="K18" s="121"/>
      <c r="L18" s="121"/>
      <c r="M18" s="121"/>
      <c r="N18" s="121"/>
    </row>
    <row r="19" spans="1:14" ht="15.95" customHeight="1" outlineLevel="1" x14ac:dyDescent="0.2">
      <c r="A19" s="466"/>
      <c r="B19" s="468"/>
      <c r="C19" s="100" t="s">
        <v>63</v>
      </c>
      <c r="D19" s="210">
        <f t="shared" si="1"/>
        <v>135.74916999999999</v>
      </c>
      <c r="E19" s="354"/>
      <c r="F19" s="210">
        <f t="shared" si="0"/>
        <v>101.25893000000001</v>
      </c>
      <c r="G19" s="210">
        <f t="shared" si="0"/>
        <v>45.554670000000002</v>
      </c>
      <c r="I19" s="471"/>
      <c r="K19" s="121"/>
      <c r="L19" s="121"/>
      <c r="M19" s="121"/>
      <c r="N19" s="121"/>
    </row>
    <row r="20" spans="1:14" ht="15.95" hidden="1" customHeight="1" outlineLevel="1" x14ac:dyDescent="0.2">
      <c r="A20" s="466"/>
      <c r="B20" s="468"/>
      <c r="C20" s="100" t="s">
        <v>67</v>
      </c>
      <c r="D20" s="210">
        <f t="shared" si="1"/>
        <v>0.29202</v>
      </c>
      <c r="E20" s="354"/>
      <c r="F20" s="210">
        <f t="shared" si="0"/>
        <v>0.21113999999999999</v>
      </c>
      <c r="G20" s="210">
        <f t="shared" si="0"/>
        <v>0</v>
      </c>
      <c r="I20" s="471"/>
      <c r="K20" s="121"/>
      <c r="L20" s="121"/>
      <c r="M20" s="121"/>
      <c r="N20" s="121"/>
    </row>
    <row r="21" spans="1:14" ht="15.95" customHeight="1" x14ac:dyDescent="0.2">
      <c r="A21" s="466"/>
      <c r="B21" s="468"/>
      <c r="C21" s="71" t="s">
        <v>40</v>
      </c>
      <c r="D21" s="210">
        <f>D106-D67</f>
        <v>669051.89130000002</v>
      </c>
      <c r="E21" s="354"/>
      <c r="F21" s="210">
        <f t="shared" si="0"/>
        <v>642533.75454000221</v>
      </c>
      <c r="G21" s="210">
        <f t="shared" si="0"/>
        <v>783257.20274000277</v>
      </c>
      <c r="H21" s="11"/>
      <c r="I21" s="471"/>
      <c r="J21" s="12"/>
      <c r="K21" s="121"/>
      <c r="L21" s="121"/>
      <c r="M21" s="121"/>
      <c r="N21" s="121"/>
    </row>
    <row r="22" spans="1:14" ht="15.95" customHeight="1" x14ac:dyDescent="0.2">
      <c r="A22" s="466"/>
      <c r="B22" s="468"/>
      <c r="C22" s="101" t="s">
        <v>41</v>
      </c>
      <c r="D22" s="210">
        <f t="shared" ref="D22:D23" si="2">D107-D68</f>
        <v>44752.548509999942</v>
      </c>
      <c r="E22" s="354"/>
      <c r="F22" s="210">
        <f t="shared" si="0"/>
        <v>42269.175919999987</v>
      </c>
      <c r="G22" s="210">
        <f t="shared" si="0"/>
        <v>45580.899970000028</v>
      </c>
      <c r="H22" s="11"/>
      <c r="I22" s="471"/>
      <c r="J22" s="12"/>
      <c r="K22" s="121"/>
      <c r="L22" s="121"/>
      <c r="M22" s="121"/>
      <c r="N22" s="121"/>
    </row>
    <row r="23" spans="1:14" s="5" customFormat="1" ht="15.95" customHeight="1" x14ac:dyDescent="0.2">
      <c r="A23" s="466"/>
      <c r="B23" s="468"/>
      <c r="C23" s="102" t="s">
        <v>18</v>
      </c>
      <c r="D23" s="210">
        <f t="shared" si="2"/>
        <v>3381.6514100000009</v>
      </c>
      <c r="E23" s="354"/>
      <c r="F23" s="210">
        <f t="shared" si="0"/>
        <v>3703.5524</v>
      </c>
      <c r="G23" s="210">
        <f t="shared" si="0"/>
        <v>4076.9335300000012</v>
      </c>
      <c r="H23" s="7"/>
      <c r="I23" s="471"/>
      <c r="K23" s="121"/>
      <c r="L23" s="121"/>
      <c r="M23" s="121"/>
      <c r="N23" s="121"/>
    </row>
    <row r="24" spans="1:14" ht="15.95" customHeight="1" x14ac:dyDescent="0.2">
      <c r="A24" s="466"/>
      <c r="B24" s="468"/>
      <c r="C24" s="102" t="s">
        <v>5</v>
      </c>
      <c r="D24" s="210">
        <f>D109-D70</f>
        <v>24529.31737000007</v>
      </c>
      <c r="E24" s="354"/>
      <c r="F24" s="210">
        <f t="shared" si="0"/>
        <v>24270.850419999941</v>
      </c>
      <c r="G24" s="210">
        <f t="shared" si="0"/>
        <v>24878.04393999988</v>
      </c>
      <c r="H24" s="11"/>
      <c r="I24" s="471"/>
      <c r="J24" s="5"/>
      <c r="K24" s="121"/>
      <c r="L24" s="121"/>
      <c r="M24" s="121"/>
      <c r="N24" s="121"/>
    </row>
    <row r="25" spans="1:14" ht="15.95" customHeight="1" x14ac:dyDescent="0.2">
      <c r="A25" s="466"/>
      <c r="B25" s="468"/>
      <c r="C25" s="102" t="s">
        <v>6</v>
      </c>
      <c r="D25" s="210">
        <f t="shared" ref="D25:D27" si="3">D110-D71</f>
        <v>108027.5252399999</v>
      </c>
      <c r="E25" s="354"/>
      <c r="F25" s="210">
        <f t="shared" si="0"/>
        <v>116178.3251399999</v>
      </c>
      <c r="G25" s="210">
        <f t="shared" si="0"/>
        <v>118941.70411000001</v>
      </c>
      <c r="H25" s="11"/>
      <c r="I25" s="471"/>
      <c r="J25" s="5"/>
      <c r="K25" s="121"/>
      <c r="L25" s="121"/>
      <c r="M25" s="121"/>
      <c r="N25" s="121"/>
    </row>
    <row r="26" spans="1:14" ht="15.95" customHeight="1" x14ac:dyDescent="0.2">
      <c r="A26" s="466"/>
      <c r="B26" s="468"/>
      <c r="C26" s="102" t="s">
        <v>16</v>
      </c>
      <c r="D26" s="210">
        <f t="shared" si="3"/>
        <v>2207.91203</v>
      </c>
      <c r="E26" s="354"/>
      <c r="F26" s="210">
        <f t="shared" si="0"/>
        <v>2515.0120499999998</v>
      </c>
      <c r="G26" s="210">
        <f t="shared" si="0"/>
        <v>2093.9672799999998</v>
      </c>
      <c r="H26" s="11"/>
      <c r="I26" s="471"/>
      <c r="J26" s="14"/>
      <c r="K26" s="121"/>
      <c r="L26" s="121"/>
      <c r="M26" s="121"/>
      <c r="N26" s="121"/>
    </row>
    <row r="27" spans="1:14" ht="15.95" customHeight="1" x14ac:dyDescent="0.2">
      <c r="A27" s="466"/>
      <c r="B27" s="468"/>
      <c r="C27" s="102" t="s">
        <v>7</v>
      </c>
      <c r="D27" s="210">
        <f t="shared" si="3"/>
        <v>1120.1457800000001</v>
      </c>
      <c r="E27" s="354"/>
      <c r="F27" s="210">
        <f t="shared" si="0"/>
        <v>1056.2406699999999</v>
      </c>
      <c r="G27" s="210">
        <f t="shared" si="0"/>
        <v>11153.22351</v>
      </c>
      <c r="H27" s="11"/>
      <c r="I27" s="471"/>
      <c r="J27" s="5"/>
      <c r="K27" s="121"/>
      <c r="L27" s="121"/>
      <c r="M27" s="121"/>
      <c r="N27" s="121"/>
    </row>
    <row r="28" spans="1:14" ht="15.95" customHeight="1" x14ac:dyDescent="0.2">
      <c r="A28" s="466"/>
      <c r="B28" s="468"/>
      <c r="C28" s="102" t="s">
        <v>17</v>
      </c>
      <c r="D28" s="210">
        <f>D113-D74</f>
        <v>19973.017959999968</v>
      </c>
      <c r="E28" s="354"/>
      <c r="F28" s="210">
        <f t="shared" si="0"/>
        <v>22148.971020000012</v>
      </c>
      <c r="G28" s="210">
        <f t="shared" si="0"/>
        <v>24776.871819999989</v>
      </c>
      <c r="H28" s="11"/>
      <c r="I28" s="471"/>
      <c r="K28" s="121"/>
      <c r="L28" s="121"/>
      <c r="M28" s="121"/>
      <c r="N28" s="121"/>
    </row>
    <row r="29" spans="1:14" ht="15.95" customHeight="1" x14ac:dyDescent="0.2">
      <c r="A29" s="466"/>
      <c r="B29" s="468"/>
      <c r="C29" s="102" t="s">
        <v>57</v>
      </c>
      <c r="D29" s="210">
        <f>D114-D77</f>
        <v>5394.7437700000019</v>
      </c>
      <c r="E29" s="354"/>
      <c r="F29" s="210">
        <f>F114-F77</f>
        <v>5038.4053900000536</v>
      </c>
      <c r="G29" s="210">
        <f>G114-G77</f>
        <v>3570.0213700000209</v>
      </c>
      <c r="H29" s="11"/>
      <c r="I29" s="471"/>
      <c r="K29" s="121"/>
      <c r="L29" s="121"/>
      <c r="M29" s="121"/>
      <c r="N29" s="121"/>
    </row>
    <row r="30" spans="1:14" ht="15.95" customHeight="1" x14ac:dyDescent="0.2">
      <c r="A30" s="466"/>
      <c r="B30" s="468"/>
      <c r="C30" s="102" t="s">
        <v>58</v>
      </c>
      <c r="D30" s="210">
        <f>D115-D78</f>
        <v>4333.2937399999973</v>
      </c>
      <c r="E30" s="354"/>
      <c r="F30" s="210">
        <f>F115-F78</f>
        <v>4767.710890000144</v>
      </c>
      <c r="G30" s="210">
        <f>G115-G78</f>
        <v>6003.8261400002584</v>
      </c>
      <c r="H30" s="11"/>
      <c r="I30" s="471"/>
      <c r="K30" s="121"/>
      <c r="L30" s="121"/>
      <c r="M30" s="121"/>
      <c r="N30" s="121"/>
    </row>
    <row r="31" spans="1:14" ht="15.95" customHeight="1" x14ac:dyDescent="0.2">
      <c r="A31" s="466"/>
      <c r="B31" s="468"/>
      <c r="C31" s="72" t="s">
        <v>74</v>
      </c>
      <c r="D31" s="210">
        <f>D116-D79-D76-D75</f>
        <v>2762.6099000000022</v>
      </c>
      <c r="E31" s="354"/>
      <c r="F31" s="210">
        <f>F116-F79-F76-F75</f>
        <v>2616.32537</v>
      </c>
      <c r="G31" s="210">
        <f>G116-G79-G76-G75</f>
        <v>1354.6343699999991</v>
      </c>
      <c r="H31" s="7"/>
      <c r="I31" s="471"/>
      <c r="J31" s="5"/>
      <c r="K31" s="121"/>
      <c r="L31" s="121"/>
      <c r="M31" s="121"/>
      <c r="N31" s="121"/>
    </row>
    <row r="32" spans="1:14" s="7" customFormat="1" ht="18" customHeight="1" x14ac:dyDescent="0.25">
      <c r="A32" s="466"/>
      <c r="B32" s="469"/>
      <c r="C32" s="47" t="s">
        <v>55</v>
      </c>
      <c r="D32" s="48">
        <f>+D10+SUM(D21:D31)</f>
        <v>1376985.2543900001</v>
      </c>
      <c r="E32" s="117"/>
      <c r="F32" s="48">
        <f>+F10+SUM(F21:F31)</f>
        <v>1338106.6975700026</v>
      </c>
      <c r="G32" s="48">
        <f>+G10+SUM(G21:G31)</f>
        <v>1591031.7728800029</v>
      </c>
      <c r="I32" s="472"/>
      <c r="J32" s="15"/>
      <c r="K32" s="130"/>
      <c r="L32" s="130"/>
      <c r="M32" s="130"/>
      <c r="N32" s="130"/>
    </row>
    <row r="33" spans="1:14" ht="6.6" customHeight="1" x14ac:dyDescent="0.25">
      <c r="A33" s="466"/>
      <c r="B33" s="21"/>
      <c r="C33" s="34"/>
      <c r="D33" s="17"/>
      <c r="E33" s="17"/>
      <c r="F33" s="17"/>
      <c r="G33" s="17"/>
      <c r="H33" s="7"/>
      <c r="I33" s="35"/>
      <c r="J33" s="5"/>
      <c r="K33" s="130"/>
      <c r="L33" s="130"/>
      <c r="M33" s="130"/>
      <c r="N33" s="130"/>
    </row>
    <row r="34" spans="1:14" ht="18.75" customHeight="1" x14ac:dyDescent="0.2">
      <c r="A34" s="466"/>
      <c r="B34" s="473" t="s">
        <v>22</v>
      </c>
      <c r="C34" s="37" t="s">
        <v>38</v>
      </c>
      <c r="D34" s="38">
        <f>D119</f>
        <v>237321.96431000001</v>
      </c>
      <c r="E34" s="118"/>
      <c r="F34" s="38">
        <f>F119-F82</f>
        <v>237189.4415200002</v>
      </c>
      <c r="G34" s="38">
        <f>G119-G82</f>
        <v>269456.73464999982</v>
      </c>
      <c r="H34" s="7"/>
      <c r="I34" s="470">
        <f>+G36/G41</f>
        <v>0.15500778111606237</v>
      </c>
      <c r="K34" s="130"/>
      <c r="L34" s="130"/>
      <c r="M34" s="130"/>
      <c r="N34" s="130"/>
    </row>
    <row r="35" spans="1:14" ht="18.75" customHeight="1" x14ac:dyDescent="0.2">
      <c r="A35" s="466"/>
      <c r="B35" s="474"/>
      <c r="C35" s="39" t="s">
        <v>39</v>
      </c>
      <c r="D35" s="36">
        <f>D120</f>
        <v>21938.695859999989</v>
      </c>
      <c r="E35" s="118"/>
      <c r="F35" s="36">
        <f>F120-F83</f>
        <v>23085.803220000009</v>
      </c>
      <c r="G35" s="36">
        <f>G120-G83</f>
        <v>22406.66869000002</v>
      </c>
      <c r="H35" s="7"/>
      <c r="I35" s="471"/>
      <c r="K35" s="130"/>
      <c r="L35" s="130"/>
      <c r="M35" s="130"/>
      <c r="N35" s="130"/>
    </row>
    <row r="36" spans="1:14" s="7" customFormat="1" ht="18.75" customHeight="1" x14ac:dyDescent="0.2">
      <c r="A36" s="466"/>
      <c r="B36" s="475"/>
      <c r="C36" s="96" t="s">
        <v>61</v>
      </c>
      <c r="D36" s="48">
        <f>SUM(D34:D35)</f>
        <v>259260.66016999999</v>
      </c>
      <c r="F36" s="48">
        <f>SUM(F34:F35)</f>
        <v>260275.2447400002</v>
      </c>
      <c r="G36" s="48">
        <f>SUM(G34:G35)</f>
        <v>291863.40333999984</v>
      </c>
      <c r="H36" s="11"/>
      <c r="I36" s="472"/>
      <c r="K36" s="121"/>
      <c r="L36" s="130"/>
    </row>
    <row r="37" spans="1:14" s="7" customFormat="1" ht="15.75" x14ac:dyDescent="0.25">
      <c r="A37" s="466"/>
      <c r="B37" s="21"/>
      <c r="C37" s="18"/>
      <c r="D37" s="94"/>
      <c r="E37" s="94"/>
      <c r="F37" s="94"/>
      <c r="G37" s="94"/>
      <c r="H37" s="11"/>
      <c r="I37" s="35"/>
      <c r="K37" s="121"/>
      <c r="L37" s="130"/>
    </row>
    <row r="38" spans="1:14" s="7" customFormat="1" ht="15.75" customHeight="1" x14ac:dyDescent="0.25">
      <c r="A38" s="466"/>
      <c r="B38" s="464" t="s">
        <v>24</v>
      </c>
      <c r="C38" s="464"/>
      <c r="D38" s="49">
        <f t="shared" ref="D38:F38" si="4">D41-D39</f>
        <v>659799.16317000007</v>
      </c>
      <c r="F38" s="49">
        <f t="shared" si="4"/>
        <v>649600.21471000044</v>
      </c>
      <c r="G38" s="49">
        <f>G41-G39</f>
        <v>758116.73663999978</v>
      </c>
      <c r="H38" s="11"/>
      <c r="I38" s="50">
        <f>+G38/$G$41</f>
        <v>0.40263353277156594</v>
      </c>
      <c r="K38" s="126"/>
      <c r="L38" s="125"/>
    </row>
    <row r="39" spans="1:14" s="7" customFormat="1" ht="15.75" customHeight="1" x14ac:dyDescent="0.2">
      <c r="A39" s="466"/>
      <c r="B39" s="464" t="s">
        <v>25</v>
      </c>
      <c r="C39" s="464"/>
      <c r="D39" s="49">
        <f>+D21+D22+D23+D36</f>
        <v>976446.75139000011</v>
      </c>
      <c r="F39" s="49">
        <f>+F21+F22+F23+F36</f>
        <v>948781.72760000243</v>
      </c>
      <c r="G39" s="49">
        <f>+G21+G22+G23+G36</f>
        <v>1124778.4395800028</v>
      </c>
      <c r="H39" s="61"/>
      <c r="I39" s="50">
        <f>+G39/$G$41</f>
        <v>0.59736646722843412</v>
      </c>
      <c r="K39" s="126"/>
      <c r="L39" s="125"/>
    </row>
    <row r="40" spans="1:14" ht="15" x14ac:dyDescent="0.25">
      <c r="B40" s="21"/>
      <c r="C40" s="18"/>
      <c r="D40" s="22"/>
      <c r="E40" s="16"/>
      <c r="F40" s="20"/>
      <c r="G40" s="20"/>
      <c r="H40" s="11"/>
      <c r="I40" s="21"/>
      <c r="K40" s="121"/>
      <c r="L40" s="25"/>
    </row>
    <row r="41" spans="1:14" ht="24.75" customHeight="1" x14ac:dyDescent="0.25">
      <c r="A41" s="465" t="s">
        <v>26</v>
      </c>
      <c r="B41" s="451" t="s">
        <v>75</v>
      </c>
      <c r="C41" s="452"/>
      <c r="D41" s="43">
        <f>+D32+D36</f>
        <v>1636245.9145600002</v>
      </c>
      <c r="E41" s="110"/>
      <c r="F41" s="43">
        <f>+F32+F36</f>
        <v>1598381.9423100029</v>
      </c>
      <c r="G41" s="43">
        <f>+G32+G36</f>
        <v>1882895.1762200026</v>
      </c>
      <c r="H41" s="11"/>
      <c r="I41" s="368">
        <f>G41+G52-G130</f>
        <v>0</v>
      </c>
      <c r="J41" s="297"/>
      <c r="K41" s="126"/>
      <c r="L41" s="25"/>
    </row>
    <row r="42" spans="1:14" ht="14.25" customHeight="1" x14ac:dyDescent="0.2">
      <c r="A42" s="465"/>
      <c r="B42" s="449" t="s">
        <v>49</v>
      </c>
      <c r="C42" s="450"/>
      <c r="D42" s="40"/>
      <c r="E42" s="7"/>
      <c r="F42" s="210">
        <f>F131</f>
        <v>172308.08888999929</v>
      </c>
      <c r="G42" s="210">
        <f>G131</f>
        <v>220372.9754299979</v>
      </c>
      <c r="H42" s="11"/>
      <c r="I42" s="257"/>
      <c r="K42" s="2"/>
      <c r="L42" s="25"/>
    </row>
    <row r="43" spans="1:14" ht="14.25" customHeight="1" x14ac:dyDescent="0.2">
      <c r="A43" s="465"/>
      <c r="B43" s="449" t="s">
        <v>50</v>
      </c>
      <c r="C43" s="450"/>
      <c r="D43" s="40"/>
      <c r="E43" s="7"/>
      <c r="F43" s="210">
        <f>F132</f>
        <v>4958.8363300000055</v>
      </c>
      <c r="G43" s="210">
        <f>G132</f>
        <v>4905.1916700000038</v>
      </c>
      <c r="H43" s="11"/>
      <c r="I43" s="103"/>
      <c r="K43" s="2"/>
      <c r="L43" s="25"/>
    </row>
    <row r="44" spans="1:14" ht="25.5" customHeight="1" x14ac:dyDescent="0.2">
      <c r="A44" s="465"/>
      <c r="B44" s="451" t="s">
        <v>76</v>
      </c>
      <c r="C44" s="452"/>
      <c r="D44" s="43">
        <f>+D41</f>
        <v>1636245.9145600002</v>
      </c>
      <c r="E44" s="61"/>
      <c r="F44" s="45">
        <f t="shared" ref="F44" si="5">+F41-F42-F43</f>
        <v>1421115.0170900035</v>
      </c>
      <c r="G44" s="45">
        <f>+G41-G42-G43</f>
        <v>1657617.0091200047</v>
      </c>
      <c r="H44" s="11"/>
      <c r="I44" s="61"/>
      <c r="K44" s="126"/>
      <c r="L44" s="25"/>
    </row>
    <row r="45" spans="1:14" ht="14.25" customHeight="1" x14ac:dyDescent="0.2">
      <c r="A45" s="465"/>
      <c r="B45" s="449" t="s">
        <v>77</v>
      </c>
      <c r="C45" s="450"/>
      <c r="D45" s="51"/>
      <c r="E45" s="61"/>
      <c r="F45" s="210">
        <f>F134</f>
        <v>40473.658600000403</v>
      </c>
      <c r="G45" s="36">
        <f>G134</f>
        <v>59067.711560000003</v>
      </c>
      <c r="H45" s="11"/>
      <c r="I45" s="111"/>
      <c r="K45" s="2"/>
      <c r="L45" s="25"/>
    </row>
    <row r="46" spans="1:14" ht="33" customHeight="1" x14ac:dyDescent="0.2">
      <c r="A46" s="465"/>
      <c r="B46" s="453" t="s">
        <v>84</v>
      </c>
      <c r="C46" s="454"/>
      <c r="D46" s="43">
        <f>+D44</f>
        <v>1636245.9145600002</v>
      </c>
      <c r="E46" s="61"/>
      <c r="F46" s="46">
        <f t="shared" ref="F46:G46" si="6">+F44-F45</f>
        <v>1380641.358490003</v>
      </c>
      <c r="G46" s="46">
        <f t="shared" si="6"/>
        <v>1598549.2975600048</v>
      </c>
      <c r="H46" s="11"/>
      <c r="I46" s="61"/>
      <c r="K46" s="126"/>
      <c r="L46" s="25"/>
      <c r="M46" s="13"/>
    </row>
    <row r="47" spans="1:14" customFormat="1" ht="26.45" customHeight="1" x14ac:dyDescent="0.25">
      <c r="K47" s="121"/>
      <c r="L47" s="127"/>
    </row>
    <row r="48" spans="1:14" customFormat="1" ht="27.75" customHeight="1" x14ac:dyDescent="0.25">
      <c r="A48" s="459" t="s">
        <v>48</v>
      </c>
      <c r="B48" s="460"/>
      <c r="C48" s="460"/>
      <c r="D48" s="460"/>
      <c r="E48" s="460"/>
      <c r="F48" s="460"/>
      <c r="G48" s="460"/>
      <c r="H48" s="460"/>
      <c r="I48" s="461"/>
      <c r="K48" s="121"/>
      <c r="L48" s="127"/>
    </row>
    <row r="49" spans="1:12" customFormat="1" ht="8.25" customHeight="1" x14ac:dyDescent="0.25">
      <c r="K49" s="121"/>
      <c r="L49" s="127"/>
    </row>
    <row r="50" spans="1:12" s="5" customFormat="1" ht="25.5" x14ac:dyDescent="0.25">
      <c r="C50" s="41"/>
      <c r="D50" s="169"/>
      <c r="F50" s="73" t="str">
        <f>+F8</f>
        <v>Recaudación
 2025</v>
      </c>
      <c r="G50" s="73" t="str">
        <f>+G8</f>
        <v>Recaudación 
2026</v>
      </c>
      <c r="I50"/>
      <c r="K50" s="121"/>
      <c r="L50" s="28"/>
    </row>
    <row r="51" spans="1:12" customFormat="1" ht="8.25" customHeight="1" x14ac:dyDescent="0.25">
      <c r="D51" s="127"/>
      <c r="K51" s="121"/>
      <c r="L51" s="127"/>
    </row>
    <row r="52" spans="1:12" customFormat="1" ht="15.75" x14ac:dyDescent="0.25">
      <c r="A52" s="458" t="s">
        <v>47</v>
      </c>
      <c r="B52" s="458"/>
      <c r="C52" s="458"/>
      <c r="F52" s="81">
        <f>F55+F86</f>
        <v>834.23897000000011</v>
      </c>
      <c r="G52" s="81">
        <f>G55+G86</f>
        <v>689.66255000000001</v>
      </c>
      <c r="K52" s="121"/>
      <c r="L52" s="127"/>
    </row>
    <row r="53" spans="1:12" customFormat="1" ht="9.4" customHeight="1" x14ac:dyDescent="0.25">
      <c r="D53" s="127"/>
      <c r="K53" s="121"/>
      <c r="L53" s="127"/>
    </row>
    <row r="54" spans="1:12" customFormat="1" ht="9.4" customHeight="1" x14ac:dyDescent="0.25">
      <c r="D54" s="127"/>
      <c r="K54" s="121"/>
      <c r="L54" s="127"/>
    </row>
    <row r="55" spans="1:12" s="7" customFormat="1" ht="19.5" customHeight="1" x14ac:dyDescent="0.25">
      <c r="A55" s="462" t="s">
        <v>93</v>
      </c>
      <c r="B55" s="462"/>
      <c r="C55" s="463"/>
      <c r="D55" s="170">
        <f>SUM(D58:D84)</f>
        <v>0</v>
      </c>
      <c r="E55"/>
      <c r="F55" s="239">
        <f>SUM(F67:F79)+F58+F84</f>
        <v>0</v>
      </c>
      <c r="G55" s="239">
        <f>SUM(G67:G79)+G58+G84</f>
        <v>0</v>
      </c>
      <c r="H55"/>
      <c r="I55" s="309"/>
      <c r="J55" s="303"/>
      <c r="K55" s="121"/>
      <c r="L55" s="125"/>
    </row>
    <row r="56" spans="1:12" customFormat="1" ht="6" customHeight="1" x14ac:dyDescent="0.25">
      <c r="K56" s="121"/>
      <c r="L56" s="127"/>
    </row>
    <row r="57" spans="1:12" customFormat="1" ht="6" hidden="1" customHeight="1" outlineLevel="1" x14ac:dyDescent="0.25">
      <c r="K57" s="121"/>
      <c r="L57" s="127"/>
    </row>
    <row r="58" spans="1:12" s="5" customFormat="1" ht="15.95" hidden="1" customHeight="1" outlineLevel="1" x14ac:dyDescent="0.25">
      <c r="A58" s="482" t="s">
        <v>20</v>
      </c>
      <c r="B58" s="499" t="s">
        <v>21</v>
      </c>
      <c r="C58" s="63" t="s">
        <v>1</v>
      </c>
      <c r="D58" s="171"/>
      <c r="E58" s="65"/>
      <c r="F58" s="78">
        <v>0</v>
      </c>
      <c r="G58" s="78">
        <v>0</v>
      </c>
      <c r="H58"/>
      <c r="I58" s="123"/>
    </row>
    <row r="59" spans="1:12" s="5" customFormat="1" ht="15.95" hidden="1" customHeight="1" outlineLevel="1" x14ac:dyDescent="0.25">
      <c r="A59" s="482"/>
      <c r="B59" s="499"/>
      <c r="C59" s="67" t="s">
        <v>11</v>
      </c>
      <c r="D59" s="171"/>
      <c r="E59" s="65"/>
      <c r="F59" s="68">
        <v>0</v>
      </c>
      <c r="G59" s="68">
        <v>0</v>
      </c>
      <c r="H59"/>
      <c r="I59" s="123"/>
      <c r="J59" s="12"/>
    </row>
    <row r="60" spans="1:12" s="5" customFormat="1" ht="15.95" hidden="1" customHeight="1" outlineLevel="1" x14ac:dyDescent="0.25">
      <c r="A60" s="482"/>
      <c r="B60" s="499"/>
      <c r="C60" s="67" t="s">
        <v>15</v>
      </c>
      <c r="D60" s="171"/>
      <c r="E60" s="65"/>
      <c r="F60" s="68">
        <v>0</v>
      </c>
      <c r="G60" s="68">
        <v>0</v>
      </c>
      <c r="H60"/>
      <c r="I60" s="123"/>
      <c r="J60" s="12"/>
    </row>
    <row r="61" spans="1:12" s="5" customFormat="1" ht="15.95" hidden="1" customHeight="1" outlineLevel="1" x14ac:dyDescent="0.25">
      <c r="A61" s="482"/>
      <c r="B61" s="499"/>
      <c r="C61" s="67" t="s">
        <v>2</v>
      </c>
      <c r="D61" s="171"/>
      <c r="E61" s="65"/>
      <c r="F61" s="68">
        <v>0</v>
      </c>
      <c r="G61" s="68">
        <v>0</v>
      </c>
      <c r="H61"/>
      <c r="I61" s="123"/>
      <c r="J61" s="12"/>
    </row>
    <row r="62" spans="1:12" s="5" customFormat="1" ht="15.95" hidden="1" customHeight="1" outlineLevel="1" x14ac:dyDescent="0.25">
      <c r="A62" s="482"/>
      <c r="B62" s="499"/>
      <c r="C62" s="70" t="s">
        <v>14</v>
      </c>
      <c r="D62" s="171"/>
      <c r="E62" s="65"/>
      <c r="F62" s="68">
        <v>0</v>
      </c>
      <c r="G62" s="68">
        <v>0</v>
      </c>
      <c r="H62"/>
      <c r="I62" s="123"/>
      <c r="J62" s="12"/>
    </row>
    <row r="63" spans="1:12" s="5" customFormat="1" ht="15.95" hidden="1" customHeight="1" outlineLevel="1" x14ac:dyDescent="0.25">
      <c r="A63" s="482"/>
      <c r="B63" s="499"/>
      <c r="C63" s="70" t="s">
        <v>13</v>
      </c>
      <c r="D63" s="171"/>
      <c r="E63" s="65"/>
      <c r="F63" s="68">
        <v>0</v>
      </c>
      <c r="G63" s="68">
        <v>0</v>
      </c>
      <c r="H63"/>
      <c r="I63" s="123"/>
      <c r="J63" s="12"/>
    </row>
    <row r="64" spans="1:12" s="5" customFormat="1" ht="15.95" hidden="1" customHeight="1" outlineLevel="1" x14ac:dyDescent="0.25">
      <c r="A64" s="482"/>
      <c r="B64" s="499"/>
      <c r="C64" s="70" t="s">
        <v>12</v>
      </c>
      <c r="D64" s="171"/>
      <c r="E64" s="65"/>
      <c r="F64" s="68">
        <v>0</v>
      </c>
      <c r="G64" s="68">
        <v>0</v>
      </c>
      <c r="H64"/>
      <c r="I64" s="123"/>
      <c r="J64" s="12"/>
    </row>
    <row r="65" spans="1:11" s="5" customFormat="1" ht="15.95" hidden="1" customHeight="1" outlineLevel="1" x14ac:dyDescent="0.25">
      <c r="A65" s="482"/>
      <c r="B65" s="499"/>
      <c r="C65" s="70" t="s">
        <v>63</v>
      </c>
      <c r="D65" s="171"/>
      <c r="E65" s="65"/>
      <c r="F65" s="68">
        <v>0</v>
      </c>
      <c r="G65" s="68">
        <v>0</v>
      </c>
      <c r="H65"/>
      <c r="I65" s="123"/>
      <c r="J65" s="12"/>
    </row>
    <row r="66" spans="1:11" s="5" customFormat="1" ht="15.95" hidden="1" customHeight="1" outlineLevel="1" x14ac:dyDescent="0.25">
      <c r="A66" s="482"/>
      <c r="B66" s="499"/>
      <c r="C66" s="70" t="s">
        <v>67</v>
      </c>
      <c r="D66" s="171"/>
      <c r="E66" s="65"/>
      <c r="F66" s="68">
        <v>0</v>
      </c>
      <c r="G66" s="68">
        <v>0</v>
      </c>
      <c r="H66"/>
      <c r="I66" s="123"/>
      <c r="J66" s="12"/>
    </row>
    <row r="67" spans="1:11" s="5" customFormat="1" ht="15.95" hidden="1" customHeight="1" outlineLevel="1" x14ac:dyDescent="0.25">
      <c r="A67" s="482"/>
      <c r="B67" s="499"/>
      <c r="C67" s="71" t="s">
        <v>40</v>
      </c>
      <c r="D67" s="171"/>
      <c r="E67" s="65"/>
      <c r="F67" s="68">
        <v>0</v>
      </c>
      <c r="G67" s="68">
        <v>0</v>
      </c>
      <c r="H67"/>
      <c r="I67" s="123"/>
      <c r="J67" s="12"/>
    </row>
    <row r="68" spans="1:11" s="5" customFormat="1" ht="15.95" hidden="1" customHeight="1" outlineLevel="1" x14ac:dyDescent="0.25">
      <c r="A68" s="482"/>
      <c r="B68" s="499"/>
      <c r="C68" s="71" t="s">
        <v>41</v>
      </c>
      <c r="D68" s="171"/>
      <c r="E68" s="65"/>
      <c r="F68" s="68">
        <v>0</v>
      </c>
      <c r="G68" s="68">
        <v>0</v>
      </c>
      <c r="H68"/>
      <c r="I68" s="123"/>
      <c r="J68" s="12"/>
    </row>
    <row r="69" spans="1:11" s="5" customFormat="1" ht="15.95" hidden="1" customHeight="1" outlineLevel="1" x14ac:dyDescent="0.25">
      <c r="A69" s="482"/>
      <c r="B69" s="499"/>
      <c r="C69" s="72" t="s">
        <v>18</v>
      </c>
      <c r="D69" s="171"/>
      <c r="E69" s="65"/>
      <c r="F69" s="68">
        <v>0</v>
      </c>
      <c r="G69" s="68">
        <v>0</v>
      </c>
      <c r="H69"/>
      <c r="I69" s="123"/>
      <c r="J69" s="12"/>
    </row>
    <row r="70" spans="1:11" s="5" customFormat="1" ht="15.95" hidden="1" customHeight="1" outlineLevel="1" x14ac:dyDescent="0.25">
      <c r="A70" s="482"/>
      <c r="B70" s="499"/>
      <c r="C70" s="72" t="s">
        <v>5</v>
      </c>
      <c r="D70" s="171"/>
      <c r="E70" s="65"/>
      <c r="F70" s="68">
        <v>0</v>
      </c>
      <c r="G70" s="68">
        <v>0</v>
      </c>
      <c r="H70"/>
      <c r="I70" s="123"/>
      <c r="J70" s="12"/>
    </row>
    <row r="71" spans="1:11" s="5" customFormat="1" ht="15.95" hidden="1" customHeight="1" outlineLevel="1" x14ac:dyDescent="0.25">
      <c r="A71" s="482"/>
      <c r="B71" s="499"/>
      <c r="C71" s="72" t="s">
        <v>6</v>
      </c>
      <c r="D71" s="171"/>
      <c r="E71" s="65"/>
      <c r="F71" s="68">
        <v>0</v>
      </c>
      <c r="G71" s="68">
        <v>0</v>
      </c>
      <c r="H71"/>
      <c r="I71" s="123"/>
      <c r="J71" s="12"/>
    </row>
    <row r="72" spans="1:11" s="5" customFormat="1" ht="15.95" hidden="1" customHeight="1" outlineLevel="1" x14ac:dyDescent="0.25">
      <c r="A72" s="482"/>
      <c r="B72" s="499"/>
      <c r="C72" s="72" t="s">
        <v>16</v>
      </c>
      <c r="D72" s="171"/>
      <c r="E72" s="65"/>
      <c r="F72" s="68">
        <v>0</v>
      </c>
      <c r="G72" s="68">
        <v>0</v>
      </c>
      <c r="H72"/>
      <c r="I72" s="123"/>
      <c r="J72" s="12"/>
    </row>
    <row r="73" spans="1:11" s="5" customFormat="1" ht="15.95" hidden="1" customHeight="1" outlineLevel="1" x14ac:dyDescent="0.25">
      <c r="A73" s="482"/>
      <c r="B73" s="499"/>
      <c r="C73" s="72" t="s">
        <v>7</v>
      </c>
      <c r="D73" s="171"/>
      <c r="E73" s="65"/>
      <c r="F73" s="68">
        <v>0</v>
      </c>
      <c r="G73" s="68">
        <v>0</v>
      </c>
      <c r="H73"/>
      <c r="I73" s="123"/>
      <c r="J73" s="12"/>
    </row>
    <row r="74" spans="1:11" s="5" customFormat="1" ht="15.95" hidden="1" customHeight="1" outlineLevel="1" x14ac:dyDescent="0.25">
      <c r="A74" s="482"/>
      <c r="B74" s="499"/>
      <c r="C74" s="72" t="s">
        <v>17</v>
      </c>
      <c r="D74" s="171"/>
      <c r="E74" s="65"/>
      <c r="F74" s="68">
        <v>0</v>
      </c>
      <c r="G74" s="68">
        <v>0</v>
      </c>
      <c r="H74"/>
      <c r="I74" s="123"/>
      <c r="J74" s="12"/>
    </row>
    <row r="75" spans="1:11" s="5" customFormat="1" ht="15.95" hidden="1" customHeight="1" outlineLevel="1" x14ac:dyDescent="0.25">
      <c r="A75" s="482"/>
      <c r="B75" s="499"/>
      <c r="C75" s="72" t="s">
        <v>94</v>
      </c>
      <c r="D75" s="171"/>
      <c r="E75" s="65"/>
      <c r="F75" s="68">
        <v>0</v>
      </c>
      <c r="G75" s="68">
        <v>0</v>
      </c>
      <c r="H75"/>
      <c r="I75" s="123"/>
      <c r="J75" s="12"/>
    </row>
    <row r="76" spans="1:11" s="5" customFormat="1" ht="15.95" hidden="1" customHeight="1" outlineLevel="1" x14ac:dyDescent="0.25">
      <c r="A76" s="482"/>
      <c r="B76" s="499"/>
      <c r="C76" s="72" t="s">
        <v>95</v>
      </c>
      <c r="D76" s="171"/>
      <c r="E76" s="65"/>
      <c r="F76" s="68">
        <v>0</v>
      </c>
      <c r="G76" s="68">
        <v>0</v>
      </c>
      <c r="H76"/>
      <c r="I76" s="123"/>
      <c r="J76" s="12"/>
    </row>
    <row r="77" spans="1:11" s="5" customFormat="1" ht="15.95" hidden="1" customHeight="1" outlineLevel="1" x14ac:dyDescent="0.25">
      <c r="A77" s="482"/>
      <c r="B77" s="499"/>
      <c r="C77" s="72" t="s">
        <v>57</v>
      </c>
      <c r="D77" s="171"/>
      <c r="E77" s="65"/>
      <c r="F77" s="68">
        <v>0</v>
      </c>
      <c r="G77" s="68">
        <v>0</v>
      </c>
      <c r="H77"/>
      <c r="I77" s="123"/>
      <c r="J77" s="12"/>
    </row>
    <row r="78" spans="1:11" s="5" customFormat="1" ht="15.95" hidden="1" customHeight="1" outlineLevel="1" x14ac:dyDescent="0.25">
      <c r="A78" s="482"/>
      <c r="B78" s="499"/>
      <c r="C78" s="72" t="s">
        <v>58</v>
      </c>
      <c r="D78" s="171"/>
      <c r="E78" s="65"/>
      <c r="F78" s="68">
        <v>0</v>
      </c>
      <c r="G78" s="68">
        <v>0</v>
      </c>
      <c r="H78"/>
      <c r="I78" s="123"/>
      <c r="J78" s="272"/>
      <c r="K78"/>
    </row>
    <row r="79" spans="1:11" s="5" customFormat="1" ht="15.95" hidden="1" customHeight="1" outlineLevel="1" x14ac:dyDescent="0.25">
      <c r="A79" s="482"/>
      <c r="B79" s="499"/>
      <c r="C79" s="72" t="s">
        <v>8</v>
      </c>
      <c r="D79" s="171"/>
      <c r="E79" s="65"/>
      <c r="F79" s="68">
        <v>0</v>
      </c>
      <c r="G79" s="68">
        <v>0</v>
      </c>
      <c r="H79"/>
      <c r="I79" s="123"/>
      <c r="J79" s="272"/>
      <c r="K79"/>
    </row>
    <row r="80" spans="1:11" s="5" customFormat="1" ht="15.95" hidden="1" customHeight="1" outlineLevel="1" x14ac:dyDescent="0.25">
      <c r="A80" s="482"/>
      <c r="B80" s="499"/>
      <c r="C80" s="176" t="s">
        <v>55</v>
      </c>
      <c r="D80" s="171"/>
      <c r="E80" s="65"/>
      <c r="F80" s="180">
        <f>SUM(F67:F79)+F58</f>
        <v>0</v>
      </c>
      <c r="G80" s="180">
        <f>SUM(G67:G79)+G58</f>
        <v>0</v>
      </c>
      <c r="H80"/>
      <c r="I80" s="123"/>
      <c r="J80" s="272"/>
      <c r="K80"/>
    </row>
    <row r="81" spans="1:12" s="5" customFormat="1" ht="15.95" hidden="1" customHeight="1" outlineLevel="1" x14ac:dyDescent="0.25">
      <c r="A81" s="482"/>
      <c r="B81" s="173"/>
      <c r="C81" s="177"/>
      <c r="D81" s="171"/>
      <c r="E81" s="175"/>
      <c r="F81" s="171"/>
      <c r="G81" s="171"/>
      <c r="H81"/>
      <c r="I81" s="123"/>
    </row>
    <row r="82" spans="1:12" s="5" customFormat="1" ht="15.95" hidden="1" customHeight="1" outlineLevel="1" x14ac:dyDescent="0.25">
      <c r="A82" s="482"/>
      <c r="B82" s="500" t="s">
        <v>22</v>
      </c>
      <c r="C82" s="37" t="s">
        <v>38</v>
      </c>
      <c r="D82" s="171"/>
      <c r="E82" s="65"/>
      <c r="F82" s="78">
        <v>0</v>
      </c>
      <c r="G82" s="78">
        <v>0</v>
      </c>
      <c r="H82"/>
      <c r="I82" s="123"/>
    </row>
    <row r="83" spans="1:12" s="5" customFormat="1" ht="15.95" hidden="1" customHeight="1" outlineLevel="1" x14ac:dyDescent="0.25">
      <c r="A83" s="482"/>
      <c r="B83" s="500"/>
      <c r="C83" s="39" t="s">
        <v>39</v>
      </c>
      <c r="D83" s="171"/>
      <c r="E83" s="65"/>
      <c r="F83" s="68">
        <v>0</v>
      </c>
      <c r="G83" s="68">
        <v>0</v>
      </c>
      <c r="H83"/>
      <c r="I83" s="123"/>
    </row>
    <row r="84" spans="1:12" s="5" customFormat="1" ht="15.95" hidden="1" customHeight="1" outlineLevel="1" x14ac:dyDescent="0.25">
      <c r="A84" s="482"/>
      <c r="B84" s="500"/>
      <c r="C84" s="74" t="s">
        <v>61</v>
      </c>
      <c r="D84" s="171"/>
      <c r="E84" s="65"/>
      <c r="F84" s="74">
        <v>0</v>
      </c>
      <c r="G84" s="74">
        <v>0</v>
      </c>
      <c r="H84"/>
      <c r="I84"/>
    </row>
    <row r="85" spans="1:12" s="28" customFormat="1" ht="15.95" hidden="1" customHeight="1" outlineLevel="1" x14ac:dyDescent="0.25">
      <c r="A85" s="172"/>
      <c r="B85" s="173"/>
      <c r="C85" s="174"/>
      <c r="D85" s="171"/>
      <c r="E85" s="175"/>
      <c r="F85" s="171"/>
      <c r="G85" s="171"/>
      <c r="H85" s="127"/>
      <c r="I85" s="127"/>
    </row>
    <row r="86" spans="1:12" s="28" customFormat="1" ht="15.75" collapsed="1" x14ac:dyDescent="0.25">
      <c r="A86" s="515"/>
      <c r="B86" s="455" t="s">
        <v>197</v>
      </c>
      <c r="C86" s="346" t="s">
        <v>198</v>
      </c>
      <c r="D86" s="171"/>
      <c r="E86" s="171"/>
      <c r="F86" s="348">
        <f>F88+F87</f>
        <v>834.23897000000011</v>
      </c>
      <c r="G86" s="348">
        <f>G88+G87</f>
        <v>689.66255000000001</v>
      </c>
      <c r="H86" s="127"/>
      <c r="I86" s="127"/>
    </row>
    <row r="87" spans="1:12" s="28" customFormat="1" ht="15" x14ac:dyDescent="0.25">
      <c r="A87" s="516"/>
      <c r="B87" s="455"/>
      <c r="C87" s="360" t="s">
        <v>94</v>
      </c>
      <c r="D87" s="171"/>
      <c r="E87" s="171"/>
      <c r="F87" s="349">
        <f>F123</f>
        <v>834.23897000000011</v>
      </c>
      <c r="G87" s="349">
        <f>G123</f>
        <v>24.822130000000001</v>
      </c>
      <c r="H87" s="127"/>
      <c r="I87" s="127"/>
    </row>
    <row r="88" spans="1:12" s="28" customFormat="1" ht="16.5" x14ac:dyDescent="0.25">
      <c r="A88" s="517"/>
      <c r="B88" s="455"/>
      <c r="C88" s="352" t="s">
        <v>202</v>
      </c>
      <c r="D88" s="126"/>
      <c r="E88" s="230"/>
      <c r="F88" s="349">
        <f>F124</f>
        <v>0</v>
      </c>
      <c r="G88" s="349">
        <f>G124</f>
        <v>664.84041999999999</v>
      </c>
      <c r="H88" s="127"/>
      <c r="I88" s="127"/>
    </row>
    <row r="89" spans="1:12" s="28" customFormat="1" ht="15" x14ac:dyDescent="0.25">
      <c r="A89" s="396"/>
      <c r="B89" s="397"/>
      <c r="C89" s="398"/>
      <c r="D89" s="126"/>
      <c r="E89" s="230"/>
      <c r="F89" s="171"/>
      <c r="G89" s="399"/>
      <c r="H89" s="127"/>
      <c r="I89" s="127"/>
    </row>
    <row r="90" spans="1:12" s="28" customFormat="1" ht="15.95" customHeight="1" outlineLevel="1" x14ac:dyDescent="0.25">
      <c r="A90" s="172"/>
      <c r="B90" s="173"/>
      <c r="C90" s="174"/>
      <c r="D90" s="171"/>
      <c r="E90" s="175"/>
      <c r="F90" s="171"/>
      <c r="G90" s="171"/>
      <c r="H90" s="127"/>
      <c r="I90" s="127"/>
    </row>
    <row r="91" spans="1:12" ht="33" customHeight="1" x14ac:dyDescent="0.2">
      <c r="A91" s="484" t="s">
        <v>51</v>
      </c>
      <c r="B91" s="485"/>
      <c r="C91" s="485"/>
      <c r="D91" s="485"/>
      <c r="E91" s="485"/>
      <c r="F91" s="485"/>
      <c r="G91" s="485"/>
      <c r="H91" s="485"/>
      <c r="I91" s="486"/>
      <c r="K91" s="121"/>
      <c r="L91" s="25"/>
    </row>
    <row r="92" spans="1:12" ht="8.25" customHeight="1" x14ac:dyDescent="0.25">
      <c r="C92" s="285"/>
      <c r="D92"/>
      <c r="G92" s="4"/>
      <c r="K92" s="121"/>
      <c r="L92" s="25"/>
    </row>
    <row r="93" spans="1:12" s="5" customFormat="1" ht="51" customHeight="1" x14ac:dyDescent="0.25">
      <c r="C93" s="41"/>
      <c r="D93" s="82" t="str">
        <f>+D8</f>
        <v>Meta 
2026</v>
      </c>
      <c r="E93"/>
      <c r="F93" s="82" t="str">
        <f>+F8</f>
        <v>Recaudación
 2025</v>
      </c>
      <c r="G93" s="82" t="str">
        <f>+G8</f>
        <v>Recaudación 
2026</v>
      </c>
      <c r="H93"/>
      <c r="I93" s="82" t="str">
        <f>+I8</f>
        <v>Participación de la Recaudación 2025</v>
      </c>
      <c r="K93" s="121"/>
      <c r="L93" s="28"/>
    </row>
    <row r="94" spans="1:12" customFormat="1" ht="6" customHeight="1" x14ac:dyDescent="0.25">
      <c r="K94" s="128"/>
      <c r="L94" s="127"/>
    </row>
    <row r="95" spans="1:12" s="5" customFormat="1" ht="15.95" customHeight="1" x14ac:dyDescent="0.2">
      <c r="A95" s="487" t="s">
        <v>20</v>
      </c>
      <c r="B95" s="488" t="s">
        <v>21</v>
      </c>
      <c r="C95" s="98" t="s">
        <v>1</v>
      </c>
      <c r="D95" s="218">
        <f t="shared" ref="D95:F95" si="7">D96+D98+D99+D100+D97</f>
        <v>491450.59738000005</v>
      </c>
      <c r="E95" s="218"/>
      <c r="F95" s="218">
        <f t="shared" si="7"/>
        <v>471008.37376000057</v>
      </c>
      <c r="G95" s="66">
        <f>G96+G98+G99+G100+G97</f>
        <v>565344.44409999996</v>
      </c>
      <c r="H95" s="11"/>
      <c r="I95" s="497">
        <f>+G117/G130</f>
        <v>0.84468283038366376</v>
      </c>
      <c r="K95" s="121"/>
      <c r="L95" s="28"/>
    </row>
    <row r="96" spans="1:12" ht="15.95" customHeight="1" outlineLevel="1" x14ac:dyDescent="0.2">
      <c r="A96" s="487"/>
      <c r="B96" s="489"/>
      <c r="C96" s="99" t="s">
        <v>43</v>
      </c>
      <c r="D96" s="209">
        <v>271912.39714999998</v>
      </c>
      <c r="E96" s="175"/>
      <c r="F96" s="209">
        <v>255836.47167000049</v>
      </c>
      <c r="G96" s="151">
        <v>338425.89348000003</v>
      </c>
      <c r="I96" s="492"/>
      <c r="J96" s="221"/>
      <c r="K96" s="121"/>
      <c r="L96" s="25"/>
    </row>
    <row r="97" spans="1:12" s="192" customFormat="1" ht="15.95" customHeight="1" outlineLevel="1" x14ac:dyDescent="0.2">
      <c r="A97" s="487"/>
      <c r="B97" s="489"/>
      <c r="C97" s="279" t="s">
        <v>193</v>
      </c>
      <c r="D97" s="210">
        <v>181074.07968000011</v>
      </c>
      <c r="E97" s="290"/>
      <c r="F97" s="210">
        <v>179540.12252000009</v>
      </c>
      <c r="G97" s="277">
        <v>195943.26697</v>
      </c>
      <c r="I97" s="508"/>
      <c r="J97" s="255"/>
      <c r="K97" s="195"/>
      <c r="L97" s="188"/>
    </row>
    <row r="98" spans="1:12" ht="15.95" customHeight="1" outlineLevel="1" x14ac:dyDescent="0.2">
      <c r="A98" s="487"/>
      <c r="B98" s="489"/>
      <c r="C98" s="99" t="s">
        <v>192</v>
      </c>
      <c r="D98" s="210">
        <v>0</v>
      </c>
      <c r="E98" s="175"/>
      <c r="F98" s="210">
        <v>0</v>
      </c>
      <c r="G98" s="277">
        <v>1771.0390600000001</v>
      </c>
      <c r="I98" s="492"/>
      <c r="J98" s="13"/>
      <c r="K98" s="121"/>
      <c r="L98" s="25"/>
    </row>
    <row r="99" spans="1:12" ht="15.95" customHeight="1" outlineLevel="1" x14ac:dyDescent="0.2">
      <c r="A99" s="487"/>
      <c r="B99" s="489"/>
      <c r="C99" s="99" t="s">
        <v>15</v>
      </c>
      <c r="D99" s="210">
        <v>93.587510000000009</v>
      </c>
      <c r="E99" s="175"/>
      <c r="F99" s="210">
        <v>33.217320000000001</v>
      </c>
      <c r="G99" s="277">
        <v>43.295320000000018</v>
      </c>
      <c r="I99" s="492"/>
      <c r="J99" s="13"/>
      <c r="K99" s="121"/>
      <c r="L99" s="25"/>
    </row>
    <row r="100" spans="1:12" ht="15.95" customHeight="1" outlineLevel="1" x14ac:dyDescent="0.25">
      <c r="A100" s="487"/>
      <c r="B100" s="489"/>
      <c r="C100" s="99" t="s">
        <v>44</v>
      </c>
      <c r="D100" s="145">
        <f t="shared" ref="D100:F100" si="8">D101+D102+D103+D104+D105</f>
        <v>38370.533039999988</v>
      </c>
      <c r="E100" s="145"/>
      <c r="F100" s="145">
        <f t="shared" si="8"/>
        <v>35598.562250000003</v>
      </c>
      <c r="G100" s="373">
        <f>G101+G102+G103+G104+G105</f>
        <v>29160.949270000005</v>
      </c>
      <c r="I100" s="492"/>
      <c r="K100" s="121"/>
      <c r="L100" s="25"/>
    </row>
    <row r="101" spans="1:12" ht="15.95" customHeight="1" outlineLevel="1" x14ac:dyDescent="0.2">
      <c r="A101" s="487"/>
      <c r="B101" s="489"/>
      <c r="C101" s="100" t="s">
        <v>14</v>
      </c>
      <c r="D101" s="210">
        <v>12506.67017999999</v>
      </c>
      <c r="E101" s="175"/>
      <c r="F101" s="210">
        <v>11090.205920000009</v>
      </c>
      <c r="G101" s="277">
        <v>9386.2650800000047</v>
      </c>
      <c r="I101" s="492"/>
      <c r="K101" s="121"/>
      <c r="L101" s="25"/>
    </row>
    <row r="102" spans="1:12" ht="15.95" customHeight="1" outlineLevel="1" x14ac:dyDescent="0.2">
      <c r="A102" s="487"/>
      <c r="B102" s="489"/>
      <c r="C102" s="100" t="s">
        <v>13</v>
      </c>
      <c r="D102" s="210">
        <v>23434.99736999999</v>
      </c>
      <c r="E102" s="65"/>
      <c r="F102" s="210">
        <v>22317.88475999999</v>
      </c>
      <c r="G102" s="277">
        <v>17547.1453</v>
      </c>
      <c r="I102" s="492"/>
      <c r="K102" s="121"/>
      <c r="L102" s="25"/>
    </row>
    <row r="103" spans="1:12" ht="15.95" customHeight="1" outlineLevel="1" x14ac:dyDescent="0.2">
      <c r="A103" s="487"/>
      <c r="B103" s="489"/>
      <c r="C103" s="100" t="s">
        <v>12</v>
      </c>
      <c r="D103" s="210">
        <v>2292.8243000000002</v>
      </c>
      <c r="E103" s="65"/>
      <c r="F103" s="210">
        <v>2089.0014999999999</v>
      </c>
      <c r="G103" s="277">
        <v>2181.9842199999998</v>
      </c>
      <c r="I103" s="492"/>
      <c r="K103" s="121"/>
      <c r="L103" s="25"/>
    </row>
    <row r="104" spans="1:12" ht="15.95" customHeight="1" outlineLevel="1" x14ac:dyDescent="0.2">
      <c r="A104" s="487"/>
      <c r="B104" s="489"/>
      <c r="C104" s="100" t="s">
        <v>63</v>
      </c>
      <c r="D104" s="210">
        <v>135.74916999999999</v>
      </c>
      <c r="E104" s="65"/>
      <c r="F104" s="210">
        <v>101.25893000000001</v>
      </c>
      <c r="G104" s="277">
        <v>45.554670000000002</v>
      </c>
      <c r="I104" s="492"/>
      <c r="K104" s="121"/>
      <c r="L104" s="25"/>
    </row>
    <row r="105" spans="1:12" ht="15.95" customHeight="1" outlineLevel="1" x14ac:dyDescent="0.2">
      <c r="A105" s="487"/>
      <c r="B105" s="489"/>
      <c r="C105" s="100" t="s">
        <v>67</v>
      </c>
      <c r="D105" s="210">
        <v>0.29202</v>
      </c>
      <c r="E105" s="65"/>
      <c r="F105" s="210">
        <v>0.21113999999999999</v>
      </c>
      <c r="G105" s="277">
        <v>0</v>
      </c>
      <c r="I105" s="492"/>
      <c r="K105" s="121"/>
      <c r="L105" s="25"/>
    </row>
    <row r="106" spans="1:12" ht="15.95" customHeight="1" x14ac:dyDescent="0.25">
      <c r="A106" s="487"/>
      <c r="B106" s="489"/>
      <c r="C106" s="71" t="s">
        <v>40</v>
      </c>
      <c r="D106" s="210">
        <v>669051.89130000002</v>
      </c>
      <c r="E106" s="206"/>
      <c r="F106" s="210">
        <v>642533.75454000221</v>
      </c>
      <c r="G106" s="277">
        <v>783257.20274000277</v>
      </c>
      <c r="H106" s="11"/>
      <c r="I106" s="492"/>
      <c r="J106" s="12"/>
      <c r="K106" s="121"/>
      <c r="L106" s="25"/>
    </row>
    <row r="107" spans="1:12" ht="15.95" customHeight="1" x14ac:dyDescent="0.25">
      <c r="A107" s="487"/>
      <c r="B107" s="489"/>
      <c r="C107" s="101" t="s">
        <v>41</v>
      </c>
      <c r="D107" s="210">
        <v>44752.548509999942</v>
      </c>
      <c r="E107" s="206"/>
      <c r="F107" s="210">
        <v>42269.175919999987</v>
      </c>
      <c r="G107" s="277">
        <v>45580.899970000028</v>
      </c>
      <c r="H107" s="11"/>
      <c r="I107" s="492"/>
      <c r="J107" s="5"/>
      <c r="K107" s="121"/>
    </row>
    <row r="108" spans="1:12" s="5" customFormat="1" ht="15.95" customHeight="1" x14ac:dyDescent="0.2">
      <c r="A108" s="487"/>
      <c r="B108" s="489"/>
      <c r="C108" s="102" t="s">
        <v>122</v>
      </c>
      <c r="D108" s="210">
        <v>3381.6514100000009</v>
      </c>
      <c r="E108" s="65"/>
      <c r="F108" s="210">
        <v>3703.5524</v>
      </c>
      <c r="G108" s="277">
        <v>4076.9335300000012</v>
      </c>
      <c r="H108" s="7"/>
      <c r="I108" s="492"/>
      <c r="K108" s="122"/>
    </row>
    <row r="109" spans="1:12" ht="15.95" customHeight="1" x14ac:dyDescent="0.2">
      <c r="A109" s="487"/>
      <c r="B109" s="489"/>
      <c r="C109" s="102" t="s">
        <v>5</v>
      </c>
      <c r="D109" s="210">
        <v>24529.31737000007</v>
      </c>
      <c r="E109" s="65"/>
      <c r="F109" s="210">
        <v>24270.850419999941</v>
      </c>
      <c r="G109" s="277">
        <v>24878.04393999988</v>
      </c>
      <c r="H109" s="11"/>
      <c r="I109" s="492"/>
      <c r="J109" s="5"/>
    </row>
    <row r="110" spans="1:12" ht="15.95" customHeight="1" x14ac:dyDescent="0.2">
      <c r="A110" s="487"/>
      <c r="B110" s="489"/>
      <c r="C110" s="102" t="s">
        <v>6</v>
      </c>
      <c r="D110" s="210">
        <v>108027.5252399999</v>
      </c>
      <c r="E110" s="65"/>
      <c r="F110" s="210">
        <v>116178.3251399999</v>
      </c>
      <c r="G110" s="277">
        <v>118941.70411000001</v>
      </c>
      <c r="H110" s="11"/>
      <c r="I110" s="492"/>
      <c r="J110" s="5"/>
    </row>
    <row r="111" spans="1:12" ht="15.95" customHeight="1" x14ac:dyDescent="0.2">
      <c r="A111" s="487"/>
      <c r="B111" s="489"/>
      <c r="C111" s="102" t="s">
        <v>16</v>
      </c>
      <c r="D111" s="210">
        <v>2207.91203</v>
      </c>
      <c r="E111" s="65"/>
      <c r="F111" s="210">
        <v>2515.0120499999998</v>
      </c>
      <c r="G111" s="277">
        <v>2093.9672799999998</v>
      </c>
      <c r="H111" s="11"/>
      <c r="I111" s="492"/>
      <c r="J111" s="14"/>
    </row>
    <row r="112" spans="1:12" ht="15.95" customHeight="1" x14ac:dyDescent="0.2">
      <c r="A112" s="487"/>
      <c r="B112" s="489"/>
      <c r="C112" s="102" t="s">
        <v>7</v>
      </c>
      <c r="D112" s="210">
        <v>1120.1457800000001</v>
      </c>
      <c r="E112" s="65"/>
      <c r="F112" s="210">
        <v>1056.2406699999999</v>
      </c>
      <c r="G112" s="277">
        <v>11153.22351</v>
      </c>
      <c r="H112" s="11"/>
      <c r="I112" s="492"/>
      <c r="J112" s="5"/>
    </row>
    <row r="113" spans="1:11" ht="15.95" customHeight="1" x14ac:dyDescent="0.2">
      <c r="A113" s="487"/>
      <c r="B113" s="489"/>
      <c r="C113" s="102" t="s">
        <v>178</v>
      </c>
      <c r="D113" s="210">
        <v>19973.017959999968</v>
      </c>
      <c r="E113" s="65"/>
      <c r="F113" s="210">
        <v>22148.971020000012</v>
      </c>
      <c r="G113" s="277">
        <v>24776.871819999989</v>
      </c>
      <c r="H113" s="11"/>
      <c r="I113" s="492"/>
    </row>
    <row r="114" spans="1:11" ht="15.95" customHeight="1" x14ac:dyDescent="0.2">
      <c r="A114" s="487"/>
      <c r="B114" s="489"/>
      <c r="C114" s="102" t="s">
        <v>57</v>
      </c>
      <c r="D114" s="210">
        <v>5394.7437700000019</v>
      </c>
      <c r="E114" s="65"/>
      <c r="F114" s="210">
        <v>5038.4053900000536</v>
      </c>
      <c r="G114" s="277">
        <v>3570.0213700000209</v>
      </c>
      <c r="H114" s="11"/>
      <c r="I114" s="492"/>
    </row>
    <row r="115" spans="1:11" ht="15.95" customHeight="1" x14ac:dyDescent="0.2">
      <c r="A115" s="487"/>
      <c r="B115" s="489"/>
      <c r="C115" s="102" t="s">
        <v>58</v>
      </c>
      <c r="D115" s="210">
        <v>4333.2937399999973</v>
      </c>
      <c r="E115" s="65"/>
      <c r="F115" s="210">
        <v>4767.710890000144</v>
      </c>
      <c r="G115" s="277">
        <v>6003.8261400002584</v>
      </c>
      <c r="H115" s="11"/>
      <c r="I115" s="492"/>
    </row>
    <row r="116" spans="1:11" ht="15.95" customHeight="1" x14ac:dyDescent="0.2">
      <c r="A116" s="487"/>
      <c r="B116" s="489"/>
      <c r="C116" s="72" t="s">
        <v>74</v>
      </c>
      <c r="D116" s="68">
        <v>2762.6099000000022</v>
      </c>
      <c r="E116" s="65"/>
      <c r="F116" s="68">
        <v>2616.32537</v>
      </c>
      <c r="G116" s="151">
        <v>1354.6343699999991</v>
      </c>
      <c r="H116" s="11"/>
      <c r="I116" s="492"/>
    </row>
    <row r="117" spans="1:11" s="7" customFormat="1" ht="18" customHeight="1" x14ac:dyDescent="0.2">
      <c r="A117" s="487"/>
      <c r="B117" s="490"/>
      <c r="C117" s="83" t="s">
        <v>55</v>
      </c>
      <c r="D117" s="84">
        <f>+D95+D106+D107+SUM(D108:D116)</f>
        <v>1376985.2543899999</v>
      </c>
      <c r="E117" s="61"/>
      <c r="F117" s="84">
        <f>+F95+F106+F107+SUM(F108:F116)</f>
        <v>1338106.6975700029</v>
      </c>
      <c r="G117" s="84">
        <f>+G95+G106+G107+SUM(G108:G116)</f>
        <v>1591031.7728800031</v>
      </c>
      <c r="I117" s="493"/>
      <c r="J117" s="15"/>
      <c r="K117" s="124"/>
    </row>
    <row r="118" spans="1:11" ht="10.5" customHeight="1" x14ac:dyDescent="0.25">
      <c r="A118" s="487"/>
      <c r="B118" s="21"/>
      <c r="C118" s="34"/>
      <c r="D118" s="17"/>
      <c r="E118" s="17"/>
      <c r="F118" s="17"/>
      <c r="G118" s="17"/>
      <c r="H118" s="7"/>
      <c r="I118" s="35"/>
      <c r="J118" s="5"/>
    </row>
    <row r="119" spans="1:11" ht="18.75" customHeight="1" x14ac:dyDescent="0.2">
      <c r="A119" s="487"/>
      <c r="B119" s="494" t="s">
        <v>22</v>
      </c>
      <c r="C119" s="76" t="s">
        <v>38</v>
      </c>
      <c r="D119" s="78">
        <v>237321.96431000001</v>
      </c>
      <c r="E119" s="77"/>
      <c r="F119" s="78">
        <v>237189.4415200002</v>
      </c>
      <c r="G119" s="424">
        <v>269456.73464999982</v>
      </c>
      <c r="H119" s="7"/>
      <c r="I119" s="497">
        <f>+G121/G130</f>
        <v>0.15495102600772107</v>
      </c>
      <c r="K119" s="121"/>
    </row>
    <row r="120" spans="1:11" ht="18.75" customHeight="1" x14ac:dyDescent="0.2">
      <c r="A120" s="487"/>
      <c r="B120" s="495"/>
      <c r="C120" s="79" t="s">
        <v>39</v>
      </c>
      <c r="D120" s="68">
        <v>21938.695859999989</v>
      </c>
      <c r="E120" s="77"/>
      <c r="F120" s="68">
        <v>23085.803220000009</v>
      </c>
      <c r="G120" s="277">
        <v>22406.66869000002</v>
      </c>
      <c r="H120" s="7"/>
      <c r="I120" s="492"/>
      <c r="K120" s="121"/>
    </row>
    <row r="121" spans="1:11" s="7" customFormat="1" ht="18.75" customHeight="1" x14ac:dyDescent="0.25">
      <c r="A121" s="487"/>
      <c r="B121" s="496"/>
      <c r="C121" s="97" t="s">
        <v>61</v>
      </c>
      <c r="D121" s="84">
        <f>SUM(D119:D120)</f>
        <v>259260.66016999999</v>
      </c>
      <c r="F121" s="84">
        <f>SUM(F119:F120)</f>
        <v>260275.2447400002</v>
      </c>
      <c r="G121" s="84">
        <f>SUM(G119:G120)</f>
        <v>291863.40333999984</v>
      </c>
      <c r="H121" s="11"/>
      <c r="I121" s="493"/>
      <c r="K121" s="124"/>
    </row>
    <row r="122" spans="1:11" s="7" customFormat="1" ht="15.75" x14ac:dyDescent="0.25">
      <c r="A122" s="487"/>
      <c r="B122" s="21"/>
      <c r="C122" s="18"/>
      <c r="D122" s="22"/>
      <c r="F122" s="22"/>
      <c r="G122" s="22"/>
      <c r="H122" s="11"/>
      <c r="I122" s="35"/>
      <c r="K122" s="124"/>
    </row>
    <row r="123" spans="1:11" s="7" customFormat="1" ht="16.899999999999999" customHeight="1" x14ac:dyDescent="0.2">
      <c r="A123" s="487"/>
      <c r="B123" s="456" t="s">
        <v>197</v>
      </c>
      <c r="C123" s="375" t="s">
        <v>94</v>
      </c>
      <c r="D123" s="78">
        <v>0</v>
      </c>
      <c r="E123" s="212"/>
      <c r="F123" s="78">
        <v>834.23897000000011</v>
      </c>
      <c r="G123" s="424">
        <v>24.822130000000001</v>
      </c>
      <c r="I123" s="497">
        <f>+G125/G128</f>
        <v>6.1315413394439093E-4</v>
      </c>
      <c r="K123" s="124"/>
    </row>
    <row r="124" spans="1:11" s="7" customFormat="1" ht="16.899999999999999" customHeight="1" x14ac:dyDescent="0.2">
      <c r="A124" s="487"/>
      <c r="B124" s="456"/>
      <c r="C124" s="376" t="s">
        <v>202</v>
      </c>
      <c r="D124" s="68">
        <v>0</v>
      </c>
      <c r="E124" s="220"/>
      <c r="F124" s="68">
        <v>0</v>
      </c>
      <c r="G124" s="277">
        <v>664.84041999999999</v>
      </c>
      <c r="I124" s="492"/>
      <c r="K124" s="124"/>
    </row>
    <row r="125" spans="1:11" s="7" customFormat="1" ht="16.899999999999999" customHeight="1" x14ac:dyDescent="0.25">
      <c r="A125" s="487"/>
      <c r="B125" s="456"/>
      <c r="C125" s="97" t="s">
        <v>205</v>
      </c>
      <c r="D125" s="84">
        <f>SUM(D123:D124)</f>
        <v>0</v>
      </c>
      <c r="F125" s="84">
        <f>SUM(F123:F124)</f>
        <v>834.23897000000011</v>
      </c>
      <c r="G125" s="84">
        <f>SUM(G123:G124)</f>
        <v>689.66255000000001</v>
      </c>
      <c r="H125" s="11"/>
      <c r="I125" s="493"/>
      <c r="K125" s="124"/>
    </row>
    <row r="126" spans="1:11" s="7" customFormat="1" ht="15.75" x14ac:dyDescent="0.25">
      <c r="A126" s="487"/>
      <c r="B126" s="21"/>
      <c r="C126" s="18"/>
      <c r="D126" s="22"/>
      <c r="F126" s="19"/>
      <c r="G126" s="22"/>
      <c r="H126" s="11"/>
      <c r="I126" s="35"/>
      <c r="K126" s="124"/>
    </row>
    <row r="127" spans="1:11" s="7" customFormat="1" ht="15.75" customHeight="1" x14ac:dyDescent="0.25">
      <c r="A127" s="487"/>
      <c r="B127" s="498" t="s">
        <v>24</v>
      </c>
      <c r="C127" s="498"/>
      <c r="D127" s="85">
        <f>D130-D128</f>
        <v>659799.16316999984</v>
      </c>
      <c r="F127" s="85">
        <f t="shared" ref="F127:G127" si="9">F130-F128</f>
        <v>650434.45368000073</v>
      </c>
      <c r="G127" s="85">
        <f t="shared" si="9"/>
        <v>758806.39919000026</v>
      </c>
      <c r="H127" s="11"/>
      <c r="I127" s="86">
        <f>+G127/$G$130</f>
        <v>0.40285225468554275</v>
      </c>
      <c r="K127" s="124"/>
    </row>
    <row r="128" spans="1:11" s="7" customFormat="1" ht="15.75" customHeight="1" x14ac:dyDescent="0.2">
      <c r="A128" s="487"/>
      <c r="B128" s="498" t="s">
        <v>25</v>
      </c>
      <c r="C128" s="498"/>
      <c r="D128" s="85">
        <f>+D106+D107+D108+D121</f>
        <v>976446.75139000011</v>
      </c>
      <c r="F128" s="85">
        <f>+F106+F107+F108+F121</f>
        <v>948781.72760000243</v>
      </c>
      <c r="G128" s="85">
        <f>+G106+G107+G108+G121</f>
        <v>1124778.4395800028</v>
      </c>
      <c r="H128" s="61"/>
      <c r="I128" s="86">
        <f>+G128/$G$130</f>
        <v>0.59714774531445725</v>
      </c>
      <c r="K128" s="124"/>
    </row>
    <row r="129" spans="1:14" ht="15" x14ac:dyDescent="0.25">
      <c r="B129" s="21"/>
      <c r="C129" s="18"/>
      <c r="D129" s="22"/>
      <c r="E129" s="7"/>
      <c r="F129" s="20"/>
      <c r="G129" s="20"/>
      <c r="H129" s="11"/>
      <c r="I129" s="21"/>
    </row>
    <row r="130" spans="1:14" ht="26.25" customHeight="1" x14ac:dyDescent="0.25">
      <c r="A130" s="501" t="s">
        <v>26</v>
      </c>
      <c r="B130" s="502" t="s">
        <v>129</v>
      </c>
      <c r="C130" s="503"/>
      <c r="D130" s="87">
        <f>+D117+D121+D125</f>
        <v>1636245.9145599999</v>
      </c>
      <c r="E130"/>
      <c r="F130" s="87">
        <f>+F117+F121+F125</f>
        <v>1599216.1812800032</v>
      </c>
      <c r="G130" s="87">
        <f>+G117+G121+G125</f>
        <v>1883584.8387700031</v>
      </c>
      <c r="H130" s="11"/>
      <c r="I130" s="368"/>
      <c r="J130" s="368"/>
      <c r="K130" s="178"/>
      <c r="L130" s="178"/>
      <c r="M130" s="13"/>
    </row>
    <row r="131" spans="1:14" ht="14.25" customHeight="1" x14ac:dyDescent="0.2">
      <c r="A131" s="501"/>
      <c r="B131" s="504" t="s">
        <v>130</v>
      </c>
      <c r="C131" s="505"/>
      <c r="D131" s="425"/>
      <c r="E131" s="426"/>
      <c r="F131" s="427">
        <v>172308.08888999929</v>
      </c>
      <c r="G131" s="427">
        <v>220372.9754299979</v>
      </c>
      <c r="H131" s="11"/>
      <c r="I131" s="368"/>
      <c r="J131" s="368"/>
      <c r="M131" s="178"/>
    </row>
    <row r="132" spans="1:14" ht="14.25" customHeight="1" x14ac:dyDescent="0.2">
      <c r="A132" s="501"/>
      <c r="B132" s="504" t="s">
        <v>131</v>
      </c>
      <c r="C132" s="505"/>
      <c r="D132" s="425"/>
      <c r="E132" s="426"/>
      <c r="F132" s="427">
        <v>4958.8363300000055</v>
      </c>
      <c r="G132" s="427">
        <v>4905.1916700000038</v>
      </c>
      <c r="H132" s="11"/>
      <c r="I132" s="368"/>
      <c r="J132" s="368"/>
    </row>
    <row r="133" spans="1:14" ht="27.4" customHeight="1" x14ac:dyDescent="0.25">
      <c r="A133" s="501"/>
      <c r="B133" s="502" t="s">
        <v>132</v>
      </c>
      <c r="C133" s="503"/>
      <c r="D133" s="87"/>
      <c r="E133"/>
      <c r="F133" s="89">
        <f>+F130-F131-F132</f>
        <v>1421949.2560600038</v>
      </c>
      <c r="G133" s="89">
        <f>+G130-G131-G132</f>
        <v>1658306.6716700052</v>
      </c>
      <c r="H133" s="11"/>
      <c r="I133" s="61"/>
    </row>
    <row r="134" spans="1:14" ht="14.25" customHeight="1" x14ac:dyDescent="0.25">
      <c r="A134" s="501"/>
      <c r="B134" s="504" t="s">
        <v>133</v>
      </c>
      <c r="C134" s="505"/>
      <c r="D134" s="428"/>
      <c r="E134" s="91"/>
      <c r="F134" s="429">
        <v>40473.658600000403</v>
      </c>
      <c r="G134" s="429">
        <v>59067.711560000003</v>
      </c>
      <c r="H134" s="11"/>
      <c r="I134" s="368">
        <f>G134-'Recaudación abierta'!H69</f>
        <v>0</v>
      </c>
    </row>
    <row r="135" spans="1:14" ht="38.25" customHeight="1" x14ac:dyDescent="0.25">
      <c r="A135" s="501"/>
      <c r="B135" s="506" t="s">
        <v>134</v>
      </c>
      <c r="C135" s="507"/>
      <c r="D135" s="87"/>
      <c r="E135"/>
      <c r="F135" s="93">
        <f>+F133-F134</f>
        <v>1381475.5974600033</v>
      </c>
      <c r="G135" s="93">
        <f>+G133-G134</f>
        <v>1599238.9601100052</v>
      </c>
      <c r="H135" s="11"/>
      <c r="I135" s="103"/>
      <c r="J135" s="13"/>
    </row>
    <row r="136" spans="1:14" customFormat="1" ht="15" customHeight="1" x14ac:dyDescent="0.25">
      <c r="A136" s="437" t="s">
        <v>217</v>
      </c>
      <c r="B136" s="437"/>
      <c r="C136" s="437"/>
      <c r="F136" s="110"/>
      <c r="G136" s="110"/>
      <c r="K136" s="123"/>
    </row>
    <row r="137" spans="1:14" ht="24" customHeight="1" x14ac:dyDescent="0.2">
      <c r="A137" s="483"/>
      <c r="B137" s="483"/>
      <c r="C137" s="483"/>
      <c r="D137" s="483"/>
      <c r="E137" s="483"/>
      <c r="F137" s="483"/>
      <c r="G137" s="483"/>
      <c r="H137" s="483"/>
      <c r="I137" s="483"/>
    </row>
    <row r="138" spans="1:14" ht="21" customHeight="1" x14ac:dyDescent="0.2">
      <c r="A138" s="483" t="s">
        <v>92</v>
      </c>
      <c r="B138" s="483"/>
      <c r="C138" s="483"/>
      <c r="D138" s="483"/>
      <c r="E138" s="483"/>
      <c r="F138" s="483"/>
      <c r="G138" s="483"/>
      <c r="H138" s="483"/>
      <c r="I138" s="483"/>
      <c r="K138" s="200"/>
      <c r="L138" s="25"/>
      <c r="M138" s="25"/>
      <c r="N138" s="25"/>
    </row>
    <row r="139" spans="1:14" ht="13.15" customHeight="1" x14ac:dyDescent="0.2">
      <c r="A139" s="438" t="s">
        <v>45</v>
      </c>
      <c r="B139" s="438"/>
      <c r="C139" s="438"/>
      <c r="D139" s="438"/>
      <c r="E139" s="438"/>
      <c r="F139" s="438"/>
      <c r="G139" s="438"/>
      <c r="H139" s="438"/>
      <c r="I139" s="438"/>
      <c r="K139" s="178"/>
      <c r="L139" s="25"/>
      <c r="M139" s="25"/>
      <c r="N139" s="25"/>
    </row>
    <row r="140" spans="1:14" ht="13.15" customHeight="1" x14ac:dyDescent="0.2">
      <c r="A140" s="438" t="s">
        <v>46</v>
      </c>
      <c r="B140" s="438"/>
      <c r="C140" s="438"/>
      <c r="D140" s="438"/>
      <c r="E140" s="438"/>
      <c r="F140" s="438"/>
      <c r="G140" s="438"/>
      <c r="H140" s="438"/>
      <c r="I140" s="438"/>
      <c r="K140" s="178"/>
      <c r="L140" s="25"/>
      <c r="M140" s="25"/>
      <c r="N140" s="25"/>
    </row>
    <row r="141" spans="1:14" ht="23.45" customHeight="1" x14ac:dyDescent="0.2">
      <c r="A141" s="438" t="s">
        <v>186</v>
      </c>
      <c r="B141" s="438"/>
      <c r="C141" s="438"/>
      <c r="D141" s="438"/>
      <c r="E141" s="438"/>
      <c r="F141" s="438"/>
      <c r="G141" s="438"/>
      <c r="H141" s="438"/>
      <c r="I141" s="438"/>
      <c r="K141" s="178"/>
      <c r="L141" s="25"/>
      <c r="M141" s="25"/>
      <c r="N141" s="25"/>
    </row>
    <row r="142" spans="1:14" ht="13.15" customHeight="1" x14ac:dyDescent="0.2">
      <c r="A142" s="438" t="s">
        <v>81</v>
      </c>
      <c r="B142" s="438"/>
      <c r="C142" s="438"/>
      <c r="D142" s="438"/>
      <c r="E142" s="438"/>
      <c r="F142" s="438"/>
      <c r="G142" s="438"/>
      <c r="H142" s="438"/>
      <c r="I142" s="438"/>
      <c r="K142" s="178"/>
      <c r="L142" s="25"/>
      <c r="M142" s="25"/>
      <c r="N142" s="25"/>
    </row>
    <row r="143" spans="1:14" ht="13.15" customHeight="1" x14ac:dyDescent="0.2">
      <c r="A143" s="438" t="s">
        <v>82</v>
      </c>
      <c r="B143" s="438"/>
      <c r="C143" s="438"/>
      <c r="D143" s="438"/>
      <c r="E143" s="438"/>
      <c r="F143" s="438"/>
      <c r="G143" s="438"/>
      <c r="H143" s="438"/>
      <c r="I143" s="438"/>
      <c r="K143" s="178"/>
      <c r="L143" s="25"/>
      <c r="M143" s="25"/>
      <c r="N143" s="25"/>
    </row>
    <row r="144" spans="1:14" ht="15" customHeight="1" x14ac:dyDescent="0.2">
      <c r="A144" s="438" t="s">
        <v>83</v>
      </c>
      <c r="B144" s="438"/>
      <c r="C144" s="438"/>
      <c r="D144" s="438"/>
      <c r="E144" s="438"/>
      <c r="F144" s="438"/>
      <c r="G144" s="438"/>
      <c r="H144" s="438"/>
      <c r="I144" s="438"/>
      <c r="K144" s="178"/>
      <c r="L144" s="25"/>
      <c r="M144" s="25"/>
      <c r="N144" s="25"/>
    </row>
    <row r="145" spans="1:14" ht="15" customHeight="1" x14ac:dyDescent="0.2">
      <c r="A145" s="438" t="s">
        <v>146</v>
      </c>
      <c r="B145" s="438"/>
      <c r="C145" s="438"/>
      <c r="D145" s="293"/>
      <c r="E145" s="293"/>
      <c r="F145" s="293"/>
      <c r="G145" s="293"/>
      <c r="H145" s="293"/>
      <c r="I145" s="293"/>
      <c r="K145" s="2"/>
      <c r="L145" s="25"/>
      <c r="M145" s="25"/>
      <c r="N145" s="25"/>
    </row>
    <row r="146" spans="1:14" x14ac:dyDescent="0.2">
      <c r="A146" s="438" t="s">
        <v>191</v>
      </c>
      <c r="B146" s="438"/>
      <c r="C146" s="438"/>
      <c r="D146" s="438"/>
      <c r="E146" s="438"/>
      <c r="F146" s="438"/>
      <c r="G146" s="438"/>
      <c r="H146" s="438"/>
      <c r="I146" s="438"/>
      <c r="K146" s="2"/>
      <c r="L146" s="25"/>
      <c r="M146" s="25"/>
      <c r="N146" s="25"/>
    </row>
    <row r="147" spans="1:14" x14ac:dyDescent="0.2">
      <c r="A147" s="438" t="s">
        <v>201</v>
      </c>
      <c r="B147" s="438"/>
      <c r="C147" s="438"/>
      <c r="D147" s="438"/>
      <c r="E147" s="438"/>
      <c r="F147" s="438"/>
      <c r="G147" s="438"/>
      <c r="H147" s="438"/>
      <c r="I147" s="438"/>
      <c r="K147" s="2"/>
      <c r="L147" s="25"/>
      <c r="M147" s="25"/>
      <c r="N147" s="25"/>
    </row>
    <row r="148" spans="1:14" x14ac:dyDescent="0.2">
      <c r="A148" s="438"/>
      <c r="B148" s="438"/>
      <c r="C148" s="438"/>
      <c r="D148" s="438"/>
      <c r="E148" s="438"/>
      <c r="F148" s="438"/>
      <c r="G148" s="438"/>
      <c r="H148" s="293"/>
      <c r="I148" s="293"/>
      <c r="K148" s="2"/>
    </row>
    <row r="149" spans="1:14" x14ac:dyDescent="0.2">
      <c r="A149" s="439" t="s">
        <v>35</v>
      </c>
      <c r="B149" s="439"/>
      <c r="C149" s="439"/>
      <c r="D149" s="164"/>
      <c r="E149" s="164"/>
      <c r="F149" s="164"/>
      <c r="G149" s="164"/>
      <c r="H149" s="164"/>
      <c r="I149" s="164"/>
    </row>
    <row r="150" spans="1:14" ht="15" customHeight="1" x14ac:dyDescent="0.2">
      <c r="A150" s="438" t="s">
        <v>212</v>
      </c>
      <c r="B150" s="438"/>
      <c r="C150" s="438"/>
      <c r="D150" s="438"/>
      <c r="E150" s="438"/>
      <c r="F150" s="438"/>
      <c r="G150" s="438"/>
      <c r="H150" s="438"/>
      <c r="I150" s="438"/>
    </row>
    <row r="151" spans="1:14" ht="15" customHeight="1" x14ac:dyDescent="0.2">
      <c r="A151" s="439" t="s">
        <v>68</v>
      </c>
      <c r="B151" s="439"/>
      <c r="C151" s="439"/>
      <c r="D151" s="439"/>
      <c r="E151" s="439"/>
      <c r="F151" s="439"/>
      <c r="G151" s="24"/>
      <c r="H151" s="24"/>
      <c r="I151" s="24"/>
    </row>
    <row r="152" spans="1:14" ht="15" customHeight="1" x14ac:dyDescent="0.2">
      <c r="A152" s="439" t="s">
        <v>9</v>
      </c>
      <c r="B152" s="439"/>
      <c r="C152" s="439"/>
      <c r="D152" s="439"/>
      <c r="E152" s="439"/>
      <c r="F152" s="439"/>
      <c r="G152" s="24"/>
      <c r="H152" s="24"/>
      <c r="I152" s="24"/>
    </row>
  </sheetData>
  <mergeCells count="63">
    <mergeCell ref="A152:C152"/>
    <mergeCell ref="D152:F152"/>
    <mergeCell ref="A150:I150"/>
    <mergeCell ref="A86:A88"/>
    <mergeCell ref="B86:B88"/>
    <mergeCell ref="A144:I144"/>
    <mergeCell ref="A145:C145"/>
    <mergeCell ref="A147:I147"/>
    <mergeCell ref="A91:I91"/>
    <mergeCell ref="A95:A128"/>
    <mergeCell ref="B95:B117"/>
    <mergeCell ref="I95:I117"/>
    <mergeCell ref="B119:B121"/>
    <mergeCell ref="I119:I121"/>
    <mergeCell ref="B123:B125"/>
    <mergeCell ref="I123:I125"/>
    <mergeCell ref="I10:I32"/>
    <mergeCell ref="B34:B36"/>
    <mergeCell ref="I34:I36"/>
    <mergeCell ref="A1:I1"/>
    <mergeCell ref="A2:I2"/>
    <mergeCell ref="A3:I3"/>
    <mergeCell ref="A4:I4"/>
    <mergeCell ref="A6:I6"/>
    <mergeCell ref="B38:C38"/>
    <mergeCell ref="B39:C39"/>
    <mergeCell ref="A41:A46"/>
    <mergeCell ref="B41:C41"/>
    <mergeCell ref="B42:C42"/>
    <mergeCell ref="B43:C43"/>
    <mergeCell ref="B44:C44"/>
    <mergeCell ref="B45:C45"/>
    <mergeCell ref="B46:C46"/>
    <mergeCell ref="A10:A39"/>
    <mergeCell ref="B10:B32"/>
    <mergeCell ref="A48:I48"/>
    <mergeCell ref="A52:C52"/>
    <mergeCell ref="A55:C55"/>
    <mergeCell ref="A58:A84"/>
    <mergeCell ref="B58:B80"/>
    <mergeCell ref="B82:B84"/>
    <mergeCell ref="B127:C127"/>
    <mergeCell ref="B128:C128"/>
    <mergeCell ref="A130:A135"/>
    <mergeCell ref="B130:C130"/>
    <mergeCell ref="B131:C131"/>
    <mergeCell ref="B132:C132"/>
    <mergeCell ref="B133:C133"/>
    <mergeCell ref="B134:C134"/>
    <mergeCell ref="B135:C135"/>
    <mergeCell ref="A136:C136"/>
    <mergeCell ref="A137:I137"/>
    <mergeCell ref="A138:I138"/>
    <mergeCell ref="A139:I139"/>
    <mergeCell ref="A140:I140"/>
    <mergeCell ref="A151:C151"/>
    <mergeCell ref="D151:F151"/>
    <mergeCell ref="A149:C149"/>
    <mergeCell ref="A141:I141"/>
    <mergeCell ref="A142:I142"/>
    <mergeCell ref="A143:I143"/>
    <mergeCell ref="A146:I146"/>
    <mergeCell ref="A148:G148"/>
  </mergeCells>
  <conditionalFormatting sqref="H9">
    <cfRule type="iconSet" priority="46">
      <iconSet>
        <cfvo type="percent" val="0"/>
        <cfvo type="num" val="0.95" gte="0"/>
        <cfvo type="num" val="1" gte="0"/>
      </iconSet>
    </cfRule>
    <cfRule type="iconSet" priority="48">
      <iconSet>
        <cfvo type="percent" val="0"/>
        <cfvo type="num" val="0.95"/>
        <cfvo type="num" val="1"/>
      </iconSet>
    </cfRule>
    <cfRule type="iconSet" priority="47">
      <iconSet>
        <cfvo type="percent" val="0"/>
        <cfvo type="num" val="0.95" gte="0"/>
        <cfvo type="num" val="0.99" gte="0"/>
      </iconSet>
    </cfRule>
  </conditionalFormatting>
  <conditionalFormatting sqref="H10">
    <cfRule type="iconSet" priority="44">
      <iconSet>
        <cfvo type="percent" val="0"/>
        <cfvo type="num" val="0.95"/>
        <cfvo type="num" val="1"/>
      </iconSet>
    </cfRule>
  </conditionalFormatting>
  <conditionalFormatting sqref="H11:H14 H16:H17 H20">
    <cfRule type="iconSet" priority="42">
      <iconSet>
        <cfvo type="percent" val="0"/>
        <cfvo type="num" val="0.95"/>
        <cfvo type="num" val="1"/>
      </iconSet>
    </cfRule>
  </conditionalFormatting>
  <conditionalFormatting sqref="H18">
    <cfRule type="iconSet" priority="32">
      <iconSet>
        <cfvo type="percent" val="0"/>
        <cfvo type="num" val="0.95"/>
        <cfvo type="num" val="1"/>
      </iconSet>
    </cfRule>
    <cfRule type="iconSet" priority="33">
      <iconSet>
        <cfvo type="percent" val="0"/>
        <cfvo type="num" val="0.95" gte="0"/>
        <cfvo type="num" val="0.99" gte="0"/>
      </iconSet>
    </cfRule>
    <cfRule type="iconSet" priority="34">
      <iconSet>
        <cfvo type="percent" val="0"/>
        <cfvo type="num" val="0.95" gte="0"/>
        <cfvo type="num" val="1" gte="0"/>
      </iconSet>
    </cfRule>
    <cfRule type="iconSet" priority="35">
      <iconSet>
        <cfvo type="percent" val="0"/>
        <cfvo type="num" val="0.95" gte="0"/>
        <cfvo type="num" val="1" gte="0"/>
      </iconSet>
    </cfRule>
  </conditionalFormatting>
  <conditionalFormatting sqref="H19">
    <cfRule type="iconSet" priority="28">
      <iconSet>
        <cfvo type="percent" val="0"/>
        <cfvo type="num" val="0.95"/>
        <cfvo type="num" val="1"/>
      </iconSet>
    </cfRule>
    <cfRule type="iconSet" priority="29">
      <iconSet>
        <cfvo type="percent" val="0"/>
        <cfvo type="num" val="0.95" gte="0"/>
        <cfvo type="num" val="0.99" gte="0"/>
      </iconSet>
    </cfRule>
    <cfRule type="iconSet" priority="30">
      <iconSet>
        <cfvo type="percent" val="0"/>
        <cfvo type="num" val="0.95" gte="0"/>
        <cfvo type="num" val="1" gte="0"/>
      </iconSet>
    </cfRule>
    <cfRule type="iconSet" priority="31">
      <iconSet>
        <cfvo type="percent" val="0"/>
        <cfvo type="num" val="0.95" gte="0"/>
        <cfvo type="num" val="1" gte="0"/>
      </iconSet>
    </cfRule>
  </conditionalFormatting>
  <conditionalFormatting sqref="H21:H22">
    <cfRule type="iconSet" priority="39">
      <iconSet>
        <cfvo type="percent" val="0"/>
        <cfvo type="num" val="0.95"/>
        <cfvo type="num" val="1"/>
      </iconSet>
    </cfRule>
  </conditionalFormatting>
  <conditionalFormatting sqref="H24:H30">
    <cfRule type="iconSet" priority="63">
      <iconSet>
        <cfvo type="percent" val="0"/>
        <cfvo type="num" val="0.95"/>
        <cfvo type="num" val="1"/>
      </iconSet>
    </cfRule>
  </conditionalFormatting>
  <conditionalFormatting sqref="H24:H31 H11:H14 H16:H17 H20">
    <cfRule type="iconSet" priority="64">
      <iconSet>
        <cfvo type="percent" val="0"/>
        <cfvo type="num" val="0.95" gte="0"/>
        <cfvo type="num" val="1" gte="0"/>
      </iconSet>
    </cfRule>
  </conditionalFormatting>
  <conditionalFormatting sqref="H24:H32 H10:H14 H16:H17 H20">
    <cfRule type="iconSet" priority="65">
      <iconSet>
        <cfvo type="percent" val="0"/>
        <cfvo type="num" val="0.95" gte="0"/>
        <cfvo type="num" val="1" gte="0"/>
      </iconSet>
    </cfRule>
  </conditionalFormatting>
  <conditionalFormatting sqref="H31">
    <cfRule type="iconSet" priority="58">
      <iconSet>
        <cfvo type="percent" val="0"/>
        <cfvo type="num" val="0.95"/>
        <cfvo type="num" val="1"/>
      </iconSet>
    </cfRule>
  </conditionalFormatting>
  <conditionalFormatting sqref="H32">
    <cfRule type="iconSet" priority="43">
      <iconSet>
        <cfvo type="percent" val="0"/>
        <cfvo type="num" val="0.95"/>
        <cfvo type="num" val="1"/>
      </iconSet>
    </cfRule>
  </conditionalFormatting>
  <conditionalFormatting sqref="H34:H38 H21:H23 H40">
    <cfRule type="iconSet" priority="41">
      <iconSet>
        <cfvo type="percent" val="0"/>
        <cfvo type="num" val="0.95"/>
        <cfvo type="num" val="1"/>
      </iconSet>
    </cfRule>
  </conditionalFormatting>
  <conditionalFormatting sqref="H34:H38 H21:H23">
    <cfRule type="iconSet" priority="40">
      <iconSet>
        <cfvo type="percent" val="0"/>
        <cfvo type="num" val="0.95"/>
        <cfvo type="num" val="1"/>
      </iconSet>
    </cfRule>
  </conditionalFormatting>
  <conditionalFormatting sqref="H40 H10:H14 H16:H17 H20:H38">
    <cfRule type="iconSet" priority="45">
      <iconSet>
        <cfvo type="percent" val="0"/>
        <cfvo type="num" val="0.95" gte="0"/>
        <cfvo type="num" val="0.99" gte="0"/>
      </iconSet>
    </cfRule>
  </conditionalFormatting>
  <conditionalFormatting sqref="H41:H46">
    <cfRule type="iconSet" priority="36">
      <iconSet>
        <cfvo type="percent" val="0"/>
        <cfvo type="num" val="0.95"/>
        <cfvo type="num" val="1"/>
      </iconSet>
    </cfRule>
    <cfRule type="iconSet" priority="37">
      <iconSet>
        <cfvo type="percent" val="0"/>
        <cfvo type="num" val="0.95"/>
        <cfvo type="num" val="1"/>
      </iconSet>
    </cfRule>
    <cfRule type="iconSet" priority="38">
      <iconSet>
        <cfvo type="percent" val="0"/>
        <cfvo type="num" val="0.95" gte="0"/>
        <cfvo type="num" val="0.99" gte="0"/>
      </iconSet>
    </cfRule>
  </conditionalFormatting>
  <conditionalFormatting sqref="H95">
    <cfRule type="iconSet" priority="56">
      <iconSet>
        <cfvo type="percent" val="0"/>
        <cfvo type="num" val="0.95"/>
        <cfvo type="num" val="1"/>
      </iconSet>
    </cfRule>
  </conditionalFormatting>
  <conditionalFormatting sqref="H96:H102 H105">
    <cfRule type="iconSet" priority="54">
      <iconSet>
        <cfvo type="percent" val="0"/>
        <cfvo type="num" val="0.95"/>
        <cfvo type="num" val="1"/>
      </iconSet>
    </cfRule>
  </conditionalFormatting>
  <conditionalFormatting sqref="H103">
    <cfRule type="iconSet" priority="20">
      <iconSet>
        <cfvo type="percent" val="0"/>
        <cfvo type="num" val="0.95"/>
        <cfvo type="num" val="1"/>
      </iconSet>
    </cfRule>
    <cfRule type="iconSet" priority="23">
      <iconSet>
        <cfvo type="percent" val="0"/>
        <cfvo type="num" val="0.95" gte="0"/>
        <cfvo type="num" val="1" gte="0"/>
      </iconSet>
    </cfRule>
    <cfRule type="iconSet" priority="22">
      <iconSet>
        <cfvo type="percent" val="0"/>
        <cfvo type="num" val="0.95" gte="0"/>
        <cfvo type="num" val="1" gte="0"/>
      </iconSet>
    </cfRule>
    <cfRule type="iconSet" priority="21">
      <iconSet>
        <cfvo type="percent" val="0"/>
        <cfvo type="num" val="0.95" gte="0"/>
        <cfvo type="num" val="0.99" gte="0"/>
      </iconSet>
    </cfRule>
  </conditionalFormatting>
  <conditionalFormatting sqref="H104">
    <cfRule type="iconSet" priority="27">
      <iconSet>
        <cfvo type="percent" val="0"/>
        <cfvo type="num" val="0.95" gte="0"/>
        <cfvo type="num" val="1" gte="0"/>
      </iconSet>
    </cfRule>
    <cfRule type="iconSet" priority="24">
      <iconSet>
        <cfvo type="percent" val="0"/>
        <cfvo type="num" val="0.95"/>
        <cfvo type="num" val="1"/>
      </iconSet>
    </cfRule>
    <cfRule type="iconSet" priority="25">
      <iconSet>
        <cfvo type="percent" val="0"/>
        <cfvo type="num" val="0.95" gte="0"/>
        <cfvo type="num" val="0.99" gte="0"/>
      </iconSet>
    </cfRule>
    <cfRule type="iconSet" priority="26">
      <iconSet>
        <cfvo type="percent" val="0"/>
        <cfvo type="num" val="0.95" gte="0"/>
        <cfvo type="num" val="1" gte="0"/>
      </iconSet>
    </cfRule>
  </conditionalFormatting>
  <conditionalFormatting sqref="H106:H107">
    <cfRule type="iconSet" priority="52">
      <iconSet>
        <cfvo type="percent" val="0"/>
        <cfvo type="num" val="0.95"/>
        <cfvo type="num" val="1"/>
      </iconSet>
    </cfRule>
  </conditionalFormatting>
  <conditionalFormatting sqref="H109:H114 H96:H102 H105">
    <cfRule type="iconSet" priority="61">
      <iconSet>
        <cfvo type="percent" val="0"/>
        <cfvo type="num" val="0.95" gte="0"/>
        <cfvo type="num" val="1" gte="0"/>
      </iconSet>
    </cfRule>
  </conditionalFormatting>
  <conditionalFormatting sqref="H109:H114">
    <cfRule type="iconSet" priority="62">
      <iconSet>
        <cfvo type="percent" val="0"/>
        <cfvo type="num" val="0.95"/>
        <cfvo type="num" val="1"/>
      </iconSet>
    </cfRule>
  </conditionalFormatting>
  <conditionalFormatting sqref="H115">
    <cfRule type="iconSet" priority="12">
      <iconSet>
        <cfvo type="percent" val="0"/>
        <cfvo type="num" val="0.95"/>
        <cfvo type="num" val="1"/>
      </iconSet>
    </cfRule>
    <cfRule type="iconSet" priority="14">
      <iconSet>
        <cfvo type="percent" val="0"/>
        <cfvo type="num" val="0.95" gte="0"/>
        <cfvo type="num" val="1" gte="0"/>
      </iconSet>
    </cfRule>
    <cfRule type="iconSet" priority="15">
      <iconSet>
        <cfvo type="percent" val="0"/>
        <cfvo type="num" val="0.95" gte="0"/>
        <cfvo type="num" val="1" gte="0"/>
      </iconSet>
    </cfRule>
    <cfRule type="iconSet" priority="13">
      <iconSet>
        <cfvo type="percent" val="0"/>
        <cfvo type="num" val="0.95" gte="0"/>
        <cfvo type="num" val="0.99" gte="0"/>
      </iconSet>
    </cfRule>
  </conditionalFormatting>
  <conditionalFormatting sqref="H116">
    <cfRule type="iconSet" priority="16">
      <iconSet>
        <cfvo type="percent" val="0"/>
        <cfvo type="num" val="0.95"/>
        <cfvo type="num" val="1"/>
      </iconSet>
    </cfRule>
    <cfRule type="iconSet" priority="17">
      <iconSet>
        <cfvo type="percent" val="0"/>
        <cfvo type="num" val="0.95" gte="0"/>
        <cfvo type="num" val="0.99" gte="0"/>
      </iconSet>
    </cfRule>
    <cfRule type="iconSet" priority="18">
      <iconSet>
        <cfvo type="percent" val="0"/>
        <cfvo type="num" val="0.95" gte="0"/>
        <cfvo type="num" val="1" gte="0"/>
      </iconSet>
    </cfRule>
    <cfRule type="iconSet" priority="19">
      <iconSet>
        <cfvo type="percent" val="0"/>
        <cfvo type="num" val="0.95" gte="0"/>
        <cfvo type="num" val="1" gte="0"/>
      </iconSet>
    </cfRule>
  </conditionalFormatting>
  <conditionalFormatting sqref="H117 H109:H114 H95:H102 H105">
    <cfRule type="iconSet" priority="59">
      <iconSet>
        <cfvo type="percent" val="0"/>
        <cfvo type="num" val="0.95" gte="0"/>
        <cfvo type="num" val="1" gte="0"/>
      </iconSet>
    </cfRule>
  </conditionalFormatting>
  <conditionalFormatting sqref="H117">
    <cfRule type="iconSet" priority="55">
      <iconSet>
        <cfvo type="percent" val="0"/>
        <cfvo type="num" val="0.95"/>
        <cfvo type="num" val="1"/>
      </iconSet>
    </cfRule>
  </conditionalFormatting>
  <conditionalFormatting sqref="H119:H122 H126:H127 H106:H108">
    <cfRule type="iconSet" priority="60">
      <iconSet>
        <cfvo type="percent" val="0"/>
        <cfvo type="num" val="0.95"/>
        <cfvo type="num" val="1"/>
      </iconSet>
    </cfRule>
  </conditionalFormatting>
  <conditionalFormatting sqref="H123:H125">
    <cfRule type="iconSet" priority="9">
      <iconSet>
        <cfvo type="percent" val="0"/>
        <cfvo type="num" val="0.95"/>
        <cfvo type="num" val="1"/>
      </iconSet>
    </cfRule>
    <cfRule type="iconSet" priority="10">
      <iconSet>
        <cfvo type="percent" val="0"/>
        <cfvo type="num" val="0.95"/>
        <cfvo type="num" val="1"/>
      </iconSet>
    </cfRule>
    <cfRule type="iconSet" priority="11">
      <iconSet>
        <cfvo type="percent" val="0"/>
        <cfvo type="num" val="0.95" gte="0"/>
        <cfvo type="num" val="0.99" gte="0"/>
      </iconSet>
    </cfRule>
  </conditionalFormatting>
  <conditionalFormatting sqref="H129 H95:H102 H117:H122 H126:H127 H105:H114">
    <cfRule type="iconSet" priority="57">
      <iconSet>
        <cfvo type="percent" val="0"/>
        <cfvo type="num" val="0.95" gte="0"/>
        <cfvo type="num" val="0.99" gte="0"/>
      </iconSet>
    </cfRule>
  </conditionalFormatting>
  <conditionalFormatting sqref="H129 H119:H122 H126:H127 H106:H108">
    <cfRule type="iconSet" priority="53">
      <iconSet>
        <cfvo type="percent" val="0"/>
        <cfvo type="num" val="0.95"/>
        <cfvo type="num" val="1"/>
      </iconSet>
    </cfRule>
  </conditionalFormatting>
  <conditionalFormatting sqref="H130:H135">
    <cfRule type="iconSet" priority="49">
      <iconSet>
        <cfvo type="percent" val="0"/>
        <cfvo type="num" val="0.95"/>
        <cfvo type="num" val="1"/>
      </iconSet>
    </cfRule>
    <cfRule type="iconSet" priority="50">
      <iconSet>
        <cfvo type="percent" val="0"/>
        <cfvo type="num" val="0.95"/>
        <cfvo type="num" val="1"/>
      </iconSet>
    </cfRule>
    <cfRule type="iconSet" priority="51">
      <iconSet>
        <cfvo type="percent" val="0"/>
        <cfvo type="num" val="0.95" gte="0"/>
        <cfvo type="num" val="0.99" gte="0"/>
      </iconSet>
    </cfRule>
  </conditionalFormatting>
  <conditionalFormatting sqref="I41">
    <cfRule type="cellIs" dxfId="9" priority="2" operator="notEqual">
      <formula>0</formula>
    </cfRule>
  </conditionalFormatting>
  <conditionalFormatting sqref="I134">
    <cfRule type="cellIs" dxfId="8" priority="1" operator="notBetween">
      <formula>-1</formula>
      <formula>1</formula>
    </cfRule>
  </conditionalFormatting>
  <conditionalFormatting sqref="I130:J132">
    <cfRule type="cellIs" dxfId="7" priority="3" operator="notBetween">
      <formula>-1</formula>
      <formula>1</formula>
    </cfRule>
  </conditionalFormatting>
  <printOptions horizontalCentered="1" verticalCentered="1"/>
  <pageMargins left="0.74803149606299213" right="0.74803149606299213" top="0.35" bottom="0.39370078740157483" header="0.26" footer="0.19685039370078741"/>
  <pageSetup paperSize="9" scale="26" orientation="landscape" r:id="rId1"/>
  <headerFooter alignWithMargins="0">
    <oddHeader>&amp;R&amp;"Arial,Negrita"&amp;11CUADRO No. "A1"</oddHeader>
    <oddFooter>&amp;LFecha:  &amp;D&amp;RPlanificación Nacional.- XM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53"/>
  <sheetViews>
    <sheetView showGridLines="0" topLeftCell="A127" zoomScaleNormal="100" zoomScaleSheetLayoutView="85" workbookViewId="0">
      <selection activeCell="A136" sqref="A136:C136"/>
    </sheetView>
  </sheetViews>
  <sheetFormatPr baseColWidth="10" defaultColWidth="11.42578125" defaultRowHeight="12.75" outlineLevelRow="1" x14ac:dyDescent="0.2"/>
  <cols>
    <col min="1" max="2" width="5.7109375" style="2" customWidth="1"/>
    <col min="3" max="3" width="63.7109375" style="2" customWidth="1"/>
    <col min="4" max="4" width="18.42578125" style="2" customWidth="1"/>
    <col min="5" max="5" width="1.28515625" style="2" customWidth="1"/>
    <col min="6" max="6" width="20.28515625" style="2" customWidth="1"/>
    <col min="7" max="7" width="20.42578125" style="2" customWidth="1"/>
    <col min="8" max="8" width="1.5703125" style="2" customWidth="1"/>
    <col min="9" max="9" width="14" style="2" customWidth="1"/>
    <col min="10" max="10" width="15" style="2" bestFit="1" customWidth="1"/>
    <col min="11" max="11" width="16.28515625" style="259" customWidth="1"/>
    <col min="12" max="12" width="12.28515625" style="2" customWidth="1"/>
    <col min="13" max="14" width="15.42578125" style="2" customWidth="1"/>
    <col min="15" max="16384" width="11.42578125" style="2"/>
  </cols>
  <sheetData>
    <row r="1" spans="1:14" ht="20.25" x14ac:dyDescent="0.2">
      <c r="A1" s="476" t="s">
        <v>52</v>
      </c>
      <c r="B1" s="476"/>
      <c r="C1" s="476"/>
      <c r="D1" s="476"/>
      <c r="E1" s="476"/>
      <c r="F1" s="476"/>
      <c r="G1" s="476"/>
      <c r="H1" s="476"/>
      <c r="I1" s="476"/>
    </row>
    <row r="2" spans="1:14" ht="18" x14ac:dyDescent="0.2">
      <c r="A2" s="477" t="s">
        <v>53</v>
      </c>
      <c r="B2" s="477"/>
      <c r="C2" s="477"/>
      <c r="D2" s="477"/>
      <c r="E2" s="477"/>
      <c r="F2" s="477"/>
      <c r="G2" s="477"/>
      <c r="H2" s="477"/>
      <c r="I2" s="477"/>
    </row>
    <row r="3" spans="1:14" ht="15.75" x14ac:dyDescent="0.2">
      <c r="A3" s="478" t="s">
        <v>211</v>
      </c>
      <c r="B3" s="478"/>
      <c r="C3" s="478"/>
      <c r="D3" s="478"/>
      <c r="E3" s="478"/>
      <c r="F3" s="478"/>
      <c r="G3" s="478"/>
      <c r="H3" s="478"/>
      <c r="I3" s="478"/>
    </row>
    <row r="4" spans="1:14" ht="15" x14ac:dyDescent="0.25">
      <c r="A4" s="444" t="s">
        <v>73</v>
      </c>
      <c r="B4" s="444"/>
      <c r="C4" s="444"/>
      <c r="D4" s="444"/>
      <c r="E4" s="444"/>
      <c r="F4" s="444"/>
      <c r="G4" s="444"/>
      <c r="H4" s="444"/>
      <c r="I4" s="444"/>
      <c r="K4" s="260"/>
    </row>
    <row r="5" spans="1:14" ht="15.75" x14ac:dyDescent="0.25">
      <c r="A5" s="62"/>
      <c r="B5" s="62"/>
      <c r="C5" s="62"/>
      <c r="D5" s="62"/>
      <c r="E5" s="62"/>
      <c r="F5" s="62"/>
      <c r="G5" s="62"/>
      <c r="H5" s="62"/>
      <c r="I5" s="62"/>
      <c r="L5" s="161"/>
    </row>
    <row r="6" spans="1:14" customFormat="1" ht="18" x14ac:dyDescent="0.25">
      <c r="A6" s="479" t="s">
        <v>42</v>
      </c>
      <c r="B6" s="480"/>
      <c r="C6" s="480"/>
      <c r="D6" s="480"/>
      <c r="E6" s="480"/>
      <c r="F6" s="480"/>
      <c r="G6" s="480"/>
      <c r="H6" s="480"/>
      <c r="I6" s="481"/>
      <c r="K6" s="261"/>
      <c r="L6" s="162"/>
    </row>
    <row r="7" spans="1:14" ht="15.75" x14ac:dyDescent="0.25">
      <c r="C7" s="3"/>
      <c r="D7" s="4"/>
      <c r="G7" s="4"/>
      <c r="L7" s="161"/>
    </row>
    <row r="8" spans="1:14" s="5" customFormat="1" ht="51" x14ac:dyDescent="0.25">
      <c r="C8" s="41"/>
      <c r="D8" s="42" t="s">
        <v>181</v>
      </c>
      <c r="E8" s="6"/>
      <c r="F8" s="42" t="s">
        <v>182</v>
      </c>
      <c r="G8" s="42" t="s">
        <v>183</v>
      </c>
      <c r="H8" s="6"/>
      <c r="I8" s="42" t="s">
        <v>139</v>
      </c>
      <c r="K8" s="259"/>
    </row>
    <row r="9" spans="1:14" s="7" customFormat="1" ht="14.25" x14ac:dyDescent="0.2">
      <c r="C9" s="8"/>
      <c r="D9" s="33"/>
      <c r="E9" s="10"/>
      <c r="F9" s="9"/>
      <c r="G9" s="9"/>
      <c r="H9" s="10"/>
      <c r="J9" s="5"/>
      <c r="K9" s="262"/>
    </row>
    <row r="10" spans="1:14" s="5" customFormat="1" ht="15" x14ac:dyDescent="0.2">
      <c r="A10" s="466" t="s">
        <v>20</v>
      </c>
      <c r="B10" s="467" t="s">
        <v>21</v>
      </c>
      <c r="C10" s="98" t="s">
        <v>1</v>
      </c>
      <c r="D10" s="353">
        <f>D11+D14+D15+D12+D13</f>
        <v>484124.76593999972</v>
      </c>
      <c r="E10" s="354"/>
      <c r="F10" s="353">
        <f>F11+F14+F15+F12+F13</f>
        <v>558825.93850999826</v>
      </c>
      <c r="G10" s="353">
        <f>G11+G14+G15+G12+G13</f>
        <v>616328.90207000019</v>
      </c>
      <c r="H10" s="11"/>
      <c r="I10" s="470">
        <f>+G32/G41</f>
        <v>0.84029403332671782</v>
      </c>
      <c r="K10" s="259"/>
      <c r="L10" s="122"/>
      <c r="M10" s="122"/>
      <c r="N10" s="122"/>
    </row>
    <row r="11" spans="1:14" ht="16.5" outlineLevel="1" x14ac:dyDescent="0.2">
      <c r="A11" s="466"/>
      <c r="B11" s="468"/>
      <c r="C11" s="99" t="s">
        <v>43</v>
      </c>
      <c r="D11" s="210">
        <f>D96-D59</f>
        <v>281763.1966699998</v>
      </c>
      <c r="E11" s="354"/>
      <c r="F11" s="210">
        <f>F96-F59</f>
        <v>329199.11791999848</v>
      </c>
      <c r="G11" s="210">
        <f>G96-G59</f>
        <v>391920.71645000018</v>
      </c>
      <c r="I11" s="471"/>
      <c r="J11" s="5"/>
      <c r="K11" s="263"/>
      <c r="L11" s="121"/>
      <c r="M11" s="121"/>
      <c r="N11" s="121"/>
    </row>
    <row r="12" spans="1:14" s="192" customFormat="1" ht="14.25" outlineLevel="1" x14ac:dyDescent="0.2">
      <c r="A12" s="466"/>
      <c r="B12" s="468"/>
      <c r="C12" s="99" t="s">
        <v>188</v>
      </c>
      <c r="D12" s="210">
        <f>D97</f>
        <v>176536.94461999999</v>
      </c>
      <c r="E12" s="357"/>
      <c r="F12" s="210">
        <f>F97</f>
        <v>175441.1177099999</v>
      </c>
      <c r="G12" s="210">
        <f>G97</f>
        <v>196867.05459000001</v>
      </c>
      <c r="I12" s="471"/>
      <c r="J12" s="191"/>
      <c r="K12" s="264"/>
      <c r="L12" s="195"/>
      <c r="M12" s="195"/>
      <c r="N12" s="195"/>
    </row>
    <row r="13" spans="1:14" s="192" customFormat="1" ht="16.5" outlineLevel="1" x14ac:dyDescent="0.2">
      <c r="A13" s="466"/>
      <c r="B13" s="468"/>
      <c r="C13" s="99" t="s">
        <v>192</v>
      </c>
      <c r="D13" s="210">
        <f>D98</f>
        <v>0</v>
      </c>
      <c r="E13" s="357"/>
      <c r="F13" s="210">
        <f>F98</f>
        <v>0</v>
      </c>
      <c r="G13" s="210">
        <f>G98</f>
        <v>1630.78027</v>
      </c>
      <c r="H13" s="2"/>
      <c r="I13" s="471"/>
      <c r="J13" s="191"/>
      <c r="K13" s="264"/>
      <c r="L13" s="195"/>
      <c r="M13" s="195"/>
      <c r="N13" s="195"/>
    </row>
    <row r="14" spans="1:14" ht="14.25" outlineLevel="1" x14ac:dyDescent="0.2">
      <c r="A14" s="466"/>
      <c r="B14" s="468"/>
      <c r="C14" s="99" t="s">
        <v>15</v>
      </c>
      <c r="D14" s="210">
        <f>D99-D60</f>
        <v>245.49214000000001</v>
      </c>
      <c r="E14" s="357"/>
      <c r="F14" s="210">
        <f>F99-F60</f>
        <v>138.52351999999999</v>
      </c>
      <c r="G14" s="210">
        <f>G99-G60</f>
        <v>151.90181000000001</v>
      </c>
      <c r="I14" s="471"/>
      <c r="K14" s="263"/>
      <c r="L14" s="121"/>
      <c r="M14" s="121"/>
      <c r="N14" s="121"/>
    </row>
    <row r="15" spans="1:14" ht="17.25" outlineLevel="1" x14ac:dyDescent="0.25">
      <c r="A15" s="466"/>
      <c r="B15" s="468"/>
      <c r="C15" s="99" t="s">
        <v>44</v>
      </c>
      <c r="D15" s="355">
        <f>SUM(D16:D20)</f>
        <v>25579.132509999989</v>
      </c>
      <c r="E15" s="356"/>
      <c r="F15" s="355">
        <f>SUM(F16:F20)</f>
        <v>54047.179359999864</v>
      </c>
      <c r="G15" s="355">
        <f>SUM(G16:G20)</f>
        <v>25758.448950000005</v>
      </c>
      <c r="H15" s="68"/>
      <c r="I15" s="471"/>
      <c r="K15" s="263"/>
      <c r="L15" s="121"/>
      <c r="M15" s="121"/>
      <c r="N15" s="121"/>
    </row>
    <row r="16" spans="1:14" ht="14.25" outlineLevel="1" x14ac:dyDescent="0.2">
      <c r="A16" s="466"/>
      <c r="B16" s="468"/>
      <c r="C16" s="100" t="s">
        <v>14</v>
      </c>
      <c r="D16" s="210">
        <f>D101-D62</f>
        <v>8300.8241200000011</v>
      </c>
      <c r="E16" s="354"/>
      <c r="F16" s="210">
        <f t="shared" ref="F16:G28" si="0">F101-F62</f>
        <v>9213.4168200000313</v>
      </c>
      <c r="G16" s="210">
        <f t="shared" si="0"/>
        <v>7782.2117900000039</v>
      </c>
      <c r="I16" s="471"/>
      <c r="K16" s="263"/>
      <c r="L16" s="121"/>
      <c r="M16" s="121"/>
      <c r="N16" s="121"/>
    </row>
    <row r="17" spans="1:14" ht="14.25" outlineLevel="1" x14ac:dyDescent="0.2">
      <c r="A17" s="466"/>
      <c r="B17" s="468"/>
      <c r="C17" s="100" t="s">
        <v>13</v>
      </c>
      <c r="D17" s="210">
        <f t="shared" ref="D17:D20" si="1">D102-D63</f>
        <v>15657.237169999989</v>
      </c>
      <c r="E17" s="354"/>
      <c r="F17" s="210">
        <f t="shared" si="0"/>
        <v>43143.998749999839</v>
      </c>
      <c r="G17" s="210">
        <f t="shared" si="0"/>
        <v>15275.702789999999</v>
      </c>
      <c r="I17" s="471"/>
      <c r="K17" s="263"/>
      <c r="L17" s="121"/>
      <c r="M17" s="121"/>
      <c r="N17" s="121"/>
    </row>
    <row r="18" spans="1:14" ht="14.25" outlineLevel="1" x14ac:dyDescent="0.2">
      <c r="A18" s="466"/>
      <c r="B18" s="468"/>
      <c r="C18" s="100" t="s">
        <v>12</v>
      </c>
      <c r="D18" s="210">
        <f t="shared" si="1"/>
        <v>1587.5975100000001</v>
      </c>
      <c r="E18" s="354"/>
      <c r="F18" s="210">
        <f t="shared" si="0"/>
        <v>1621.4512299999969</v>
      </c>
      <c r="G18" s="210">
        <f t="shared" si="0"/>
        <v>2656.3383500000009</v>
      </c>
      <c r="I18" s="471"/>
      <c r="K18" s="263"/>
      <c r="L18" s="121"/>
      <c r="M18" s="121"/>
      <c r="N18" s="121"/>
    </row>
    <row r="19" spans="1:14" ht="14.25" outlineLevel="1" x14ac:dyDescent="0.2">
      <c r="A19" s="466"/>
      <c r="B19" s="468"/>
      <c r="C19" s="100" t="s">
        <v>63</v>
      </c>
      <c r="D19" s="210">
        <f t="shared" si="1"/>
        <v>33.473710000000018</v>
      </c>
      <c r="E19" s="354"/>
      <c r="F19" s="210">
        <f t="shared" si="0"/>
        <v>68.312560000000005</v>
      </c>
      <c r="G19" s="210">
        <f t="shared" si="0"/>
        <v>44.196020000000033</v>
      </c>
      <c r="I19" s="471"/>
      <c r="K19" s="263"/>
      <c r="L19" s="121"/>
      <c r="M19" s="121"/>
      <c r="N19" s="121"/>
    </row>
    <row r="20" spans="1:14" ht="14.25" outlineLevel="1" x14ac:dyDescent="0.2">
      <c r="A20" s="466"/>
      <c r="B20" s="468"/>
      <c r="C20" s="100" t="s">
        <v>67</v>
      </c>
      <c r="D20" s="210">
        <f t="shared" si="1"/>
        <v>0</v>
      </c>
      <c r="E20" s="354"/>
      <c r="F20" s="210">
        <f t="shared" si="0"/>
        <v>0</v>
      </c>
      <c r="G20" s="210">
        <f t="shared" si="0"/>
        <v>0</v>
      </c>
      <c r="I20" s="471"/>
      <c r="K20" s="263"/>
      <c r="L20" s="121"/>
      <c r="M20" s="121"/>
      <c r="N20" s="121"/>
    </row>
    <row r="21" spans="1:14" ht="15" x14ac:dyDescent="0.2">
      <c r="A21" s="466"/>
      <c r="B21" s="468"/>
      <c r="C21" s="71" t="s">
        <v>40</v>
      </c>
      <c r="D21" s="210">
        <f>D106-D67</f>
        <v>707757.88955000066</v>
      </c>
      <c r="E21" s="354"/>
      <c r="F21" s="210">
        <f t="shared" si="0"/>
        <v>685702.7048200015</v>
      </c>
      <c r="G21" s="210">
        <f t="shared" si="0"/>
        <v>846579.12992000219</v>
      </c>
      <c r="H21" s="11"/>
      <c r="I21" s="471"/>
      <c r="J21" s="12"/>
      <c r="K21" s="263"/>
      <c r="L21" s="121"/>
      <c r="M21" s="121"/>
      <c r="N21" s="121"/>
    </row>
    <row r="22" spans="1:14" ht="15" x14ac:dyDescent="0.2">
      <c r="A22" s="466"/>
      <c r="B22" s="468"/>
      <c r="C22" s="101" t="s">
        <v>41</v>
      </c>
      <c r="D22" s="210">
        <f t="shared" ref="D22:D23" si="2">D107-D68</f>
        <v>37097.004110000031</v>
      </c>
      <c r="E22" s="354"/>
      <c r="F22" s="210">
        <f t="shared" si="0"/>
        <v>35082.267820000023</v>
      </c>
      <c r="G22" s="210">
        <f t="shared" si="0"/>
        <v>18724.894499999999</v>
      </c>
      <c r="H22" s="11"/>
      <c r="I22" s="471"/>
      <c r="J22" s="12"/>
      <c r="K22" s="263"/>
      <c r="L22" s="121"/>
      <c r="M22" s="121"/>
      <c r="N22" s="121"/>
    </row>
    <row r="23" spans="1:14" s="5" customFormat="1" ht="15" x14ac:dyDescent="0.2">
      <c r="A23" s="466"/>
      <c r="B23" s="468"/>
      <c r="C23" s="102" t="s">
        <v>18</v>
      </c>
      <c r="D23" s="210">
        <f t="shared" si="2"/>
        <v>2484.407670000001</v>
      </c>
      <c r="E23" s="354"/>
      <c r="F23" s="210">
        <f t="shared" si="0"/>
        <v>2732.943780000001</v>
      </c>
      <c r="G23" s="210">
        <f t="shared" si="0"/>
        <v>4420.1405300000006</v>
      </c>
      <c r="H23" s="7"/>
      <c r="I23" s="471"/>
      <c r="K23" s="263"/>
      <c r="L23" s="121"/>
      <c r="M23" s="121"/>
      <c r="N23" s="121"/>
    </row>
    <row r="24" spans="1:14" ht="15" x14ac:dyDescent="0.2">
      <c r="A24" s="466"/>
      <c r="B24" s="468"/>
      <c r="C24" s="102" t="s">
        <v>5</v>
      </c>
      <c r="D24" s="210">
        <f>D109-D70</f>
        <v>21642.647940000021</v>
      </c>
      <c r="E24" s="354"/>
      <c r="F24" s="210">
        <f t="shared" si="0"/>
        <v>22826.610710000481</v>
      </c>
      <c r="G24" s="210">
        <f t="shared" si="0"/>
        <v>25192.273649999988</v>
      </c>
      <c r="H24" s="11"/>
      <c r="I24" s="471"/>
      <c r="J24" s="5"/>
      <c r="K24" s="263"/>
      <c r="L24" s="121"/>
      <c r="M24" s="121"/>
      <c r="N24" s="121"/>
    </row>
    <row r="25" spans="1:14" ht="15" x14ac:dyDescent="0.2">
      <c r="A25" s="466"/>
      <c r="B25" s="468"/>
      <c r="C25" s="102" t="s">
        <v>6</v>
      </c>
      <c r="D25" s="210">
        <f t="shared" ref="D25:D27" si="3">D110-D71</f>
        <v>105582.65548000031</v>
      </c>
      <c r="E25" s="354"/>
      <c r="F25" s="210">
        <f t="shared" si="0"/>
        <v>112326.26024000021</v>
      </c>
      <c r="G25" s="210">
        <f t="shared" si="0"/>
        <v>124529.27546999999</v>
      </c>
      <c r="H25" s="11"/>
      <c r="I25" s="471"/>
      <c r="J25" s="5"/>
      <c r="K25" s="263"/>
      <c r="L25" s="121"/>
      <c r="M25" s="121"/>
      <c r="N25" s="121"/>
    </row>
    <row r="26" spans="1:14" ht="15" x14ac:dyDescent="0.2">
      <c r="A26" s="466"/>
      <c r="B26" s="468"/>
      <c r="C26" s="102" t="s">
        <v>16</v>
      </c>
      <c r="D26" s="210">
        <f t="shared" si="3"/>
        <v>2048.6865200000002</v>
      </c>
      <c r="E26" s="354"/>
      <c r="F26" s="210">
        <f t="shared" si="0"/>
        <v>2334.9126700000002</v>
      </c>
      <c r="G26" s="210">
        <f t="shared" si="0"/>
        <v>2316.3435199999999</v>
      </c>
      <c r="H26" s="11"/>
      <c r="I26" s="471"/>
      <c r="J26" s="14"/>
      <c r="K26" s="263"/>
      <c r="L26" s="121"/>
      <c r="M26" s="121"/>
      <c r="N26" s="121"/>
    </row>
    <row r="27" spans="1:14" ht="15" x14ac:dyDescent="0.2">
      <c r="A27" s="466"/>
      <c r="B27" s="468"/>
      <c r="C27" s="102" t="s">
        <v>7</v>
      </c>
      <c r="D27" s="210">
        <f t="shared" si="3"/>
        <v>1747.4376400000001</v>
      </c>
      <c r="E27" s="354"/>
      <c r="F27" s="210">
        <f t="shared" si="0"/>
        <v>1628.6486</v>
      </c>
      <c r="G27" s="210">
        <f t="shared" si="0"/>
        <v>8604.1350800000018</v>
      </c>
      <c r="H27" s="11"/>
      <c r="I27" s="471"/>
      <c r="J27" s="5"/>
      <c r="K27" s="263"/>
      <c r="L27" s="121"/>
      <c r="M27" s="121"/>
      <c r="N27" s="121"/>
    </row>
    <row r="28" spans="1:14" ht="15" x14ac:dyDescent="0.2">
      <c r="A28" s="466"/>
      <c r="B28" s="468"/>
      <c r="C28" s="102" t="s">
        <v>17</v>
      </c>
      <c r="D28" s="210">
        <f>D113-D74</f>
        <v>19352.50057</v>
      </c>
      <c r="E28" s="354"/>
      <c r="F28" s="210">
        <f t="shared" si="0"/>
        <v>21448.659810000019</v>
      </c>
      <c r="G28" s="210">
        <f t="shared" si="0"/>
        <v>24170.83797</v>
      </c>
      <c r="H28" s="11"/>
      <c r="I28" s="471"/>
      <c r="K28" s="263"/>
      <c r="L28" s="121"/>
      <c r="M28" s="121"/>
      <c r="N28" s="121"/>
    </row>
    <row r="29" spans="1:14" ht="15" x14ac:dyDescent="0.2">
      <c r="A29" s="466"/>
      <c r="B29" s="468"/>
      <c r="C29" s="102" t="s">
        <v>57</v>
      </c>
      <c r="D29" s="210">
        <f>D114-D77</f>
        <v>3629.1777099999981</v>
      </c>
      <c r="E29" s="354"/>
      <c r="F29" s="210">
        <f>F114-F77</f>
        <v>3375.9043099999999</v>
      </c>
      <c r="G29" s="210">
        <f>G114-G77</f>
        <v>4098.5167700000666</v>
      </c>
      <c r="H29" s="11"/>
      <c r="I29" s="471"/>
      <c r="K29" s="263"/>
      <c r="L29" s="121"/>
      <c r="M29" s="121"/>
      <c r="N29" s="121"/>
    </row>
    <row r="30" spans="1:14" ht="15" x14ac:dyDescent="0.2">
      <c r="A30" s="466"/>
      <c r="B30" s="468"/>
      <c r="C30" s="102" t="s">
        <v>58</v>
      </c>
      <c r="D30" s="210">
        <f>D115-D78</f>
        <v>5506.5046499999889</v>
      </c>
      <c r="E30" s="354"/>
      <c r="F30" s="210">
        <f>F115-F78</f>
        <v>6059.25702000002</v>
      </c>
      <c r="G30" s="210">
        <f>G115-G78</f>
        <v>6293.5497000002533</v>
      </c>
      <c r="H30" s="11"/>
      <c r="I30" s="471"/>
      <c r="K30" s="263"/>
      <c r="L30" s="121"/>
      <c r="M30" s="121"/>
      <c r="N30" s="121"/>
    </row>
    <row r="31" spans="1:14" ht="17.25" x14ac:dyDescent="0.2">
      <c r="A31" s="466"/>
      <c r="B31" s="468"/>
      <c r="C31" s="72" t="s">
        <v>74</v>
      </c>
      <c r="D31" s="210">
        <f>D116-D79-D76-D75</f>
        <v>1721.3613700000069</v>
      </c>
      <c r="E31" s="354"/>
      <c r="F31" s="210">
        <f>F116-F79-F76-F75</f>
        <v>2364.2597700000001</v>
      </c>
      <c r="G31" s="210">
        <f>G116-G79-G76-G75</f>
        <v>1549.7919899999999</v>
      </c>
      <c r="H31" s="7"/>
      <c r="I31" s="471"/>
      <c r="J31" s="5"/>
      <c r="K31" s="263"/>
      <c r="L31" s="121"/>
      <c r="M31" s="121"/>
      <c r="N31" s="121"/>
    </row>
    <row r="32" spans="1:14" s="7" customFormat="1" ht="15" x14ac:dyDescent="0.25">
      <c r="A32" s="466"/>
      <c r="B32" s="469"/>
      <c r="C32" s="47" t="s">
        <v>55</v>
      </c>
      <c r="D32" s="48">
        <f>+D10+SUM(D21:D31)</f>
        <v>1392695.0391500008</v>
      </c>
      <c r="E32" s="117"/>
      <c r="F32" s="48">
        <f>+F10+SUM(F21:F31)</f>
        <v>1454708.3680600005</v>
      </c>
      <c r="G32" s="48">
        <f>+G10+SUM(G21:G31)</f>
        <v>1682807.7911700029</v>
      </c>
      <c r="I32" s="472"/>
      <c r="J32" s="15"/>
      <c r="K32" s="265"/>
      <c r="L32" s="130"/>
      <c r="M32" s="130"/>
      <c r="N32" s="130"/>
    </row>
    <row r="33" spans="1:14" ht="15.75" x14ac:dyDescent="0.25">
      <c r="A33" s="466"/>
      <c r="B33" s="21"/>
      <c r="C33" s="34"/>
      <c r="D33" s="17"/>
      <c r="E33" s="17"/>
      <c r="F33" s="17"/>
      <c r="G33" s="17"/>
      <c r="H33" s="7"/>
      <c r="I33" s="35"/>
      <c r="J33" s="5"/>
      <c r="K33" s="265"/>
      <c r="L33" s="130"/>
      <c r="M33" s="130"/>
      <c r="N33" s="130"/>
    </row>
    <row r="34" spans="1:14" ht="14.25" x14ac:dyDescent="0.2">
      <c r="A34" s="466"/>
      <c r="B34" s="473" t="s">
        <v>22</v>
      </c>
      <c r="C34" s="37" t="s">
        <v>38</v>
      </c>
      <c r="D34" s="38">
        <f>D119</f>
        <v>253690.93258000011</v>
      </c>
      <c r="E34" s="118"/>
      <c r="F34" s="38">
        <f>F119-F82</f>
        <v>253750.85076000131</v>
      </c>
      <c r="G34" s="38">
        <f>G119-G82</f>
        <v>292909.28559999989</v>
      </c>
      <c r="H34" s="7"/>
      <c r="I34" s="470">
        <f>+G36/G41</f>
        <v>0.15970596667328216</v>
      </c>
      <c r="K34" s="265"/>
      <c r="L34" s="130"/>
      <c r="M34" s="130"/>
      <c r="N34" s="130"/>
    </row>
    <row r="35" spans="1:14" ht="14.25" x14ac:dyDescent="0.2">
      <c r="A35" s="466"/>
      <c r="B35" s="474"/>
      <c r="C35" s="39" t="s">
        <v>39</v>
      </c>
      <c r="D35" s="36">
        <f>D120</f>
        <v>19324.542620000011</v>
      </c>
      <c r="E35" s="118"/>
      <c r="F35" s="36">
        <f>F120-F83</f>
        <v>20448.776049999979</v>
      </c>
      <c r="G35" s="36">
        <f>G120-G83</f>
        <v>26924.527750000019</v>
      </c>
      <c r="H35" s="7"/>
      <c r="I35" s="471"/>
      <c r="K35" s="265"/>
      <c r="L35" s="130"/>
      <c r="M35" s="130"/>
      <c r="N35" s="130"/>
    </row>
    <row r="36" spans="1:14" s="7" customFormat="1" ht="15" x14ac:dyDescent="0.2">
      <c r="A36" s="466"/>
      <c r="B36" s="475"/>
      <c r="C36" s="96" t="s">
        <v>61</v>
      </c>
      <c r="D36" s="48">
        <f>SUM(D34:D35)</f>
        <v>273015.4752000001</v>
      </c>
      <c r="F36" s="48">
        <f>SUM(F34:F35)</f>
        <v>274199.62681000127</v>
      </c>
      <c r="G36" s="48">
        <f>SUM(G34:G35)</f>
        <v>319833.81334999989</v>
      </c>
      <c r="H36" s="11"/>
      <c r="I36" s="472"/>
      <c r="K36" s="263"/>
      <c r="L36" s="130"/>
    </row>
    <row r="37" spans="1:14" s="7" customFormat="1" ht="15.75" x14ac:dyDescent="0.25">
      <c r="A37" s="466"/>
      <c r="B37" s="21"/>
      <c r="C37" s="18"/>
      <c r="D37" s="94"/>
      <c r="E37" s="94"/>
      <c r="F37" s="94"/>
      <c r="G37" s="94"/>
      <c r="H37" s="11"/>
      <c r="I37" s="35"/>
      <c r="K37" s="263"/>
      <c r="L37" s="130"/>
    </row>
    <row r="38" spans="1:14" s="7" customFormat="1" ht="15.75" x14ac:dyDescent="0.25">
      <c r="A38" s="466"/>
      <c r="B38" s="464" t="s">
        <v>24</v>
      </c>
      <c r="C38" s="464"/>
      <c r="D38" s="49">
        <f t="shared" ref="D38:F38" si="4">D41-D39</f>
        <v>645355.73782000004</v>
      </c>
      <c r="F38" s="49">
        <f t="shared" si="4"/>
        <v>731190.45163999894</v>
      </c>
      <c r="G38" s="49">
        <f>G41-G39</f>
        <v>813083.62622000067</v>
      </c>
      <c r="H38" s="11"/>
      <c r="I38" s="50">
        <f>+G38/$G$41</f>
        <v>0.40600556004871485</v>
      </c>
      <c r="K38" s="266"/>
      <c r="L38" s="125"/>
    </row>
    <row r="39" spans="1:14" s="7" customFormat="1" ht="15.75" x14ac:dyDescent="0.2">
      <c r="A39" s="466"/>
      <c r="B39" s="464" t="s">
        <v>25</v>
      </c>
      <c r="C39" s="464"/>
      <c r="D39" s="49">
        <f>+D21+D22+D23+D36</f>
        <v>1020354.7765300007</v>
      </c>
      <c r="F39" s="49">
        <f>+F21+F22+F23+F36</f>
        <v>997717.54323000275</v>
      </c>
      <c r="G39" s="49">
        <f>+G21+G22+G23+G36</f>
        <v>1189557.9783000022</v>
      </c>
      <c r="H39" s="61"/>
      <c r="I39" s="50">
        <f>+G39/$G$41</f>
        <v>0.5939944399512852</v>
      </c>
      <c r="K39" s="266"/>
      <c r="L39" s="125"/>
    </row>
    <row r="40" spans="1:14" ht="15" x14ac:dyDescent="0.25">
      <c r="B40" s="21"/>
      <c r="C40" s="18"/>
      <c r="D40" s="22"/>
      <c r="E40" s="16"/>
      <c r="F40" s="20"/>
      <c r="G40" s="20"/>
      <c r="H40" s="11"/>
      <c r="I40" s="21"/>
      <c r="K40" s="263"/>
      <c r="L40" s="25"/>
    </row>
    <row r="41" spans="1:14" ht="17.25" x14ac:dyDescent="0.25">
      <c r="A41" s="465" t="s">
        <v>26</v>
      </c>
      <c r="B41" s="451" t="s">
        <v>75</v>
      </c>
      <c r="C41" s="452"/>
      <c r="D41" s="43">
        <f>+D32+D36</f>
        <v>1665710.5143500008</v>
      </c>
      <c r="E41" s="110"/>
      <c r="F41" s="43">
        <f>+F32+F36</f>
        <v>1728907.9948700017</v>
      </c>
      <c r="G41" s="43">
        <f>+G32+G36</f>
        <v>2002641.6045200028</v>
      </c>
      <c r="H41" s="11"/>
      <c r="I41" s="368">
        <f>G41+G52-G130</f>
        <v>0</v>
      </c>
      <c r="J41" s="109"/>
      <c r="K41" s="266"/>
      <c r="L41" s="25"/>
    </row>
    <row r="42" spans="1:14" ht="14.25" x14ac:dyDescent="0.2">
      <c r="A42" s="465"/>
      <c r="B42" s="449" t="s">
        <v>49</v>
      </c>
      <c r="C42" s="450"/>
      <c r="D42" s="40"/>
      <c r="E42" s="7"/>
      <c r="F42" s="210">
        <f>F131</f>
        <v>166586.57296999989</v>
      </c>
      <c r="G42" s="210">
        <f>G131</f>
        <v>228908.85266999999</v>
      </c>
      <c r="H42" s="11"/>
      <c r="I42" s="257"/>
      <c r="L42" s="25"/>
    </row>
    <row r="43" spans="1:14" ht="14.25" x14ac:dyDescent="0.2">
      <c r="A43" s="465"/>
      <c r="B43" s="449" t="s">
        <v>50</v>
      </c>
      <c r="C43" s="450"/>
      <c r="D43" s="40"/>
      <c r="E43" s="7"/>
      <c r="F43" s="210">
        <f>F132</f>
        <v>4922.2993100000067</v>
      </c>
      <c r="G43" s="210">
        <f>G132</f>
        <v>5088.6995200000038</v>
      </c>
      <c r="H43" s="11"/>
      <c r="I43" s="103"/>
      <c r="L43" s="25"/>
    </row>
    <row r="44" spans="1:14" ht="17.25" x14ac:dyDescent="0.2">
      <c r="A44" s="465"/>
      <c r="B44" s="451" t="s">
        <v>76</v>
      </c>
      <c r="C44" s="452"/>
      <c r="D44" s="43">
        <f>+D41</f>
        <v>1665710.5143500008</v>
      </c>
      <c r="E44" s="61"/>
      <c r="F44" s="45">
        <f t="shared" ref="F44" si="5">+F41-F42-F43</f>
        <v>1557399.1225900019</v>
      </c>
      <c r="G44" s="45">
        <f>+G41-G42-G43</f>
        <v>1768644.0523300029</v>
      </c>
      <c r="H44" s="11"/>
      <c r="I44" s="61"/>
      <c r="K44" s="266"/>
      <c r="L44" s="25"/>
    </row>
    <row r="45" spans="1:14" ht="14.25" x14ac:dyDescent="0.2">
      <c r="A45" s="465"/>
      <c r="B45" s="449" t="s">
        <v>77</v>
      </c>
      <c r="C45" s="450"/>
      <c r="D45" s="51"/>
      <c r="E45" s="61"/>
      <c r="F45" s="210">
        <f>F134</f>
        <v>24980.388870000101</v>
      </c>
      <c r="G45" s="36">
        <f>G134</f>
        <v>74383.398399999976</v>
      </c>
      <c r="H45" s="11"/>
      <c r="I45" s="111"/>
      <c r="L45" s="25"/>
    </row>
    <row r="46" spans="1:14" ht="15" x14ac:dyDescent="0.2">
      <c r="A46" s="465"/>
      <c r="B46" s="453" t="s">
        <v>84</v>
      </c>
      <c r="C46" s="454"/>
      <c r="D46" s="43">
        <f>+D44</f>
        <v>1665710.5143500008</v>
      </c>
      <c r="E46" s="61"/>
      <c r="F46" s="46">
        <f t="shared" ref="F46:G46" si="6">+F44-F45</f>
        <v>1532418.7337200018</v>
      </c>
      <c r="G46" s="46">
        <f t="shared" si="6"/>
        <v>1694260.6539300028</v>
      </c>
      <c r="H46" s="11"/>
      <c r="I46" s="61"/>
      <c r="K46" s="266"/>
      <c r="L46" s="25"/>
      <c r="M46" s="13"/>
    </row>
    <row r="47" spans="1:14" customFormat="1" ht="15" x14ac:dyDescent="0.25">
      <c r="K47" s="263"/>
      <c r="L47" s="127"/>
    </row>
    <row r="48" spans="1:14" customFormat="1" ht="18" x14ac:dyDescent="0.25">
      <c r="A48" s="459" t="s">
        <v>48</v>
      </c>
      <c r="B48" s="460"/>
      <c r="C48" s="460"/>
      <c r="D48" s="460"/>
      <c r="E48" s="460"/>
      <c r="F48" s="460"/>
      <c r="G48" s="460"/>
      <c r="H48" s="460"/>
      <c r="I48" s="461"/>
      <c r="K48" s="263"/>
      <c r="L48" s="127"/>
    </row>
    <row r="49" spans="1:12" customFormat="1" ht="15" x14ac:dyDescent="0.25">
      <c r="K49" s="263"/>
      <c r="L49" s="127"/>
    </row>
    <row r="50" spans="1:12" s="5" customFormat="1" ht="25.5" x14ac:dyDescent="0.25">
      <c r="C50" s="41"/>
      <c r="D50" s="169"/>
      <c r="F50" s="73" t="str">
        <f>+F8</f>
        <v>Recaudación
 2025</v>
      </c>
      <c r="G50" s="73" t="str">
        <f>+G8</f>
        <v>Recaudación 
2026</v>
      </c>
      <c r="I50"/>
      <c r="K50" s="263"/>
      <c r="L50" s="28"/>
    </row>
    <row r="51" spans="1:12" s="28" customFormat="1" ht="15" x14ac:dyDescent="0.25">
      <c r="A51"/>
      <c r="B51"/>
      <c r="C51"/>
      <c r="D51" s="127"/>
      <c r="E51"/>
      <c r="F51"/>
      <c r="G51"/>
      <c r="H51"/>
      <c r="I51"/>
      <c r="K51" s="263"/>
    </row>
    <row r="52" spans="1:12" s="28" customFormat="1" ht="15.75" x14ac:dyDescent="0.25">
      <c r="A52" s="458" t="s">
        <v>47</v>
      </c>
      <c r="B52" s="458"/>
      <c r="C52" s="458"/>
      <c r="D52"/>
      <c r="E52"/>
      <c r="F52" s="81">
        <f>F55+F86</f>
        <v>629.10462999999982</v>
      </c>
      <c r="G52" s="81">
        <f>G55+G86</f>
        <v>92.472620000000006</v>
      </c>
      <c r="H52"/>
      <c r="I52"/>
      <c r="J52" s="183"/>
      <c r="K52" s="263"/>
    </row>
    <row r="53" spans="1:12" s="28" customFormat="1" ht="15" x14ac:dyDescent="0.25">
      <c r="A53"/>
      <c r="B53"/>
      <c r="C53"/>
      <c r="D53" s="127"/>
      <c r="E53"/>
      <c r="F53"/>
      <c r="G53"/>
      <c r="H53"/>
      <c r="I53"/>
      <c r="K53" s="263"/>
    </row>
    <row r="54" spans="1:12" customFormat="1" ht="15" x14ac:dyDescent="0.25">
      <c r="D54" s="127"/>
      <c r="K54" s="263"/>
      <c r="L54" s="127"/>
    </row>
    <row r="55" spans="1:12" s="7" customFormat="1" ht="15.75" x14ac:dyDescent="0.25">
      <c r="A55" s="462" t="s">
        <v>93</v>
      </c>
      <c r="B55" s="462"/>
      <c r="C55" s="463"/>
      <c r="D55" s="170">
        <f>SUM(D58:D84)</f>
        <v>0</v>
      </c>
      <c r="E55"/>
      <c r="F55" s="239">
        <f>SUM(F67:F79)+F58+F84</f>
        <v>0</v>
      </c>
      <c r="G55" s="239">
        <f>SUM(G67:G79)+G58+G84</f>
        <v>0</v>
      </c>
      <c r="H55"/>
      <c r="I55" s="309"/>
      <c r="J55" s="198"/>
      <c r="K55" s="263"/>
      <c r="L55" s="125"/>
    </row>
    <row r="56" spans="1:12" customFormat="1" ht="15" hidden="1" outlineLevel="1" x14ac:dyDescent="0.25">
      <c r="K56" s="263"/>
      <c r="L56" s="127"/>
    </row>
    <row r="57" spans="1:12" customFormat="1" ht="15" hidden="1" outlineLevel="1" x14ac:dyDescent="0.25">
      <c r="K57" s="263"/>
      <c r="L57" s="127"/>
    </row>
    <row r="58" spans="1:12" s="5" customFormat="1" ht="15" hidden="1" outlineLevel="1" x14ac:dyDescent="0.25">
      <c r="A58" s="482" t="s">
        <v>20</v>
      </c>
      <c r="B58" s="499" t="s">
        <v>21</v>
      </c>
      <c r="C58" s="63" t="s">
        <v>1</v>
      </c>
      <c r="D58" s="171"/>
      <c r="E58" s="65"/>
      <c r="F58" s="78">
        <v>0</v>
      </c>
      <c r="G58" s="78">
        <v>0</v>
      </c>
      <c r="H58"/>
      <c r="I58" s="123"/>
      <c r="J58" s="288"/>
      <c r="K58" s="221"/>
    </row>
    <row r="59" spans="1:12" s="5" customFormat="1" ht="15" hidden="1" outlineLevel="1" x14ac:dyDescent="0.25">
      <c r="A59" s="482"/>
      <c r="B59" s="499"/>
      <c r="C59" s="67" t="s">
        <v>11</v>
      </c>
      <c r="D59" s="171"/>
      <c r="E59" s="65"/>
      <c r="F59" s="68">
        <v>0</v>
      </c>
      <c r="G59" s="68">
        <v>0</v>
      </c>
      <c r="H59"/>
      <c r="I59" s="123"/>
      <c r="J59" s="288"/>
      <c r="K59" s="221"/>
    </row>
    <row r="60" spans="1:12" s="5" customFormat="1" ht="15" hidden="1" outlineLevel="1" x14ac:dyDescent="0.25">
      <c r="A60" s="482"/>
      <c r="B60" s="499"/>
      <c r="C60" s="67" t="s">
        <v>15</v>
      </c>
      <c r="D60" s="171"/>
      <c r="E60" s="65"/>
      <c r="F60" s="68">
        <v>0</v>
      </c>
      <c r="G60" s="68">
        <v>0</v>
      </c>
      <c r="H60"/>
      <c r="I60" s="123"/>
      <c r="J60" s="288"/>
      <c r="K60" s="221"/>
    </row>
    <row r="61" spans="1:12" s="5" customFormat="1" ht="15" hidden="1" outlineLevel="1" x14ac:dyDescent="0.25">
      <c r="A61" s="482"/>
      <c r="B61" s="499"/>
      <c r="C61" s="67" t="s">
        <v>2</v>
      </c>
      <c r="D61" s="171"/>
      <c r="E61" s="65"/>
      <c r="F61" s="68">
        <v>0</v>
      </c>
      <c r="G61" s="68">
        <v>0</v>
      </c>
      <c r="H61"/>
      <c r="I61" s="123"/>
      <c r="J61" s="288"/>
      <c r="K61" s="221"/>
    </row>
    <row r="62" spans="1:12" s="5" customFormat="1" ht="15" hidden="1" outlineLevel="1" x14ac:dyDescent="0.25">
      <c r="A62" s="482"/>
      <c r="B62" s="499"/>
      <c r="C62" s="70" t="s">
        <v>14</v>
      </c>
      <c r="D62" s="171"/>
      <c r="E62" s="65"/>
      <c r="F62" s="68">
        <v>0</v>
      </c>
      <c r="G62" s="68">
        <v>0</v>
      </c>
      <c r="H62"/>
      <c r="I62" s="123"/>
      <c r="J62" s="288"/>
      <c r="K62" s="221"/>
    </row>
    <row r="63" spans="1:12" s="5" customFormat="1" ht="15" hidden="1" outlineLevel="1" x14ac:dyDescent="0.25">
      <c r="A63" s="482"/>
      <c r="B63" s="499"/>
      <c r="C63" s="70" t="s">
        <v>13</v>
      </c>
      <c r="D63" s="171"/>
      <c r="E63" s="65"/>
      <c r="F63" s="68">
        <v>0</v>
      </c>
      <c r="G63" s="68">
        <v>0</v>
      </c>
      <c r="H63"/>
      <c r="I63" s="123"/>
      <c r="J63" s="288"/>
      <c r="K63" s="221"/>
    </row>
    <row r="64" spans="1:12" s="5" customFormat="1" ht="15" hidden="1" outlineLevel="1" x14ac:dyDescent="0.25">
      <c r="A64" s="482"/>
      <c r="B64" s="499"/>
      <c r="C64" s="70" t="s">
        <v>12</v>
      </c>
      <c r="D64" s="171"/>
      <c r="E64" s="65"/>
      <c r="F64" s="68">
        <v>0</v>
      </c>
      <c r="G64" s="68">
        <v>0</v>
      </c>
      <c r="H64"/>
      <c r="I64" s="123"/>
      <c r="J64" s="288"/>
      <c r="K64" s="221"/>
    </row>
    <row r="65" spans="1:11" s="5" customFormat="1" ht="15" hidden="1" outlineLevel="1" x14ac:dyDescent="0.25">
      <c r="A65" s="482"/>
      <c r="B65" s="499"/>
      <c r="C65" s="70" t="s">
        <v>63</v>
      </c>
      <c r="D65" s="171"/>
      <c r="E65" s="65"/>
      <c r="F65" s="68">
        <v>0</v>
      </c>
      <c r="G65" s="68">
        <v>0</v>
      </c>
      <c r="H65"/>
      <c r="I65" s="123"/>
      <c r="J65" s="288"/>
      <c r="K65" s="221"/>
    </row>
    <row r="66" spans="1:11" s="5" customFormat="1" ht="15" hidden="1" outlineLevel="1" x14ac:dyDescent="0.25">
      <c r="A66" s="482"/>
      <c r="B66" s="499"/>
      <c r="C66" s="70" t="s">
        <v>67</v>
      </c>
      <c r="D66" s="171"/>
      <c r="E66" s="65"/>
      <c r="F66" s="68">
        <v>0</v>
      </c>
      <c r="G66" s="68">
        <v>0</v>
      </c>
      <c r="H66"/>
      <c r="I66" s="123"/>
      <c r="J66" s="288"/>
      <c r="K66" s="221"/>
    </row>
    <row r="67" spans="1:11" s="5" customFormat="1" ht="15" hidden="1" outlineLevel="1" x14ac:dyDescent="0.25">
      <c r="A67" s="482"/>
      <c r="B67" s="499"/>
      <c r="C67" s="71" t="s">
        <v>40</v>
      </c>
      <c r="D67" s="171"/>
      <c r="E67" s="65"/>
      <c r="F67" s="68">
        <v>0</v>
      </c>
      <c r="G67" s="68">
        <v>0</v>
      </c>
      <c r="H67"/>
      <c r="I67" s="123"/>
      <c r="J67" s="288"/>
      <c r="K67" s="221"/>
    </row>
    <row r="68" spans="1:11" s="5" customFormat="1" ht="15" hidden="1" outlineLevel="1" x14ac:dyDescent="0.25">
      <c r="A68" s="482"/>
      <c r="B68" s="499"/>
      <c r="C68" s="71" t="s">
        <v>41</v>
      </c>
      <c r="D68" s="171"/>
      <c r="E68" s="65"/>
      <c r="F68" s="68">
        <v>0</v>
      </c>
      <c r="G68" s="68">
        <v>0</v>
      </c>
      <c r="H68"/>
      <c r="I68" s="123"/>
      <c r="J68" s="288"/>
      <c r="K68" s="221"/>
    </row>
    <row r="69" spans="1:11" s="5" customFormat="1" ht="15" hidden="1" outlineLevel="1" x14ac:dyDescent="0.25">
      <c r="A69" s="482"/>
      <c r="B69" s="499"/>
      <c r="C69" s="72" t="s">
        <v>18</v>
      </c>
      <c r="D69" s="171"/>
      <c r="E69" s="65"/>
      <c r="F69" s="68">
        <v>0</v>
      </c>
      <c r="G69" s="68">
        <v>0</v>
      </c>
      <c r="H69"/>
      <c r="I69" s="123"/>
      <c r="J69" s="288"/>
      <c r="K69" s="221"/>
    </row>
    <row r="70" spans="1:11" s="5" customFormat="1" ht="15" hidden="1" outlineLevel="1" x14ac:dyDescent="0.25">
      <c r="A70" s="482"/>
      <c r="B70" s="499"/>
      <c r="C70" s="72" t="s">
        <v>5</v>
      </c>
      <c r="D70" s="171"/>
      <c r="E70" s="65"/>
      <c r="F70" s="68">
        <v>0</v>
      </c>
      <c r="G70" s="68">
        <v>0</v>
      </c>
      <c r="H70"/>
      <c r="I70" s="123"/>
      <c r="J70" s="288"/>
      <c r="K70" s="221"/>
    </row>
    <row r="71" spans="1:11" s="5" customFormat="1" ht="15" hidden="1" outlineLevel="1" x14ac:dyDescent="0.25">
      <c r="A71" s="482"/>
      <c r="B71" s="499"/>
      <c r="C71" s="72" t="s">
        <v>6</v>
      </c>
      <c r="D71" s="171"/>
      <c r="E71" s="65"/>
      <c r="F71" s="68">
        <v>0</v>
      </c>
      <c r="G71" s="68">
        <v>0</v>
      </c>
      <c r="H71"/>
      <c r="I71" s="123"/>
      <c r="J71" s="288"/>
      <c r="K71" s="221"/>
    </row>
    <row r="72" spans="1:11" s="5" customFormat="1" ht="15" hidden="1" outlineLevel="1" x14ac:dyDescent="0.25">
      <c r="A72" s="482"/>
      <c r="B72" s="499"/>
      <c r="C72" s="72" t="s">
        <v>16</v>
      </c>
      <c r="D72" s="171"/>
      <c r="E72" s="65"/>
      <c r="F72" s="68">
        <v>0</v>
      </c>
      <c r="G72" s="68">
        <v>0</v>
      </c>
      <c r="H72"/>
      <c r="I72" s="123"/>
      <c r="J72" s="288"/>
      <c r="K72" s="221"/>
    </row>
    <row r="73" spans="1:11" s="5" customFormat="1" ht="15" hidden="1" outlineLevel="1" x14ac:dyDescent="0.25">
      <c r="A73" s="482"/>
      <c r="B73" s="499"/>
      <c r="C73" s="72" t="s">
        <v>7</v>
      </c>
      <c r="D73" s="171"/>
      <c r="E73" s="65"/>
      <c r="F73" s="68">
        <v>0</v>
      </c>
      <c r="G73" s="68">
        <v>0</v>
      </c>
      <c r="H73"/>
      <c r="I73" s="123"/>
      <c r="J73" s="288"/>
      <c r="K73" s="221"/>
    </row>
    <row r="74" spans="1:11" s="5" customFormat="1" ht="15" hidden="1" outlineLevel="1" x14ac:dyDescent="0.25">
      <c r="A74" s="482"/>
      <c r="B74" s="499"/>
      <c r="C74" s="72" t="s">
        <v>17</v>
      </c>
      <c r="D74" s="171"/>
      <c r="E74" s="65"/>
      <c r="F74" s="68">
        <v>0</v>
      </c>
      <c r="G74" s="68">
        <v>0</v>
      </c>
      <c r="H74"/>
      <c r="I74" s="123"/>
      <c r="J74" s="288"/>
      <c r="K74" s="221"/>
    </row>
    <row r="75" spans="1:11" s="5" customFormat="1" ht="15" hidden="1" outlineLevel="1" x14ac:dyDescent="0.25">
      <c r="A75" s="482"/>
      <c r="B75" s="499"/>
      <c r="C75" s="72" t="s">
        <v>94</v>
      </c>
      <c r="D75" s="171"/>
      <c r="E75" s="65"/>
      <c r="F75" s="68">
        <v>0</v>
      </c>
      <c r="G75" s="68">
        <v>0</v>
      </c>
      <c r="H75"/>
      <c r="I75" s="123"/>
      <c r="J75" s="288"/>
      <c r="K75" s="221"/>
    </row>
    <row r="76" spans="1:11" s="5" customFormat="1" ht="15" hidden="1" outlineLevel="1" x14ac:dyDescent="0.25">
      <c r="A76" s="482"/>
      <c r="B76" s="499"/>
      <c r="C76" s="72" t="s">
        <v>95</v>
      </c>
      <c r="D76" s="171"/>
      <c r="E76" s="65"/>
      <c r="F76" s="68">
        <v>0</v>
      </c>
      <c r="G76" s="68">
        <v>0</v>
      </c>
      <c r="H76"/>
      <c r="I76" s="123"/>
      <c r="J76" s="288"/>
      <c r="K76" s="221"/>
    </row>
    <row r="77" spans="1:11" s="5" customFormat="1" ht="15" hidden="1" outlineLevel="1" x14ac:dyDescent="0.25">
      <c r="A77" s="482"/>
      <c r="B77" s="499"/>
      <c r="C77" s="72" t="s">
        <v>57</v>
      </c>
      <c r="D77" s="171"/>
      <c r="E77" s="65"/>
      <c r="F77" s="68">
        <v>0</v>
      </c>
      <c r="G77" s="68">
        <v>0</v>
      </c>
      <c r="H77"/>
      <c r="I77" s="123"/>
      <c r="J77" s="288"/>
      <c r="K77" s="221"/>
    </row>
    <row r="78" spans="1:11" s="5" customFormat="1" ht="15" hidden="1" outlineLevel="1" x14ac:dyDescent="0.25">
      <c r="A78" s="482"/>
      <c r="B78" s="499"/>
      <c r="C78" s="72" t="s">
        <v>58</v>
      </c>
      <c r="D78" s="171"/>
      <c r="E78" s="65"/>
      <c r="F78" s="68">
        <v>0</v>
      </c>
      <c r="G78" s="68">
        <v>0</v>
      </c>
      <c r="H78"/>
      <c r="I78" s="123"/>
      <c r="J78" s="288"/>
      <c r="K78" s="221"/>
    </row>
    <row r="79" spans="1:11" s="5" customFormat="1" ht="15" hidden="1" outlineLevel="1" x14ac:dyDescent="0.25">
      <c r="A79" s="482"/>
      <c r="B79" s="499"/>
      <c r="C79" s="72" t="s">
        <v>8</v>
      </c>
      <c r="D79" s="171"/>
      <c r="E79" s="65"/>
      <c r="F79" s="68">
        <v>0</v>
      </c>
      <c r="G79" s="68">
        <v>0</v>
      </c>
      <c r="H79"/>
      <c r="I79" s="123"/>
      <c r="J79" s="288"/>
      <c r="K79" s="221"/>
    </row>
    <row r="80" spans="1:11" s="5" customFormat="1" ht="15" hidden="1" outlineLevel="1" x14ac:dyDescent="0.25">
      <c r="A80" s="482"/>
      <c r="B80" s="499"/>
      <c r="C80" s="176" t="s">
        <v>55</v>
      </c>
      <c r="D80" s="171"/>
      <c r="E80" s="65"/>
      <c r="F80" s="180">
        <f>SUM(F67:F79)+F58</f>
        <v>0</v>
      </c>
      <c r="G80" s="180">
        <f>SUM(G67:G79)+G58</f>
        <v>0</v>
      </c>
      <c r="H80"/>
      <c r="I80" s="123"/>
      <c r="K80" s="221"/>
    </row>
    <row r="81" spans="1:11" s="5" customFormat="1" ht="15" hidden="1" outlineLevel="1" x14ac:dyDescent="0.25">
      <c r="A81" s="482"/>
      <c r="B81" s="173"/>
      <c r="C81" s="177"/>
      <c r="D81" s="171"/>
      <c r="E81" s="175"/>
      <c r="F81" s="171"/>
      <c r="G81" s="171"/>
      <c r="H81"/>
      <c r="I81" s="123"/>
      <c r="K81" s="221"/>
    </row>
    <row r="82" spans="1:11" s="5" customFormat="1" ht="15" hidden="1" outlineLevel="1" x14ac:dyDescent="0.25">
      <c r="A82" s="482"/>
      <c r="B82" s="500" t="s">
        <v>22</v>
      </c>
      <c r="C82" s="37" t="s">
        <v>38</v>
      </c>
      <c r="D82" s="171"/>
      <c r="E82" s="65"/>
      <c r="F82" s="78">
        <v>0</v>
      </c>
      <c r="G82" s="78">
        <v>0</v>
      </c>
      <c r="H82"/>
      <c r="I82" s="123"/>
      <c r="K82" s="221"/>
    </row>
    <row r="83" spans="1:11" s="5" customFormat="1" ht="15" hidden="1" outlineLevel="1" x14ac:dyDescent="0.25">
      <c r="A83" s="482"/>
      <c r="B83" s="500"/>
      <c r="C83" s="39" t="s">
        <v>39</v>
      </c>
      <c r="D83" s="171"/>
      <c r="E83" s="65"/>
      <c r="F83" s="68">
        <v>0</v>
      </c>
      <c r="G83" s="68">
        <v>0</v>
      </c>
      <c r="H83"/>
      <c r="I83" s="123"/>
      <c r="K83" s="221"/>
    </row>
    <row r="84" spans="1:11" s="5" customFormat="1" ht="15" hidden="1" outlineLevel="1" x14ac:dyDescent="0.25">
      <c r="A84" s="482"/>
      <c r="B84" s="500"/>
      <c r="C84" s="74" t="s">
        <v>61</v>
      </c>
      <c r="D84" s="171"/>
      <c r="E84" s="65"/>
      <c r="F84" s="74">
        <v>0</v>
      </c>
      <c r="G84" s="74">
        <v>0</v>
      </c>
      <c r="H84"/>
      <c r="I84"/>
      <c r="K84" s="221"/>
    </row>
    <row r="85" spans="1:11" s="5" customFormat="1" ht="15" collapsed="1" x14ac:dyDescent="0.25">
      <c r="A85" s="172"/>
      <c r="B85" s="173"/>
      <c r="C85" s="174"/>
      <c r="D85" s="171"/>
      <c r="E85" s="175"/>
      <c r="F85" s="171"/>
      <c r="G85" s="171"/>
      <c r="H85" s="127"/>
      <c r="I85" s="127"/>
      <c r="K85" s="221"/>
    </row>
    <row r="86" spans="1:11" s="5" customFormat="1" ht="15.75" x14ac:dyDescent="0.25">
      <c r="A86" s="515"/>
      <c r="B86" s="455" t="s">
        <v>197</v>
      </c>
      <c r="C86" s="346" t="s">
        <v>198</v>
      </c>
      <c r="D86" s="171"/>
      <c r="E86" s="171"/>
      <c r="F86" s="348">
        <f>F88+F87</f>
        <v>629.10462999999982</v>
      </c>
      <c r="G86" s="348">
        <f>G88+G87</f>
        <v>92.472620000000006</v>
      </c>
      <c r="H86" s="127"/>
      <c r="I86" s="127"/>
      <c r="K86" s="221"/>
    </row>
    <row r="87" spans="1:11" s="28" customFormat="1" ht="15" x14ac:dyDescent="0.25">
      <c r="A87" s="516"/>
      <c r="B87" s="455"/>
      <c r="C87" s="360" t="s">
        <v>94</v>
      </c>
      <c r="D87" s="171"/>
      <c r="E87" s="171"/>
      <c r="F87" s="349">
        <f>F123</f>
        <v>629.10462999999982</v>
      </c>
      <c r="G87" s="349">
        <f>G123</f>
        <v>48.905589999999997</v>
      </c>
      <c r="H87" s="127"/>
      <c r="I87" s="127"/>
      <c r="K87" s="265"/>
    </row>
    <row r="88" spans="1:11" s="28" customFormat="1" ht="16.5" x14ac:dyDescent="0.25">
      <c r="A88" s="517"/>
      <c r="B88" s="455"/>
      <c r="C88" s="352" t="s">
        <v>202</v>
      </c>
      <c r="D88" s="126"/>
      <c r="E88" s="230"/>
      <c r="F88" s="349">
        <f>F124</f>
        <v>0</v>
      </c>
      <c r="G88" s="349">
        <f>G124</f>
        <v>43.567030000000003</v>
      </c>
      <c r="H88" s="127"/>
      <c r="I88" s="127"/>
      <c r="K88" s="265"/>
    </row>
    <row r="89" spans="1:11" s="28" customFormat="1" ht="15" x14ac:dyDescent="0.25">
      <c r="A89" s="396"/>
      <c r="B89" s="397"/>
      <c r="C89" s="398"/>
      <c r="D89" s="126"/>
      <c r="E89" s="230"/>
      <c r="F89" s="171"/>
      <c r="G89" s="399"/>
      <c r="H89" s="127"/>
      <c r="I89" s="127"/>
      <c r="K89" s="265"/>
    </row>
    <row r="90" spans="1:11" s="28" customFormat="1" ht="15" x14ac:dyDescent="0.25">
      <c r="A90" s="172"/>
      <c r="B90" s="173"/>
      <c r="C90" s="174"/>
      <c r="D90" s="171"/>
      <c r="E90" s="175"/>
      <c r="F90" s="171"/>
      <c r="G90" s="171"/>
      <c r="H90" s="127"/>
      <c r="I90" s="127"/>
      <c r="K90" s="265"/>
    </row>
    <row r="91" spans="1:11" s="28" customFormat="1" ht="18" x14ac:dyDescent="0.2">
      <c r="A91" s="484" t="s">
        <v>51</v>
      </c>
      <c r="B91" s="485"/>
      <c r="C91" s="485"/>
      <c r="D91" s="485"/>
      <c r="E91" s="485"/>
      <c r="F91" s="485"/>
      <c r="G91" s="485"/>
      <c r="H91" s="485"/>
      <c r="I91" s="486"/>
      <c r="K91" s="265"/>
    </row>
    <row r="92" spans="1:11" s="28" customFormat="1" ht="15.75" x14ac:dyDescent="0.25">
      <c r="A92" s="2"/>
      <c r="B92" s="2"/>
      <c r="C92" s="285"/>
      <c r="D92"/>
      <c r="E92" s="2"/>
      <c r="F92" s="2"/>
      <c r="G92" s="4"/>
      <c r="H92" s="2"/>
      <c r="I92" s="2"/>
      <c r="K92" s="265"/>
    </row>
    <row r="93" spans="1:11" s="28" customFormat="1" ht="51" x14ac:dyDescent="0.25">
      <c r="A93" s="5"/>
      <c r="B93" s="5"/>
      <c r="C93" s="41"/>
      <c r="D93" s="82" t="str">
        <f>+D8</f>
        <v>Meta 
2026</v>
      </c>
      <c r="E93"/>
      <c r="F93" s="82" t="str">
        <f>+F8</f>
        <v>Recaudación
 2025</v>
      </c>
      <c r="G93" s="82" t="str">
        <f>+G8</f>
        <v>Recaudación 
2026</v>
      </c>
      <c r="H93"/>
      <c r="I93" s="82" t="str">
        <f>+I8</f>
        <v>Participación de la Recaudación 2025</v>
      </c>
      <c r="K93" s="265"/>
    </row>
    <row r="94" spans="1:11" s="28" customFormat="1" ht="15" x14ac:dyDescent="0.25">
      <c r="A94"/>
      <c r="B94"/>
      <c r="C94"/>
      <c r="D94"/>
      <c r="E94"/>
      <c r="F94"/>
      <c r="G94"/>
      <c r="H94"/>
      <c r="I94"/>
      <c r="K94" s="265"/>
    </row>
    <row r="95" spans="1:11" s="28" customFormat="1" ht="15" x14ac:dyDescent="0.2">
      <c r="A95" s="487" t="s">
        <v>20</v>
      </c>
      <c r="B95" s="488" t="s">
        <v>21</v>
      </c>
      <c r="C95" s="98" t="s">
        <v>1</v>
      </c>
      <c r="D95" s="218">
        <f t="shared" ref="D95:F95" si="7">D96+D98+D99+D100+D97</f>
        <v>484124.76593999972</v>
      </c>
      <c r="E95" s="218"/>
      <c r="F95" s="218">
        <f t="shared" si="7"/>
        <v>558825.93850999826</v>
      </c>
      <c r="G95" s="66">
        <f>G96+G98+G99+G100+G97</f>
        <v>616328.90207000019</v>
      </c>
      <c r="H95" s="11"/>
      <c r="I95" s="497">
        <f>+G117/G130</f>
        <v>0.84025523427110727</v>
      </c>
      <c r="K95" s="265"/>
    </row>
    <row r="96" spans="1:11" s="28" customFormat="1" ht="16.5" x14ac:dyDescent="0.2">
      <c r="A96" s="487"/>
      <c r="B96" s="489"/>
      <c r="C96" s="99" t="s">
        <v>43</v>
      </c>
      <c r="D96" s="209">
        <v>281763.1966699998</v>
      </c>
      <c r="E96" s="175"/>
      <c r="F96" s="209">
        <v>329199.11791999848</v>
      </c>
      <c r="G96" s="151">
        <v>391920.71645000018</v>
      </c>
      <c r="H96" s="2"/>
      <c r="I96" s="492"/>
      <c r="K96" s="265"/>
    </row>
    <row r="97" spans="1:12" s="28" customFormat="1" ht="14.25" x14ac:dyDescent="0.2">
      <c r="A97" s="487"/>
      <c r="B97" s="489"/>
      <c r="C97" s="279" t="s">
        <v>193</v>
      </c>
      <c r="D97" s="210">
        <v>176536.94461999999</v>
      </c>
      <c r="E97" s="290"/>
      <c r="F97" s="210">
        <v>175441.1177099999</v>
      </c>
      <c r="G97" s="277">
        <v>196867.05459000001</v>
      </c>
      <c r="H97" s="192"/>
      <c r="I97" s="508"/>
      <c r="K97" s="265"/>
    </row>
    <row r="98" spans="1:12" s="28" customFormat="1" ht="16.5" x14ac:dyDescent="0.2">
      <c r="A98" s="487"/>
      <c r="B98" s="489"/>
      <c r="C98" s="99" t="s">
        <v>192</v>
      </c>
      <c r="D98" s="210">
        <v>0</v>
      </c>
      <c r="E98" s="175"/>
      <c r="F98" s="210">
        <v>0</v>
      </c>
      <c r="G98" s="277">
        <v>1630.78027</v>
      </c>
      <c r="H98" s="2"/>
      <c r="I98" s="492"/>
      <c r="K98" s="265"/>
    </row>
    <row r="99" spans="1:12" s="28" customFormat="1" ht="14.25" x14ac:dyDescent="0.2">
      <c r="A99" s="487"/>
      <c r="B99" s="489"/>
      <c r="C99" s="99" t="s">
        <v>15</v>
      </c>
      <c r="D99" s="210">
        <v>245.49214000000001</v>
      </c>
      <c r="E99" s="175"/>
      <c r="F99" s="210">
        <v>138.52351999999999</v>
      </c>
      <c r="G99" s="277">
        <v>151.90181000000001</v>
      </c>
      <c r="H99" s="2"/>
      <c r="I99" s="492"/>
      <c r="K99" s="265"/>
    </row>
    <row r="100" spans="1:12" s="5" customFormat="1" ht="17.25" x14ac:dyDescent="0.25">
      <c r="A100" s="487"/>
      <c r="B100" s="489"/>
      <c r="C100" s="99" t="s">
        <v>44</v>
      </c>
      <c r="D100" s="145">
        <f t="shared" ref="D100:F100" si="8">D101+D102+D103+D104+D105</f>
        <v>25579.132509999989</v>
      </c>
      <c r="E100" s="145"/>
      <c r="F100" s="145">
        <f t="shared" si="8"/>
        <v>54047.179359999864</v>
      </c>
      <c r="G100" s="373">
        <f>G101+G102+G103+G104+G105</f>
        <v>25758.448950000005</v>
      </c>
      <c r="H100" s="2"/>
      <c r="I100" s="492"/>
      <c r="K100" s="222"/>
    </row>
    <row r="101" spans="1:12" s="5" customFormat="1" ht="14.25" x14ac:dyDescent="0.2">
      <c r="A101" s="487"/>
      <c r="B101" s="489"/>
      <c r="C101" s="100" t="s">
        <v>14</v>
      </c>
      <c r="D101" s="210">
        <v>8300.8241200000011</v>
      </c>
      <c r="E101" s="175"/>
      <c r="F101" s="210">
        <v>9213.4168200000313</v>
      </c>
      <c r="G101" s="277">
        <v>7782.2117900000039</v>
      </c>
      <c r="H101" s="2"/>
      <c r="I101" s="492"/>
      <c r="K101" s="222"/>
    </row>
    <row r="102" spans="1:12" customFormat="1" ht="15" x14ac:dyDescent="0.25">
      <c r="A102" s="487"/>
      <c r="B102" s="489"/>
      <c r="C102" s="100" t="s">
        <v>13</v>
      </c>
      <c r="D102" s="210">
        <v>15657.237169999989</v>
      </c>
      <c r="E102" s="65"/>
      <c r="F102" s="210">
        <v>43143.998749999839</v>
      </c>
      <c r="G102" s="277">
        <v>15275.702789999999</v>
      </c>
      <c r="H102" s="2"/>
      <c r="I102" s="492"/>
      <c r="K102" s="263"/>
      <c r="L102" s="127"/>
    </row>
    <row r="103" spans="1:12" ht="14.25" x14ac:dyDescent="0.2">
      <c r="A103" s="487"/>
      <c r="B103" s="489"/>
      <c r="C103" s="100" t="s">
        <v>12</v>
      </c>
      <c r="D103" s="210">
        <v>1587.5975100000001</v>
      </c>
      <c r="E103" s="65"/>
      <c r="F103" s="210">
        <v>1621.4512299999969</v>
      </c>
      <c r="G103" s="277">
        <v>2656.3383500000009</v>
      </c>
      <c r="I103" s="492"/>
      <c r="K103" s="263"/>
      <c r="L103" s="25"/>
    </row>
    <row r="104" spans="1:12" ht="14.25" x14ac:dyDescent="0.2">
      <c r="A104" s="487"/>
      <c r="B104" s="489"/>
      <c r="C104" s="100" t="s">
        <v>63</v>
      </c>
      <c r="D104" s="210">
        <v>33.473710000000018</v>
      </c>
      <c r="E104" s="65"/>
      <c r="F104" s="210">
        <v>68.312560000000005</v>
      </c>
      <c r="G104" s="277">
        <v>44.196020000000033</v>
      </c>
      <c r="I104" s="492"/>
      <c r="K104" s="263"/>
      <c r="L104" s="25"/>
    </row>
    <row r="105" spans="1:12" s="5" customFormat="1" ht="14.25" x14ac:dyDescent="0.2">
      <c r="A105" s="487"/>
      <c r="B105" s="489"/>
      <c r="C105" s="100" t="s">
        <v>67</v>
      </c>
      <c r="D105" s="210">
        <v>0</v>
      </c>
      <c r="E105" s="65"/>
      <c r="F105" s="210">
        <v>0</v>
      </c>
      <c r="G105" s="277">
        <v>0</v>
      </c>
      <c r="H105" s="2"/>
      <c r="I105" s="492"/>
      <c r="K105" s="263"/>
      <c r="L105" s="28"/>
    </row>
    <row r="106" spans="1:12" customFormat="1" ht="15" x14ac:dyDescent="0.25">
      <c r="A106" s="487"/>
      <c r="B106" s="489"/>
      <c r="C106" s="71" t="s">
        <v>40</v>
      </c>
      <c r="D106" s="210">
        <v>707757.88955000066</v>
      </c>
      <c r="E106" s="206"/>
      <c r="F106" s="210">
        <v>685702.7048200015</v>
      </c>
      <c r="G106" s="277">
        <v>846579.12992000219</v>
      </c>
      <c r="H106" s="11"/>
      <c r="I106" s="492"/>
      <c r="K106" s="267"/>
      <c r="L106" s="127"/>
    </row>
    <row r="107" spans="1:12" s="5" customFormat="1" ht="15" x14ac:dyDescent="0.25">
      <c r="A107" s="487"/>
      <c r="B107" s="489"/>
      <c r="C107" s="101" t="s">
        <v>41</v>
      </c>
      <c r="D107" s="210">
        <v>37097.004110000031</v>
      </c>
      <c r="E107" s="206"/>
      <c r="F107" s="210">
        <v>35082.267820000023</v>
      </c>
      <c r="G107" s="277">
        <v>18724.894499999999</v>
      </c>
      <c r="H107" s="11"/>
      <c r="I107" s="492"/>
      <c r="J107" s="198"/>
      <c r="K107" s="263"/>
      <c r="L107" s="28"/>
    </row>
    <row r="108" spans="1:12" ht="15" outlineLevel="1" x14ac:dyDescent="0.2">
      <c r="A108" s="487"/>
      <c r="B108" s="489"/>
      <c r="C108" s="102" t="s">
        <v>122</v>
      </c>
      <c r="D108" s="210">
        <v>2484.407670000001</v>
      </c>
      <c r="E108" s="65"/>
      <c r="F108" s="210">
        <v>2732.943780000001</v>
      </c>
      <c r="G108" s="277">
        <v>4420.1405300000006</v>
      </c>
      <c r="H108" s="7"/>
      <c r="I108" s="492"/>
      <c r="J108" s="198"/>
      <c r="K108" s="263"/>
      <c r="L108" s="25"/>
    </row>
    <row r="109" spans="1:12" s="192" customFormat="1" ht="15" outlineLevel="1" x14ac:dyDescent="0.2">
      <c r="A109" s="487"/>
      <c r="B109" s="489"/>
      <c r="C109" s="102" t="s">
        <v>5</v>
      </c>
      <c r="D109" s="210">
        <v>21642.647940000021</v>
      </c>
      <c r="E109" s="65"/>
      <c r="F109" s="210">
        <v>22826.610710000481</v>
      </c>
      <c r="G109" s="277">
        <v>25192.273649999988</v>
      </c>
      <c r="H109" s="11"/>
      <c r="I109" s="492"/>
      <c r="J109" s="198"/>
      <c r="K109" s="263"/>
      <c r="L109" s="188"/>
    </row>
    <row r="110" spans="1:12" s="192" customFormat="1" ht="15" outlineLevel="1" x14ac:dyDescent="0.2">
      <c r="A110" s="487"/>
      <c r="B110" s="489"/>
      <c r="C110" s="102" t="s">
        <v>6</v>
      </c>
      <c r="D110" s="210">
        <v>105582.65548000031</v>
      </c>
      <c r="E110" s="65"/>
      <c r="F110" s="210">
        <v>112326.26024000021</v>
      </c>
      <c r="G110" s="277">
        <v>124529.27546999999</v>
      </c>
      <c r="H110" s="11"/>
      <c r="I110" s="492"/>
      <c r="J110" s="198"/>
      <c r="K110" s="263"/>
      <c r="L110" s="188"/>
    </row>
    <row r="111" spans="1:12" ht="15" outlineLevel="1" x14ac:dyDescent="0.2">
      <c r="A111" s="487"/>
      <c r="B111" s="489"/>
      <c r="C111" s="102" t="s">
        <v>16</v>
      </c>
      <c r="D111" s="210">
        <v>2048.6865200000002</v>
      </c>
      <c r="E111" s="65"/>
      <c r="F111" s="210">
        <v>2334.9126700000002</v>
      </c>
      <c r="G111" s="277">
        <v>2316.3435199999999</v>
      </c>
      <c r="H111" s="11"/>
      <c r="I111" s="492"/>
      <c r="J111" s="198"/>
      <c r="K111" s="263"/>
      <c r="L111" s="25"/>
    </row>
    <row r="112" spans="1:12" ht="15" outlineLevel="1" x14ac:dyDescent="0.2">
      <c r="A112" s="487"/>
      <c r="B112" s="489"/>
      <c r="C112" s="102" t="s">
        <v>7</v>
      </c>
      <c r="D112" s="210">
        <v>1747.4376400000001</v>
      </c>
      <c r="E112" s="65"/>
      <c r="F112" s="210">
        <v>1628.6486</v>
      </c>
      <c r="G112" s="277">
        <v>8604.1350800000018</v>
      </c>
      <c r="H112" s="11"/>
      <c r="I112" s="492"/>
      <c r="J112" s="198"/>
      <c r="K112" s="263"/>
      <c r="L112" s="25"/>
    </row>
    <row r="113" spans="1:12" ht="15" outlineLevel="1" x14ac:dyDescent="0.2">
      <c r="A113" s="487"/>
      <c r="B113" s="489"/>
      <c r="C113" s="102" t="s">
        <v>178</v>
      </c>
      <c r="D113" s="210">
        <v>19352.50057</v>
      </c>
      <c r="E113" s="65"/>
      <c r="F113" s="210">
        <v>21448.659810000019</v>
      </c>
      <c r="G113" s="277">
        <v>24170.83797</v>
      </c>
      <c r="H113" s="11"/>
      <c r="I113" s="492"/>
      <c r="J113" s="198"/>
      <c r="K113" s="263"/>
      <c r="L113" s="25"/>
    </row>
    <row r="114" spans="1:12" ht="15" outlineLevel="1" x14ac:dyDescent="0.2">
      <c r="A114" s="487"/>
      <c r="B114" s="489"/>
      <c r="C114" s="102" t="s">
        <v>57</v>
      </c>
      <c r="D114" s="210">
        <v>3629.1777099999981</v>
      </c>
      <c r="E114" s="65"/>
      <c r="F114" s="210">
        <v>3375.9043099999999</v>
      </c>
      <c r="G114" s="277">
        <v>4098.5167700000666</v>
      </c>
      <c r="H114" s="11"/>
      <c r="I114" s="492"/>
      <c r="J114" s="198"/>
      <c r="K114" s="263"/>
      <c r="L114" s="25"/>
    </row>
    <row r="115" spans="1:12" ht="15" outlineLevel="1" x14ac:dyDescent="0.2">
      <c r="A115" s="487"/>
      <c r="B115" s="489"/>
      <c r="C115" s="102" t="s">
        <v>58</v>
      </c>
      <c r="D115" s="210">
        <v>5506.5046499999889</v>
      </c>
      <c r="E115" s="65"/>
      <c r="F115" s="210">
        <v>6059.25702000002</v>
      </c>
      <c r="G115" s="277">
        <v>6293.5497000002533</v>
      </c>
      <c r="H115" s="11"/>
      <c r="I115" s="492"/>
      <c r="J115" s="198"/>
      <c r="K115" s="263"/>
      <c r="L115" s="25"/>
    </row>
    <row r="116" spans="1:12" ht="17.25" outlineLevel="1" x14ac:dyDescent="0.2">
      <c r="A116" s="487"/>
      <c r="B116" s="489"/>
      <c r="C116" s="72" t="s">
        <v>74</v>
      </c>
      <c r="D116" s="68">
        <v>1721.3613700000069</v>
      </c>
      <c r="E116" s="65"/>
      <c r="F116" s="68">
        <v>2364.2597700000001</v>
      </c>
      <c r="G116" s="151">
        <v>1549.7919899999999</v>
      </c>
      <c r="H116" s="11"/>
      <c r="I116" s="492"/>
      <c r="J116" s="198"/>
      <c r="K116" s="263"/>
      <c r="L116" s="25"/>
    </row>
    <row r="117" spans="1:12" ht="15" outlineLevel="1" x14ac:dyDescent="0.2">
      <c r="A117" s="487"/>
      <c r="B117" s="490"/>
      <c r="C117" s="83" t="s">
        <v>55</v>
      </c>
      <c r="D117" s="84">
        <f>+D95+D106+D107+SUM(D108:D116)</f>
        <v>1392695.0391500005</v>
      </c>
      <c r="E117" s="61"/>
      <c r="F117" s="84">
        <f>+F95+F106+F107+SUM(F108:F116)</f>
        <v>1454708.3680600005</v>
      </c>
      <c r="G117" s="84">
        <f>+G95+G106+G107+SUM(G108:G116)</f>
        <v>1682807.7911700027</v>
      </c>
      <c r="H117" s="7"/>
      <c r="I117" s="493"/>
      <c r="J117" s="198"/>
      <c r="K117" s="263"/>
      <c r="L117" s="25"/>
    </row>
    <row r="118" spans="1:12" ht="15.75" x14ac:dyDescent="0.25">
      <c r="A118" s="487"/>
      <c r="B118" s="21"/>
      <c r="C118" s="34"/>
      <c r="D118" s="17"/>
      <c r="E118" s="17"/>
      <c r="F118" s="17"/>
      <c r="G118" s="17"/>
      <c r="H118" s="7"/>
      <c r="I118" s="35"/>
      <c r="J118" s="198"/>
      <c r="K118" s="263"/>
      <c r="L118" s="25"/>
    </row>
    <row r="119" spans="1:12" ht="15" x14ac:dyDescent="0.2">
      <c r="A119" s="487"/>
      <c r="B119" s="494" t="s">
        <v>22</v>
      </c>
      <c r="C119" s="76" t="s">
        <v>38</v>
      </c>
      <c r="D119" s="78">
        <v>253690.93258000011</v>
      </c>
      <c r="E119" s="77"/>
      <c r="F119" s="78">
        <v>253750.85076000131</v>
      </c>
      <c r="G119" s="424">
        <v>292909.28559999989</v>
      </c>
      <c r="H119" s="7"/>
      <c r="I119" s="497">
        <f>+G121/G130</f>
        <v>0.15969859253942364</v>
      </c>
      <c r="J119" s="198"/>
      <c r="K119" s="263"/>
      <c r="L119" s="228"/>
    </row>
    <row r="120" spans="1:12" s="5" customFormat="1" ht="15" x14ac:dyDescent="0.2">
      <c r="A120" s="487"/>
      <c r="B120" s="495"/>
      <c r="C120" s="79" t="s">
        <v>39</v>
      </c>
      <c r="D120" s="68">
        <v>19324.542620000011</v>
      </c>
      <c r="E120" s="77"/>
      <c r="F120" s="68">
        <v>20448.776049999979</v>
      </c>
      <c r="G120" s="277">
        <v>26924.527750000019</v>
      </c>
      <c r="H120" s="7"/>
      <c r="I120" s="492"/>
      <c r="J120" s="198"/>
      <c r="K120" s="263"/>
    </row>
    <row r="121" spans="1:12" ht="15" x14ac:dyDescent="0.2">
      <c r="A121" s="487"/>
      <c r="B121" s="496"/>
      <c r="C121" s="97" t="s">
        <v>61</v>
      </c>
      <c r="D121" s="84">
        <f>SUM(D119:D120)</f>
        <v>273015.4752000001</v>
      </c>
      <c r="E121" s="7"/>
      <c r="F121" s="84">
        <f>SUM(F119:F120)</f>
        <v>274199.62681000127</v>
      </c>
      <c r="G121" s="84">
        <f>SUM(G119:G120)</f>
        <v>319833.81334999989</v>
      </c>
      <c r="H121" s="11"/>
      <c r="I121" s="493"/>
      <c r="J121" s="198"/>
      <c r="K121" s="263"/>
    </row>
    <row r="122" spans="1:12" ht="15.75" x14ac:dyDescent="0.25">
      <c r="A122" s="487"/>
      <c r="B122" s="21"/>
      <c r="C122" s="18"/>
      <c r="D122" s="22"/>
      <c r="E122" s="7"/>
      <c r="F122" s="22"/>
      <c r="G122" s="22"/>
      <c r="H122" s="11"/>
      <c r="I122" s="35"/>
      <c r="J122" s="198"/>
      <c r="K122" s="263"/>
    </row>
    <row r="123" spans="1:12" ht="14.25" x14ac:dyDescent="0.2">
      <c r="A123" s="487"/>
      <c r="B123" s="456" t="s">
        <v>197</v>
      </c>
      <c r="C123" s="375" t="s">
        <v>94</v>
      </c>
      <c r="D123" s="78">
        <v>0</v>
      </c>
      <c r="E123" s="212"/>
      <c r="F123" s="78">
        <v>629.10462999999982</v>
      </c>
      <c r="G123" s="424">
        <v>48.905589999999997</v>
      </c>
      <c r="H123" s="7"/>
      <c r="I123" s="497">
        <f>+G125/G128</f>
        <v>7.7736959178864633E-5</v>
      </c>
      <c r="J123" s="198"/>
      <c r="K123" s="263"/>
    </row>
    <row r="124" spans="1:12" ht="16.5" x14ac:dyDescent="0.2">
      <c r="A124" s="487"/>
      <c r="B124" s="456"/>
      <c r="C124" s="376" t="s">
        <v>202</v>
      </c>
      <c r="D124" s="68">
        <v>0</v>
      </c>
      <c r="E124" s="220"/>
      <c r="F124" s="68">
        <v>0</v>
      </c>
      <c r="G124" s="277">
        <v>43.567030000000003</v>
      </c>
      <c r="H124" s="7"/>
      <c r="I124" s="492"/>
      <c r="J124" s="198"/>
      <c r="K124" s="263"/>
    </row>
    <row r="125" spans="1:12" ht="15" x14ac:dyDescent="0.2">
      <c r="A125" s="487"/>
      <c r="B125" s="456"/>
      <c r="C125" s="97" t="s">
        <v>205</v>
      </c>
      <c r="D125" s="84">
        <f>SUM(D123:D124)</f>
        <v>0</v>
      </c>
      <c r="E125" s="7"/>
      <c r="F125" s="84">
        <f>SUM(F123:F124)</f>
        <v>629.10462999999982</v>
      </c>
      <c r="G125" s="84">
        <f>SUM(G123:G124)</f>
        <v>92.472620000000006</v>
      </c>
      <c r="H125" s="11"/>
      <c r="I125" s="493"/>
      <c r="J125" s="198"/>
      <c r="K125" s="263"/>
    </row>
    <row r="126" spans="1:12" ht="15.75" x14ac:dyDescent="0.25">
      <c r="A126" s="487"/>
      <c r="B126" s="21"/>
      <c r="C126" s="18"/>
      <c r="D126" s="22"/>
      <c r="E126" s="7"/>
      <c r="F126" s="19"/>
      <c r="G126" s="22"/>
      <c r="H126" s="11"/>
      <c r="I126" s="35"/>
      <c r="J126" s="198"/>
      <c r="K126" s="263"/>
    </row>
    <row r="127" spans="1:12" ht="15.75" x14ac:dyDescent="0.2">
      <c r="A127" s="487"/>
      <c r="B127" s="498" t="s">
        <v>24</v>
      </c>
      <c r="C127" s="498"/>
      <c r="D127" s="85">
        <f>D130-D128</f>
        <v>645355.73782000004</v>
      </c>
      <c r="E127" s="7"/>
      <c r="F127" s="85">
        <f t="shared" ref="F127:G127" si="9">F130-F128</f>
        <v>731819.5562699989</v>
      </c>
      <c r="G127" s="85">
        <f t="shared" si="9"/>
        <v>813176.09884000034</v>
      </c>
      <c r="H127" s="11"/>
      <c r="I127" s="86">
        <f>+G127/$G$130</f>
        <v>0.4060329866665342</v>
      </c>
      <c r="J127" s="198"/>
      <c r="K127" s="263"/>
    </row>
    <row r="128" spans="1:12" ht="15.75" x14ac:dyDescent="0.2">
      <c r="A128" s="487"/>
      <c r="B128" s="498" t="s">
        <v>25</v>
      </c>
      <c r="C128" s="498"/>
      <c r="D128" s="85">
        <f>+D106+D107+D108+D121</f>
        <v>1020354.7765300007</v>
      </c>
      <c r="E128" s="7"/>
      <c r="F128" s="85">
        <f>+F106+F107+F108+F121</f>
        <v>997717.54323000275</v>
      </c>
      <c r="G128" s="85">
        <f>+G106+G107+G108+G121</f>
        <v>1189557.9783000022</v>
      </c>
      <c r="H128" s="61"/>
      <c r="I128" s="86">
        <f>+G128/$G$130</f>
        <v>0.5939670133334658</v>
      </c>
      <c r="J128" s="198"/>
    </row>
    <row r="129" spans="1:13" s="7" customFormat="1" ht="15" x14ac:dyDescent="0.25">
      <c r="A129" s="2"/>
      <c r="B129" s="21"/>
      <c r="C129" s="18"/>
      <c r="D129" s="22"/>
      <c r="F129" s="20"/>
      <c r="G129" s="20"/>
      <c r="H129" s="11"/>
      <c r="I129" s="21"/>
      <c r="J129" s="15"/>
      <c r="K129" s="262"/>
    </row>
    <row r="130" spans="1:13" ht="17.25" x14ac:dyDescent="0.25">
      <c r="A130" s="501" t="s">
        <v>26</v>
      </c>
      <c r="B130" s="502" t="s">
        <v>129</v>
      </c>
      <c r="C130" s="503"/>
      <c r="D130" s="87">
        <f>+D117+D121+D125</f>
        <v>1665710.5143500008</v>
      </c>
      <c r="E130"/>
      <c r="F130" s="87">
        <f>+F117+F121+F125</f>
        <v>1729537.0995000016</v>
      </c>
      <c r="G130" s="87">
        <f>+G117+G121+G125</f>
        <v>2002734.0771400025</v>
      </c>
      <c r="H130" s="11"/>
      <c r="I130" s="435"/>
      <c r="J130" s="5"/>
    </row>
    <row r="131" spans="1:13" ht="14.25" x14ac:dyDescent="0.2">
      <c r="A131" s="501"/>
      <c r="B131" s="504" t="s">
        <v>130</v>
      </c>
      <c r="C131" s="505"/>
      <c r="D131" s="425"/>
      <c r="E131" s="426"/>
      <c r="F131" s="427">
        <v>166586.57296999989</v>
      </c>
      <c r="G131" s="427">
        <v>228908.85266999999</v>
      </c>
      <c r="H131" s="11"/>
      <c r="I131" s="435"/>
      <c r="K131" s="263"/>
    </row>
    <row r="132" spans="1:13" ht="14.25" x14ac:dyDescent="0.2">
      <c r="A132" s="501"/>
      <c r="B132" s="504" t="s">
        <v>131</v>
      </c>
      <c r="C132" s="505"/>
      <c r="D132" s="425"/>
      <c r="E132" s="426"/>
      <c r="F132" s="427">
        <v>4922.2993100000067</v>
      </c>
      <c r="G132" s="427">
        <v>5088.6995200000038</v>
      </c>
      <c r="H132" s="11"/>
      <c r="I132" s="435"/>
      <c r="K132" s="263"/>
    </row>
    <row r="133" spans="1:13" s="7" customFormat="1" ht="17.25" x14ac:dyDescent="0.25">
      <c r="A133" s="501"/>
      <c r="B133" s="502" t="s">
        <v>132</v>
      </c>
      <c r="C133" s="503"/>
      <c r="D133" s="87"/>
      <c r="E133"/>
      <c r="F133" s="89">
        <f>+F130-F131-F132</f>
        <v>1558028.2272200019</v>
      </c>
      <c r="G133" s="89">
        <f>+G130-G131-G132</f>
        <v>1768736.5249500026</v>
      </c>
      <c r="H133" s="11"/>
      <c r="I133" s="289"/>
      <c r="K133" s="262"/>
    </row>
    <row r="134" spans="1:13" s="7" customFormat="1" ht="15" x14ac:dyDescent="0.25">
      <c r="A134" s="501"/>
      <c r="B134" s="504" t="s">
        <v>133</v>
      </c>
      <c r="C134" s="505"/>
      <c r="D134" s="428"/>
      <c r="E134" s="91"/>
      <c r="F134" s="429">
        <v>24980.388870000101</v>
      </c>
      <c r="G134" s="429">
        <v>74383.398399999976</v>
      </c>
      <c r="H134" s="11"/>
      <c r="I134" s="368">
        <f>G134-'Recaudación abierta'!I69</f>
        <v>0</v>
      </c>
      <c r="K134" s="262"/>
    </row>
    <row r="135" spans="1:13" s="7" customFormat="1" ht="15" x14ac:dyDescent="0.25">
      <c r="A135" s="501"/>
      <c r="B135" s="506" t="s">
        <v>134</v>
      </c>
      <c r="C135" s="507"/>
      <c r="D135" s="87"/>
      <c r="E135"/>
      <c r="F135" s="93">
        <f>+F133-F134</f>
        <v>1533047.8383500017</v>
      </c>
      <c r="G135" s="93">
        <f>+G133-G134</f>
        <v>1694353.1265500025</v>
      </c>
      <c r="H135" s="11"/>
      <c r="I135" s="103"/>
      <c r="K135" s="263"/>
    </row>
    <row r="136" spans="1:13" s="7" customFormat="1" ht="15" customHeight="1" x14ac:dyDescent="0.25">
      <c r="A136" s="438" t="s">
        <v>216</v>
      </c>
      <c r="B136" s="438"/>
      <c r="C136" s="438"/>
      <c r="D136"/>
      <c r="E136"/>
      <c r="F136" s="110"/>
      <c r="G136" s="110"/>
      <c r="H136"/>
      <c r="I136"/>
      <c r="K136" s="263"/>
    </row>
    <row r="137" spans="1:13" s="7" customFormat="1" x14ac:dyDescent="0.2">
      <c r="A137" s="483"/>
      <c r="B137" s="483"/>
      <c r="C137" s="483"/>
      <c r="D137" s="483"/>
      <c r="E137" s="483"/>
      <c r="F137" s="483"/>
      <c r="G137" s="483"/>
      <c r="H137" s="483"/>
      <c r="I137" s="483"/>
      <c r="K137" s="262"/>
    </row>
    <row r="138" spans="1:13" s="7" customFormat="1" x14ac:dyDescent="0.2">
      <c r="A138" s="483" t="s">
        <v>92</v>
      </c>
      <c r="B138" s="483"/>
      <c r="C138" s="483"/>
      <c r="D138" s="483"/>
      <c r="E138" s="483"/>
      <c r="F138" s="483"/>
      <c r="G138" s="483"/>
      <c r="H138" s="483"/>
      <c r="I138" s="483"/>
      <c r="K138" s="262"/>
    </row>
    <row r="139" spans="1:13" s="7" customFormat="1" x14ac:dyDescent="0.25">
      <c r="A139" s="438" t="s">
        <v>45</v>
      </c>
      <c r="B139" s="438"/>
      <c r="C139" s="438"/>
      <c r="D139" s="438"/>
      <c r="E139" s="438"/>
      <c r="F139" s="438"/>
      <c r="G139" s="438"/>
      <c r="H139" s="438"/>
      <c r="I139" s="438"/>
      <c r="K139" s="262"/>
    </row>
    <row r="140" spans="1:13" s="7" customFormat="1" x14ac:dyDescent="0.25">
      <c r="A140" s="438" t="s">
        <v>46</v>
      </c>
      <c r="B140" s="438"/>
      <c r="C140" s="438"/>
      <c r="D140" s="438"/>
      <c r="E140" s="438"/>
      <c r="F140" s="438"/>
      <c r="G140" s="438"/>
      <c r="H140" s="438"/>
      <c r="I140" s="438"/>
      <c r="K140" s="262"/>
    </row>
    <row r="141" spans="1:13" ht="21.75" customHeight="1" x14ac:dyDescent="0.2">
      <c r="A141" s="438" t="s">
        <v>186</v>
      </c>
      <c r="B141" s="438"/>
      <c r="C141" s="438"/>
      <c r="D141" s="438"/>
      <c r="E141" s="438"/>
      <c r="F141" s="438"/>
      <c r="G141" s="438"/>
      <c r="H141" s="438"/>
      <c r="I141" s="438"/>
    </row>
    <row r="142" spans="1:13" ht="14.25" x14ac:dyDescent="0.2">
      <c r="A142" s="438" t="s">
        <v>81</v>
      </c>
      <c r="B142" s="438"/>
      <c r="C142" s="438"/>
      <c r="D142" s="438"/>
      <c r="E142" s="438"/>
      <c r="F142" s="438"/>
      <c r="G142" s="438"/>
      <c r="H142" s="438"/>
      <c r="I142" s="438"/>
      <c r="J142" s="147"/>
      <c r="K142" s="295"/>
      <c r="M142" s="13"/>
    </row>
    <row r="143" spans="1:13" x14ac:dyDescent="0.2">
      <c r="A143" s="438" t="s">
        <v>82</v>
      </c>
      <c r="B143" s="438"/>
      <c r="C143" s="438"/>
      <c r="D143" s="438"/>
      <c r="E143" s="438"/>
      <c r="F143" s="438"/>
      <c r="G143" s="438"/>
      <c r="H143" s="438"/>
      <c r="I143" s="438"/>
      <c r="J143" s="13"/>
      <c r="M143" s="178"/>
    </row>
    <row r="144" spans="1:13" x14ac:dyDescent="0.2">
      <c r="A144" s="438" t="s">
        <v>83</v>
      </c>
      <c r="B144" s="438"/>
      <c r="C144" s="438"/>
      <c r="D144" s="438"/>
      <c r="E144" s="438"/>
      <c r="F144" s="438"/>
      <c r="G144" s="438"/>
      <c r="H144" s="438"/>
      <c r="I144" s="438"/>
    </row>
    <row r="145" spans="1:11" x14ac:dyDescent="0.2">
      <c r="A145" s="438" t="s">
        <v>146</v>
      </c>
      <c r="B145" s="438"/>
      <c r="C145" s="438"/>
      <c r="D145" s="293"/>
      <c r="E145" s="293"/>
      <c r="F145" s="293"/>
      <c r="G145" s="293"/>
      <c r="H145" s="293"/>
      <c r="I145" s="293"/>
    </row>
    <row r="146" spans="1:11" x14ac:dyDescent="0.2">
      <c r="A146" s="438" t="s">
        <v>191</v>
      </c>
      <c r="B146" s="438"/>
      <c r="C146" s="438"/>
      <c r="D146" s="438"/>
      <c r="E146" s="438"/>
      <c r="F146" s="438"/>
      <c r="G146" s="438"/>
      <c r="H146" s="438"/>
      <c r="I146" s="438"/>
    </row>
    <row r="147" spans="1:11" x14ac:dyDescent="0.2">
      <c r="A147" s="438" t="s">
        <v>201</v>
      </c>
      <c r="B147" s="438"/>
      <c r="C147" s="438"/>
      <c r="D147" s="438"/>
      <c r="E147" s="438"/>
      <c r="F147" s="438"/>
      <c r="G147" s="438"/>
      <c r="H147" s="438"/>
      <c r="I147" s="438"/>
      <c r="J147" s="295"/>
    </row>
    <row r="148" spans="1:11" customFormat="1" ht="15" x14ac:dyDescent="0.25">
      <c r="A148" s="438"/>
      <c r="B148" s="438"/>
      <c r="C148" s="438"/>
      <c r="D148" s="438"/>
      <c r="E148" s="438"/>
      <c r="F148" s="438"/>
      <c r="G148" s="438"/>
      <c r="H148" s="293"/>
      <c r="I148" s="293"/>
      <c r="J148" s="123"/>
      <c r="K148" s="259"/>
    </row>
    <row r="149" spans="1:11" x14ac:dyDescent="0.2">
      <c r="A149" s="439" t="s">
        <v>35</v>
      </c>
      <c r="B149" s="439"/>
      <c r="C149" s="439"/>
      <c r="D149" s="164"/>
      <c r="E149" s="164"/>
      <c r="F149" s="164"/>
      <c r="G149" s="164"/>
      <c r="H149" s="164"/>
      <c r="I149" s="164"/>
      <c r="K149" s="122"/>
    </row>
    <row r="150" spans="1:11" ht="12.75" customHeight="1" x14ac:dyDescent="0.2">
      <c r="A150" s="438" t="s">
        <v>214</v>
      </c>
      <c r="B150" s="438"/>
      <c r="C150" s="438"/>
      <c r="D150" s="438"/>
      <c r="E150" s="438"/>
      <c r="F150" s="438"/>
      <c r="G150" s="438"/>
      <c r="H150" s="438"/>
      <c r="I150" s="438"/>
      <c r="K150" s="122"/>
    </row>
    <row r="151" spans="1:11" x14ac:dyDescent="0.2">
      <c r="A151" s="439" t="s">
        <v>68</v>
      </c>
      <c r="B151" s="439"/>
      <c r="C151" s="439"/>
      <c r="D151" s="439"/>
      <c r="E151" s="439"/>
      <c r="F151" s="439"/>
      <c r="G151" s="24"/>
      <c r="H151" s="24"/>
      <c r="I151" s="24"/>
      <c r="K151" s="122"/>
    </row>
    <row r="152" spans="1:11" x14ac:dyDescent="0.2">
      <c r="A152" s="439" t="s">
        <v>9</v>
      </c>
      <c r="B152" s="439"/>
      <c r="C152" s="439"/>
      <c r="D152" s="439"/>
      <c r="E152" s="439"/>
      <c r="F152" s="439"/>
      <c r="G152" s="24"/>
      <c r="H152" s="24"/>
      <c r="I152" s="24"/>
      <c r="K152" s="2"/>
    </row>
    <row r="153" spans="1:11" x14ac:dyDescent="0.2">
      <c r="C153" s="24"/>
      <c r="D153" s="24"/>
      <c r="E153" s="23"/>
      <c r="F153" s="23"/>
      <c r="G153" s="24"/>
      <c r="H153" s="24"/>
      <c r="I153" s="24"/>
    </row>
  </sheetData>
  <mergeCells count="63">
    <mergeCell ref="A10:A39"/>
    <mergeCell ref="A1:I1"/>
    <mergeCell ref="A2:I2"/>
    <mergeCell ref="A3:I3"/>
    <mergeCell ref="A4:I4"/>
    <mergeCell ref="A6:I6"/>
    <mergeCell ref="B10:B32"/>
    <mergeCell ref="I10:I32"/>
    <mergeCell ref="B34:B36"/>
    <mergeCell ref="I34:I36"/>
    <mergeCell ref="B38:C38"/>
    <mergeCell ref="B39:C39"/>
    <mergeCell ref="A152:C152"/>
    <mergeCell ref="D152:F152"/>
    <mergeCell ref="B41:C41"/>
    <mergeCell ref="B42:C42"/>
    <mergeCell ref="B43:C43"/>
    <mergeCell ref="A48:I48"/>
    <mergeCell ref="A52:C52"/>
    <mergeCell ref="A55:C55"/>
    <mergeCell ref="B44:C44"/>
    <mergeCell ref="B45:C45"/>
    <mergeCell ref="B46:C46"/>
    <mergeCell ref="A41:A46"/>
    <mergeCell ref="A58:A84"/>
    <mergeCell ref="B58:B80"/>
    <mergeCell ref="B82:B84"/>
    <mergeCell ref="A86:A88"/>
    <mergeCell ref="B86:B88"/>
    <mergeCell ref="A91:I91"/>
    <mergeCell ref="A95:A128"/>
    <mergeCell ref="B95:B117"/>
    <mergeCell ref="I95:I117"/>
    <mergeCell ref="B119:B121"/>
    <mergeCell ref="I119:I121"/>
    <mergeCell ref="B123:B125"/>
    <mergeCell ref="I123:I125"/>
    <mergeCell ref="B127:C127"/>
    <mergeCell ref="B128:C128"/>
    <mergeCell ref="A130:A135"/>
    <mergeCell ref="B130:C130"/>
    <mergeCell ref="B131:C131"/>
    <mergeCell ref="B132:C132"/>
    <mergeCell ref="B133:C133"/>
    <mergeCell ref="B134:C134"/>
    <mergeCell ref="B135:C135"/>
    <mergeCell ref="A136:C136"/>
    <mergeCell ref="A137:I137"/>
    <mergeCell ref="A138:I138"/>
    <mergeCell ref="A139:I139"/>
    <mergeCell ref="A140:I140"/>
    <mergeCell ref="A141:I141"/>
    <mergeCell ref="A142:I142"/>
    <mergeCell ref="A143:I143"/>
    <mergeCell ref="A144:I144"/>
    <mergeCell ref="A145:C145"/>
    <mergeCell ref="A146:I146"/>
    <mergeCell ref="A147:I147"/>
    <mergeCell ref="A148:G148"/>
    <mergeCell ref="A149:C149"/>
    <mergeCell ref="A151:C151"/>
    <mergeCell ref="D151:F151"/>
    <mergeCell ref="A150:I150"/>
  </mergeCells>
  <conditionalFormatting sqref="H9">
    <cfRule type="iconSet" priority="41">
      <iconSet>
        <cfvo type="percent" val="0"/>
        <cfvo type="num" val="0.95" gte="0"/>
        <cfvo type="num" val="1" gte="0"/>
      </iconSet>
    </cfRule>
    <cfRule type="iconSet" priority="43">
      <iconSet>
        <cfvo type="percent" val="0"/>
        <cfvo type="num" val="0.95"/>
        <cfvo type="num" val="1"/>
      </iconSet>
    </cfRule>
    <cfRule type="iconSet" priority="42">
      <iconSet>
        <cfvo type="percent" val="0"/>
        <cfvo type="num" val="0.95" gte="0"/>
        <cfvo type="num" val="0.99" gte="0"/>
      </iconSet>
    </cfRule>
  </conditionalFormatting>
  <conditionalFormatting sqref="H10">
    <cfRule type="iconSet" priority="39">
      <iconSet>
        <cfvo type="percent" val="0"/>
        <cfvo type="num" val="0.95"/>
        <cfvo type="num" val="1"/>
      </iconSet>
    </cfRule>
  </conditionalFormatting>
  <conditionalFormatting sqref="H11:H14 H16:H17 H20">
    <cfRule type="iconSet" priority="37">
      <iconSet>
        <cfvo type="percent" val="0"/>
        <cfvo type="num" val="0.95"/>
        <cfvo type="num" val="1"/>
      </iconSet>
    </cfRule>
  </conditionalFormatting>
  <conditionalFormatting sqref="H18">
    <cfRule type="iconSet" priority="27">
      <iconSet>
        <cfvo type="percent" val="0"/>
        <cfvo type="num" val="0.95"/>
        <cfvo type="num" val="1"/>
      </iconSet>
    </cfRule>
    <cfRule type="iconSet" priority="28">
      <iconSet>
        <cfvo type="percent" val="0"/>
        <cfvo type="num" val="0.95" gte="0"/>
        <cfvo type="num" val="0.99" gte="0"/>
      </iconSet>
    </cfRule>
    <cfRule type="iconSet" priority="29">
      <iconSet>
        <cfvo type="percent" val="0"/>
        <cfvo type="num" val="0.95" gte="0"/>
        <cfvo type="num" val="1" gte="0"/>
      </iconSet>
    </cfRule>
    <cfRule type="iconSet" priority="30">
      <iconSet>
        <cfvo type="percent" val="0"/>
        <cfvo type="num" val="0.95" gte="0"/>
        <cfvo type="num" val="1" gte="0"/>
      </iconSet>
    </cfRule>
  </conditionalFormatting>
  <conditionalFormatting sqref="H19">
    <cfRule type="iconSet" priority="23">
      <iconSet>
        <cfvo type="percent" val="0"/>
        <cfvo type="num" val="0.95"/>
        <cfvo type="num" val="1"/>
      </iconSet>
    </cfRule>
    <cfRule type="iconSet" priority="24">
      <iconSet>
        <cfvo type="percent" val="0"/>
        <cfvo type="num" val="0.95" gte="0"/>
        <cfvo type="num" val="0.99" gte="0"/>
      </iconSet>
    </cfRule>
    <cfRule type="iconSet" priority="25">
      <iconSet>
        <cfvo type="percent" val="0"/>
        <cfvo type="num" val="0.95" gte="0"/>
        <cfvo type="num" val="1" gte="0"/>
      </iconSet>
    </cfRule>
    <cfRule type="iconSet" priority="26">
      <iconSet>
        <cfvo type="percent" val="0"/>
        <cfvo type="num" val="0.95" gte="0"/>
        <cfvo type="num" val="1" gte="0"/>
      </iconSet>
    </cfRule>
  </conditionalFormatting>
  <conditionalFormatting sqref="H21:H22">
    <cfRule type="iconSet" priority="34">
      <iconSet>
        <cfvo type="percent" val="0"/>
        <cfvo type="num" val="0.95"/>
        <cfvo type="num" val="1"/>
      </iconSet>
    </cfRule>
  </conditionalFormatting>
  <conditionalFormatting sqref="H24:H30">
    <cfRule type="iconSet" priority="58">
      <iconSet>
        <cfvo type="percent" val="0"/>
        <cfvo type="num" val="0.95"/>
        <cfvo type="num" val="1"/>
      </iconSet>
    </cfRule>
  </conditionalFormatting>
  <conditionalFormatting sqref="H24:H31 H11:H14 H16:H17 H20">
    <cfRule type="iconSet" priority="59">
      <iconSet>
        <cfvo type="percent" val="0"/>
        <cfvo type="num" val="0.95" gte="0"/>
        <cfvo type="num" val="1" gte="0"/>
      </iconSet>
    </cfRule>
  </conditionalFormatting>
  <conditionalFormatting sqref="H24:H32 H10:H14 H16:H17 H20">
    <cfRule type="iconSet" priority="60">
      <iconSet>
        <cfvo type="percent" val="0"/>
        <cfvo type="num" val="0.95" gte="0"/>
        <cfvo type="num" val="1" gte="0"/>
      </iconSet>
    </cfRule>
  </conditionalFormatting>
  <conditionalFormatting sqref="H31">
    <cfRule type="iconSet" priority="53">
      <iconSet>
        <cfvo type="percent" val="0"/>
        <cfvo type="num" val="0.95"/>
        <cfvo type="num" val="1"/>
      </iconSet>
    </cfRule>
  </conditionalFormatting>
  <conditionalFormatting sqref="H32">
    <cfRule type="iconSet" priority="38">
      <iconSet>
        <cfvo type="percent" val="0"/>
        <cfvo type="num" val="0.95"/>
        <cfvo type="num" val="1"/>
      </iconSet>
    </cfRule>
  </conditionalFormatting>
  <conditionalFormatting sqref="H34:H38 H21:H23 H40">
    <cfRule type="iconSet" priority="36">
      <iconSet>
        <cfvo type="percent" val="0"/>
        <cfvo type="num" val="0.95"/>
        <cfvo type="num" val="1"/>
      </iconSet>
    </cfRule>
  </conditionalFormatting>
  <conditionalFormatting sqref="H34:H38 H21:H23">
    <cfRule type="iconSet" priority="35">
      <iconSet>
        <cfvo type="percent" val="0"/>
        <cfvo type="num" val="0.95"/>
        <cfvo type="num" val="1"/>
      </iconSet>
    </cfRule>
  </conditionalFormatting>
  <conditionalFormatting sqref="H40 H10:H14 H16:H17 H20:H38">
    <cfRule type="iconSet" priority="40">
      <iconSet>
        <cfvo type="percent" val="0"/>
        <cfvo type="num" val="0.95" gte="0"/>
        <cfvo type="num" val="0.99" gte="0"/>
      </iconSet>
    </cfRule>
  </conditionalFormatting>
  <conditionalFormatting sqref="H41:H46">
    <cfRule type="iconSet" priority="31">
      <iconSet>
        <cfvo type="percent" val="0"/>
        <cfvo type="num" val="0.95"/>
        <cfvo type="num" val="1"/>
      </iconSet>
    </cfRule>
    <cfRule type="iconSet" priority="32">
      <iconSet>
        <cfvo type="percent" val="0"/>
        <cfvo type="num" val="0.95"/>
        <cfvo type="num" val="1"/>
      </iconSet>
    </cfRule>
    <cfRule type="iconSet" priority="33">
      <iconSet>
        <cfvo type="percent" val="0"/>
        <cfvo type="num" val="0.95" gte="0"/>
        <cfvo type="num" val="0.99" gte="0"/>
      </iconSet>
    </cfRule>
  </conditionalFormatting>
  <conditionalFormatting sqref="H95">
    <cfRule type="iconSet" priority="51">
      <iconSet>
        <cfvo type="percent" val="0"/>
        <cfvo type="num" val="0.95"/>
        <cfvo type="num" val="1"/>
      </iconSet>
    </cfRule>
  </conditionalFormatting>
  <conditionalFormatting sqref="H96:H102 H105">
    <cfRule type="iconSet" priority="49">
      <iconSet>
        <cfvo type="percent" val="0"/>
        <cfvo type="num" val="0.95"/>
        <cfvo type="num" val="1"/>
      </iconSet>
    </cfRule>
  </conditionalFormatting>
  <conditionalFormatting sqref="H103">
    <cfRule type="iconSet" priority="15">
      <iconSet>
        <cfvo type="percent" val="0"/>
        <cfvo type="num" val="0.95"/>
        <cfvo type="num" val="1"/>
      </iconSet>
    </cfRule>
    <cfRule type="iconSet" priority="18">
      <iconSet>
        <cfvo type="percent" val="0"/>
        <cfvo type="num" val="0.95" gte="0"/>
        <cfvo type="num" val="1" gte="0"/>
      </iconSet>
    </cfRule>
    <cfRule type="iconSet" priority="17">
      <iconSet>
        <cfvo type="percent" val="0"/>
        <cfvo type="num" val="0.95" gte="0"/>
        <cfvo type="num" val="1" gte="0"/>
      </iconSet>
    </cfRule>
    <cfRule type="iconSet" priority="16">
      <iconSet>
        <cfvo type="percent" val="0"/>
        <cfvo type="num" val="0.95" gte="0"/>
        <cfvo type="num" val="0.99" gte="0"/>
      </iconSet>
    </cfRule>
  </conditionalFormatting>
  <conditionalFormatting sqref="H104">
    <cfRule type="iconSet" priority="22">
      <iconSet>
        <cfvo type="percent" val="0"/>
        <cfvo type="num" val="0.95" gte="0"/>
        <cfvo type="num" val="1" gte="0"/>
      </iconSet>
    </cfRule>
    <cfRule type="iconSet" priority="19">
      <iconSet>
        <cfvo type="percent" val="0"/>
        <cfvo type="num" val="0.95"/>
        <cfvo type="num" val="1"/>
      </iconSet>
    </cfRule>
    <cfRule type="iconSet" priority="20">
      <iconSet>
        <cfvo type="percent" val="0"/>
        <cfvo type="num" val="0.95" gte="0"/>
        <cfvo type="num" val="0.99" gte="0"/>
      </iconSet>
    </cfRule>
    <cfRule type="iconSet" priority="21">
      <iconSet>
        <cfvo type="percent" val="0"/>
        <cfvo type="num" val="0.95" gte="0"/>
        <cfvo type="num" val="1" gte="0"/>
      </iconSet>
    </cfRule>
  </conditionalFormatting>
  <conditionalFormatting sqref="H106:H107">
    <cfRule type="iconSet" priority="47">
      <iconSet>
        <cfvo type="percent" val="0"/>
        <cfvo type="num" val="0.95"/>
        <cfvo type="num" val="1"/>
      </iconSet>
    </cfRule>
  </conditionalFormatting>
  <conditionalFormatting sqref="H109:H114 H96:H102 H105">
    <cfRule type="iconSet" priority="56">
      <iconSet>
        <cfvo type="percent" val="0"/>
        <cfvo type="num" val="0.95" gte="0"/>
        <cfvo type="num" val="1" gte="0"/>
      </iconSet>
    </cfRule>
  </conditionalFormatting>
  <conditionalFormatting sqref="H109:H114">
    <cfRule type="iconSet" priority="57">
      <iconSet>
        <cfvo type="percent" val="0"/>
        <cfvo type="num" val="0.95"/>
        <cfvo type="num" val="1"/>
      </iconSet>
    </cfRule>
  </conditionalFormatting>
  <conditionalFormatting sqref="H115">
    <cfRule type="iconSet" priority="7">
      <iconSet>
        <cfvo type="percent" val="0"/>
        <cfvo type="num" val="0.95"/>
        <cfvo type="num" val="1"/>
      </iconSet>
    </cfRule>
    <cfRule type="iconSet" priority="9">
      <iconSet>
        <cfvo type="percent" val="0"/>
        <cfvo type="num" val="0.95" gte="0"/>
        <cfvo type="num" val="1" gte="0"/>
      </iconSet>
    </cfRule>
    <cfRule type="iconSet" priority="10">
      <iconSet>
        <cfvo type="percent" val="0"/>
        <cfvo type="num" val="0.95" gte="0"/>
        <cfvo type="num" val="1" gte="0"/>
      </iconSet>
    </cfRule>
    <cfRule type="iconSet" priority="8">
      <iconSet>
        <cfvo type="percent" val="0"/>
        <cfvo type="num" val="0.95" gte="0"/>
        <cfvo type="num" val="0.99" gte="0"/>
      </iconSet>
    </cfRule>
  </conditionalFormatting>
  <conditionalFormatting sqref="H116">
    <cfRule type="iconSet" priority="11">
      <iconSet>
        <cfvo type="percent" val="0"/>
        <cfvo type="num" val="0.95"/>
        <cfvo type="num" val="1"/>
      </iconSet>
    </cfRule>
    <cfRule type="iconSet" priority="12">
      <iconSet>
        <cfvo type="percent" val="0"/>
        <cfvo type="num" val="0.95" gte="0"/>
        <cfvo type="num" val="0.99" gte="0"/>
      </iconSet>
    </cfRule>
    <cfRule type="iconSet" priority="13">
      <iconSet>
        <cfvo type="percent" val="0"/>
        <cfvo type="num" val="0.95" gte="0"/>
        <cfvo type="num" val="1" gte="0"/>
      </iconSet>
    </cfRule>
    <cfRule type="iconSet" priority="14">
      <iconSet>
        <cfvo type="percent" val="0"/>
        <cfvo type="num" val="0.95" gte="0"/>
        <cfvo type="num" val="1" gte="0"/>
      </iconSet>
    </cfRule>
  </conditionalFormatting>
  <conditionalFormatting sqref="H117 H109:H114 H95:H102 H105">
    <cfRule type="iconSet" priority="54">
      <iconSet>
        <cfvo type="percent" val="0"/>
        <cfvo type="num" val="0.95" gte="0"/>
        <cfvo type="num" val="1" gte="0"/>
      </iconSet>
    </cfRule>
  </conditionalFormatting>
  <conditionalFormatting sqref="H117">
    <cfRule type="iconSet" priority="50">
      <iconSet>
        <cfvo type="percent" val="0"/>
        <cfvo type="num" val="0.95"/>
        <cfvo type="num" val="1"/>
      </iconSet>
    </cfRule>
  </conditionalFormatting>
  <conditionalFormatting sqref="H119:H122 H126:H127 H106:H108">
    <cfRule type="iconSet" priority="55">
      <iconSet>
        <cfvo type="percent" val="0"/>
        <cfvo type="num" val="0.95"/>
        <cfvo type="num" val="1"/>
      </iconSet>
    </cfRule>
  </conditionalFormatting>
  <conditionalFormatting sqref="H123:H125">
    <cfRule type="iconSet" priority="4">
      <iconSet>
        <cfvo type="percent" val="0"/>
        <cfvo type="num" val="0.95"/>
        <cfvo type="num" val="1"/>
      </iconSet>
    </cfRule>
    <cfRule type="iconSet" priority="5">
      <iconSet>
        <cfvo type="percent" val="0"/>
        <cfvo type="num" val="0.95"/>
        <cfvo type="num" val="1"/>
      </iconSet>
    </cfRule>
    <cfRule type="iconSet" priority="6">
      <iconSet>
        <cfvo type="percent" val="0"/>
        <cfvo type="num" val="0.95" gte="0"/>
        <cfvo type="num" val="0.99" gte="0"/>
      </iconSet>
    </cfRule>
  </conditionalFormatting>
  <conditionalFormatting sqref="H129 H95:H102 H117:H122 H126:H127 H105:H114">
    <cfRule type="iconSet" priority="52">
      <iconSet>
        <cfvo type="percent" val="0"/>
        <cfvo type="num" val="0.95" gte="0"/>
        <cfvo type="num" val="0.99" gte="0"/>
      </iconSet>
    </cfRule>
  </conditionalFormatting>
  <conditionalFormatting sqref="H129 H119:H122 H126:H127 H106:H108">
    <cfRule type="iconSet" priority="48">
      <iconSet>
        <cfvo type="percent" val="0"/>
        <cfvo type="num" val="0.95"/>
        <cfvo type="num" val="1"/>
      </iconSet>
    </cfRule>
  </conditionalFormatting>
  <conditionalFormatting sqref="H130:H135">
    <cfRule type="iconSet" priority="44">
      <iconSet>
        <cfvo type="percent" val="0"/>
        <cfvo type="num" val="0.95"/>
        <cfvo type="num" val="1"/>
      </iconSet>
    </cfRule>
    <cfRule type="iconSet" priority="45">
      <iconSet>
        <cfvo type="percent" val="0"/>
        <cfvo type="num" val="0.95"/>
        <cfvo type="num" val="1"/>
      </iconSet>
    </cfRule>
    <cfRule type="iconSet" priority="46">
      <iconSet>
        <cfvo type="percent" val="0"/>
        <cfvo type="num" val="0.95" gte="0"/>
        <cfvo type="num" val="0.99" gte="0"/>
      </iconSet>
    </cfRule>
  </conditionalFormatting>
  <conditionalFormatting sqref="I41">
    <cfRule type="cellIs" dxfId="6" priority="2" operator="notEqual">
      <formula>0</formula>
    </cfRule>
  </conditionalFormatting>
  <conditionalFormatting sqref="I130:I132">
    <cfRule type="cellIs" dxfId="5" priority="3" operator="notBetween">
      <formula>-1</formula>
      <formula>1</formula>
    </cfRule>
  </conditionalFormatting>
  <conditionalFormatting sqref="I134">
    <cfRule type="cellIs" dxfId="4" priority="1" operator="notBetween">
      <formula>-1</formula>
      <formula>1</formula>
    </cfRule>
  </conditionalFormatting>
  <printOptions horizontalCentered="1" verticalCentered="1"/>
  <pageMargins left="0.74803149606299213" right="0.74803149606299213" top="0.35" bottom="0.39370078740157483" header="0.26" footer="0.19685039370078741"/>
  <pageSetup paperSize="9" scale="26" orientation="landscape" r:id="rId1"/>
  <headerFooter alignWithMargins="0">
    <oddHeader>&amp;R&amp;"Arial,Negrita"&amp;11CUADRO No. "A1"</oddHeader>
    <oddFooter>&amp;LFecha:  &amp;D&amp;RPlanificación Nacional.- XM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62"/>
  <sheetViews>
    <sheetView showGridLines="0" topLeftCell="A119" zoomScaleNormal="100" zoomScaleSheetLayoutView="85" workbookViewId="0">
      <selection activeCell="J81" sqref="J81"/>
    </sheetView>
  </sheetViews>
  <sheetFormatPr baseColWidth="10" defaultColWidth="11.42578125" defaultRowHeight="12.75" outlineLevelRow="2" x14ac:dyDescent="0.2"/>
  <cols>
    <col min="1" max="2" width="5.7109375" style="2" customWidth="1"/>
    <col min="3" max="3" width="63.7109375" style="2" customWidth="1"/>
    <col min="4" max="4" width="18.42578125" style="2" customWidth="1"/>
    <col min="5" max="5" width="1.28515625" style="2" customWidth="1"/>
    <col min="6" max="6" width="20.28515625" style="2" customWidth="1"/>
    <col min="7" max="7" width="20.42578125" style="2" customWidth="1"/>
    <col min="8" max="8" width="1.5703125" style="2" customWidth="1"/>
    <col min="9" max="9" width="16.85546875" style="2" customWidth="1"/>
    <col min="10" max="10" width="16.7109375" style="2" bestFit="1" customWidth="1"/>
    <col min="11" max="11" width="16.28515625" style="122" customWidth="1"/>
    <col min="12" max="12" width="4.42578125" style="2" customWidth="1"/>
    <col min="13" max="14" width="15.42578125" style="2" customWidth="1"/>
    <col min="15" max="16384" width="11.42578125" style="2"/>
  </cols>
  <sheetData>
    <row r="1" spans="1:14" ht="27.75" customHeight="1" x14ac:dyDescent="0.2">
      <c r="A1" s="476" t="s">
        <v>52</v>
      </c>
      <c r="B1" s="476"/>
      <c r="C1" s="476"/>
      <c r="D1" s="476"/>
      <c r="E1" s="476"/>
      <c r="F1" s="476"/>
      <c r="G1" s="476"/>
      <c r="H1" s="476"/>
      <c r="I1" s="476"/>
    </row>
    <row r="2" spans="1:14" ht="18" x14ac:dyDescent="0.2">
      <c r="A2" s="477" t="s">
        <v>53</v>
      </c>
      <c r="B2" s="477"/>
      <c r="C2" s="477"/>
      <c r="D2" s="477"/>
      <c r="E2" s="477"/>
      <c r="F2" s="477"/>
      <c r="G2" s="477"/>
      <c r="H2" s="477"/>
      <c r="I2" s="477"/>
    </row>
    <row r="3" spans="1:14" ht="20.25" customHeight="1" x14ac:dyDescent="0.2">
      <c r="A3" s="478" t="s">
        <v>157</v>
      </c>
      <c r="B3" s="478"/>
      <c r="C3" s="478"/>
      <c r="D3" s="478"/>
      <c r="E3" s="478"/>
      <c r="F3" s="478"/>
      <c r="G3" s="478"/>
      <c r="H3" s="478"/>
      <c r="I3" s="478"/>
    </row>
    <row r="4" spans="1:14" ht="17.25" customHeight="1" x14ac:dyDescent="0.25">
      <c r="A4" s="444" t="s">
        <v>73</v>
      </c>
      <c r="B4" s="444"/>
      <c r="C4" s="444"/>
      <c r="D4" s="444"/>
      <c r="E4" s="444"/>
      <c r="F4" s="444"/>
      <c r="G4" s="444"/>
      <c r="H4" s="444"/>
      <c r="I4" s="444"/>
      <c r="K4" s="207"/>
    </row>
    <row r="5" spans="1:14" ht="15.75" x14ac:dyDescent="0.25">
      <c r="A5" s="62"/>
      <c r="B5" s="62"/>
      <c r="C5" s="62"/>
      <c r="D5" s="62"/>
      <c r="E5" s="62"/>
      <c r="F5" s="62"/>
      <c r="G5" s="62"/>
      <c r="H5" s="62"/>
      <c r="I5" s="62"/>
      <c r="L5" s="161"/>
    </row>
    <row r="6" spans="1:14" customFormat="1" ht="31.5" customHeight="1" x14ac:dyDescent="0.25">
      <c r="A6" s="479" t="s">
        <v>42</v>
      </c>
      <c r="B6" s="480"/>
      <c r="C6" s="480"/>
      <c r="D6" s="480"/>
      <c r="E6" s="480"/>
      <c r="F6" s="480"/>
      <c r="G6" s="480"/>
      <c r="H6" s="480"/>
      <c r="I6" s="481"/>
      <c r="K6" s="123"/>
      <c r="L6" s="162"/>
    </row>
    <row r="7" spans="1:14" ht="15.75" x14ac:dyDescent="0.25">
      <c r="C7" s="3"/>
      <c r="D7" s="4"/>
      <c r="G7" s="4"/>
      <c r="L7" s="161"/>
    </row>
    <row r="8" spans="1:14" s="5" customFormat="1" ht="60" customHeight="1" x14ac:dyDescent="0.25">
      <c r="C8" s="41"/>
      <c r="D8" s="42" t="s">
        <v>138</v>
      </c>
      <c r="E8" s="6"/>
      <c r="F8" s="42" t="s">
        <v>136</v>
      </c>
      <c r="G8" s="42" t="s">
        <v>137</v>
      </c>
      <c r="H8" s="6"/>
      <c r="I8" s="42" t="s">
        <v>139</v>
      </c>
      <c r="K8" s="122"/>
    </row>
    <row r="9" spans="1:14" s="7" customFormat="1" ht="4.5" customHeight="1" x14ac:dyDescent="0.2">
      <c r="C9" s="8"/>
      <c r="D9" s="33"/>
      <c r="E9" s="10"/>
      <c r="F9" s="9"/>
      <c r="G9" s="9"/>
      <c r="H9" s="10"/>
      <c r="J9" s="5"/>
      <c r="K9" s="124"/>
    </row>
    <row r="10" spans="1:14" s="5" customFormat="1" ht="15.95" customHeight="1" x14ac:dyDescent="0.2">
      <c r="A10" s="466" t="s">
        <v>20</v>
      </c>
      <c r="B10" s="467" t="s">
        <v>21</v>
      </c>
      <c r="C10" s="98" t="s">
        <v>1</v>
      </c>
      <c r="D10" s="129">
        <f t="shared" ref="D10:D20" si="0">D104</f>
        <v>0</v>
      </c>
      <c r="E10" s="115"/>
      <c r="F10" s="129">
        <f t="shared" ref="F10" si="1">F104</f>
        <v>0</v>
      </c>
      <c r="G10" s="129">
        <f>G104-G57</f>
        <v>0</v>
      </c>
      <c r="H10" s="11"/>
      <c r="I10" s="470" t="e">
        <f>+G31/G40</f>
        <v>#DIV/0!</v>
      </c>
      <c r="K10" s="122"/>
      <c r="L10" s="122"/>
      <c r="M10" s="122"/>
      <c r="N10" s="122"/>
    </row>
    <row r="11" spans="1:14" ht="15.95" customHeight="1" outlineLevel="1" x14ac:dyDescent="0.2">
      <c r="A11" s="466"/>
      <c r="B11" s="468"/>
      <c r="C11" s="99" t="s">
        <v>43</v>
      </c>
      <c r="D11" s="36">
        <f t="shared" si="0"/>
        <v>0</v>
      </c>
      <c r="E11" s="115"/>
      <c r="F11" s="36">
        <f>F105</f>
        <v>0</v>
      </c>
      <c r="G11" s="36">
        <f>G105-G58</f>
        <v>0</v>
      </c>
      <c r="I11" s="471"/>
      <c r="J11" s="5"/>
      <c r="K11" s="121"/>
      <c r="L11" s="121"/>
      <c r="M11" s="121"/>
      <c r="N11" s="121"/>
    </row>
    <row r="12" spans="1:14" s="192" customFormat="1" ht="15.95" customHeight="1" outlineLevel="1" x14ac:dyDescent="0.2">
      <c r="A12" s="466"/>
      <c r="B12" s="468"/>
      <c r="C12" s="189" t="s">
        <v>154</v>
      </c>
      <c r="D12" s="190">
        <f>D106</f>
        <v>0</v>
      </c>
      <c r="E12" s="194"/>
      <c r="F12" s="318">
        <f>F106</f>
        <v>0</v>
      </c>
      <c r="G12" s="190">
        <f>G106</f>
        <v>0</v>
      </c>
      <c r="I12" s="471"/>
      <c r="J12" s="191"/>
      <c r="K12" s="195"/>
      <c r="L12" s="195"/>
      <c r="M12" s="195"/>
      <c r="N12" s="195"/>
    </row>
    <row r="13" spans="1:14" ht="15.95" customHeight="1" outlineLevel="1" x14ac:dyDescent="0.2">
      <c r="A13" s="466"/>
      <c r="B13" s="468"/>
      <c r="C13" s="99" t="s">
        <v>15</v>
      </c>
      <c r="D13" s="36">
        <f t="shared" si="0"/>
        <v>0</v>
      </c>
      <c r="E13" s="115"/>
      <c r="F13" s="36">
        <f t="shared" ref="F13:F20" si="2">F107</f>
        <v>0</v>
      </c>
      <c r="G13" s="36">
        <f t="shared" ref="G13:G19" si="3">G107-G59</f>
        <v>0</v>
      </c>
      <c r="I13" s="471"/>
      <c r="K13" s="121"/>
      <c r="L13" s="121"/>
      <c r="M13" s="121"/>
      <c r="N13" s="121"/>
    </row>
    <row r="14" spans="1:14" ht="15.95" customHeight="1" outlineLevel="1" x14ac:dyDescent="0.25">
      <c r="A14" s="466"/>
      <c r="B14" s="468"/>
      <c r="C14" s="99" t="s">
        <v>153</v>
      </c>
      <c r="D14" s="145">
        <f t="shared" si="0"/>
        <v>0</v>
      </c>
      <c r="E14" s="116"/>
      <c r="F14" s="36">
        <f t="shared" si="2"/>
        <v>0</v>
      </c>
      <c r="G14" s="145">
        <f t="shared" si="3"/>
        <v>0</v>
      </c>
      <c r="H14" s="68"/>
      <c r="I14" s="471"/>
      <c r="K14" s="121"/>
      <c r="L14" s="121"/>
      <c r="M14" s="121"/>
      <c r="N14" s="121"/>
    </row>
    <row r="15" spans="1:14" ht="15.95" customHeight="1" outlineLevel="1" x14ac:dyDescent="0.2">
      <c r="A15" s="466"/>
      <c r="B15" s="468"/>
      <c r="C15" s="100" t="s">
        <v>14</v>
      </c>
      <c r="D15" s="36">
        <f t="shared" si="0"/>
        <v>0</v>
      </c>
      <c r="E15" s="115"/>
      <c r="F15" s="36">
        <f t="shared" si="2"/>
        <v>0</v>
      </c>
      <c r="G15" s="36">
        <f t="shared" si="3"/>
        <v>0</v>
      </c>
      <c r="I15" s="471"/>
      <c r="K15" s="121"/>
      <c r="L15" s="121"/>
      <c r="M15" s="121"/>
      <c r="N15" s="121"/>
    </row>
    <row r="16" spans="1:14" ht="15.95" customHeight="1" outlineLevel="1" x14ac:dyDescent="0.2">
      <c r="A16" s="466"/>
      <c r="B16" s="468"/>
      <c r="C16" s="100" t="s">
        <v>13</v>
      </c>
      <c r="D16" s="36">
        <f t="shared" si="0"/>
        <v>0</v>
      </c>
      <c r="E16" s="115"/>
      <c r="F16" s="36">
        <f t="shared" si="2"/>
        <v>0</v>
      </c>
      <c r="G16" s="36">
        <f t="shared" si="3"/>
        <v>0</v>
      </c>
      <c r="I16" s="471"/>
      <c r="K16" s="121"/>
      <c r="L16" s="121"/>
      <c r="M16" s="121"/>
      <c r="N16" s="121"/>
    </row>
    <row r="17" spans="1:14" ht="15.95" customHeight="1" outlineLevel="1" x14ac:dyDescent="0.2">
      <c r="A17" s="466"/>
      <c r="B17" s="468"/>
      <c r="C17" s="100" t="s">
        <v>12</v>
      </c>
      <c r="D17" s="36">
        <f t="shared" si="0"/>
        <v>0</v>
      </c>
      <c r="E17" s="115"/>
      <c r="F17" s="36">
        <f t="shared" si="2"/>
        <v>0</v>
      </c>
      <c r="G17" s="36">
        <f t="shared" si="3"/>
        <v>0</v>
      </c>
      <c r="I17" s="471"/>
      <c r="K17" s="121"/>
      <c r="L17" s="121"/>
      <c r="M17" s="121"/>
      <c r="N17" s="121"/>
    </row>
    <row r="18" spans="1:14" ht="15.95" customHeight="1" outlineLevel="1" x14ac:dyDescent="0.2">
      <c r="A18" s="466"/>
      <c r="B18" s="468"/>
      <c r="C18" s="100" t="s">
        <v>63</v>
      </c>
      <c r="D18" s="36">
        <f t="shared" si="0"/>
        <v>0</v>
      </c>
      <c r="E18" s="115"/>
      <c r="F18" s="36">
        <f t="shared" si="2"/>
        <v>0</v>
      </c>
      <c r="G18" s="36">
        <f t="shared" si="3"/>
        <v>0</v>
      </c>
      <c r="I18" s="471"/>
      <c r="K18" s="121"/>
      <c r="L18" s="121"/>
      <c r="M18" s="121"/>
      <c r="N18" s="121"/>
    </row>
    <row r="19" spans="1:14" ht="15.95" customHeight="1" outlineLevel="1" x14ac:dyDescent="0.2">
      <c r="A19" s="466"/>
      <c r="B19" s="468"/>
      <c r="C19" s="100" t="s">
        <v>67</v>
      </c>
      <c r="D19" s="36">
        <f t="shared" si="0"/>
        <v>0</v>
      </c>
      <c r="E19" s="115"/>
      <c r="F19" s="36">
        <f t="shared" si="2"/>
        <v>0</v>
      </c>
      <c r="G19" s="36">
        <f t="shared" si="3"/>
        <v>0</v>
      </c>
      <c r="I19" s="471"/>
      <c r="K19" s="121"/>
      <c r="L19" s="121"/>
      <c r="M19" s="121"/>
      <c r="N19" s="121"/>
    </row>
    <row r="20" spans="1:14" ht="15.95" customHeight="1" x14ac:dyDescent="0.25">
      <c r="A20" s="466"/>
      <c r="B20" s="468"/>
      <c r="C20" s="101" t="s">
        <v>147</v>
      </c>
      <c r="D20" s="36">
        <f t="shared" si="0"/>
        <v>0</v>
      </c>
      <c r="E20" s="115"/>
      <c r="F20" s="36">
        <f t="shared" si="2"/>
        <v>0</v>
      </c>
      <c r="G20" s="145">
        <f>G114-G66-G93</f>
        <v>0</v>
      </c>
      <c r="H20" s="11"/>
      <c r="I20" s="471"/>
      <c r="J20" s="12"/>
      <c r="K20" s="121"/>
      <c r="L20" s="121"/>
      <c r="M20" s="121"/>
      <c r="N20" s="121"/>
    </row>
    <row r="21" spans="1:14" ht="15.95" customHeight="1" x14ac:dyDescent="0.25">
      <c r="A21" s="466"/>
      <c r="B21" s="468"/>
      <c r="C21" s="101" t="s">
        <v>41</v>
      </c>
      <c r="D21" s="36">
        <f t="shared" ref="D21:D30" si="4">D115</f>
        <v>0</v>
      </c>
      <c r="E21" s="115"/>
      <c r="F21" s="36">
        <f t="shared" ref="F21:F30" si="5">F115</f>
        <v>0</v>
      </c>
      <c r="G21" s="145">
        <f t="shared" ref="G21:G27" si="6">G115-G67</f>
        <v>0</v>
      </c>
      <c r="H21" s="11"/>
      <c r="I21" s="471"/>
      <c r="J21" s="12"/>
      <c r="K21" s="121"/>
      <c r="L21" s="121"/>
      <c r="M21" s="121"/>
      <c r="N21" s="121"/>
    </row>
    <row r="22" spans="1:14" s="5" customFormat="1" ht="15.95" customHeight="1" x14ac:dyDescent="0.25">
      <c r="A22" s="466"/>
      <c r="B22" s="468"/>
      <c r="C22" s="102" t="s">
        <v>122</v>
      </c>
      <c r="D22" s="36">
        <f t="shared" si="4"/>
        <v>0</v>
      </c>
      <c r="E22" s="115"/>
      <c r="F22" s="36">
        <f t="shared" si="5"/>
        <v>0</v>
      </c>
      <c r="G22" s="145">
        <f t="shared" si="6"/>
        <v>0</v>
      </c>
      <c r="H22" s="7"/>
      <c r="I22" s="471"/>
      <c r="K22" s="121"/>
      <c r="L22" s="121"/>
      <c r="M22" s="121"/>
      <c r="N22" s="121"/>
    </row>
    <row r="23" spans="1:14" ht="15.95" customHeight="1" x14ac:dyDescent="0.25">
      <c r="A23" s="466"/>
      <c r="B23" s="468"/>
      <c r="C23" s="102" t="s">
        <v>5</v>
      </c>
      <c r="D23" s="36">
        <f t="shared" si="4"/>
        <v>0</v>
      </c>
      <c r="E23" s="115"/>
      <c r="F23" s="36">
        <f t="shared" si="5"/>
        <v>0</v>
      </c>
      <c r="G23" s="145">
        <f t="shared" si="6"/>
        <v>0</v>
      </c>
      <c r="H23" s="11"/>
      <c r="I23" s="471"/>
      <c r="J23" s="5"/>
      <c r="K23" s="121"/>
      <c r="L23" s="121"/>
      <c r="M23" s="121"/>
      <c r="N23" s="121"/>
    </row>
    <row r="24" spans="1:14" ht="15.95" customHeight="1" x14ac:dyDescent="0.25">
      <c r="A24" s="466"/>
      <c r="B24" s="468"/>
      <c r="C24" s="102" t="s">
        <v>6</v>
      </c>
      <c r="D24" s="36">
        <f t="shared" si="4"/>
        <v>0</v>
      </c>
      <c r="E24" s="115"/>
      <c r="F24" s="36">
        <f t="shared" si="5"/>
        <v>0</v>
      </c>
      <c r="G24" s="145">
        <f t="shared" si="6"/>
        <v>0</v>
      </c>
      <c r="H24" s="11"/>
      <c r="I24" s="471"/>
      <c r="J24" s="5"/>
      <c r="K24" s="121"/>
      <c r="L24" s="121"/>
      <c r="M24" s="121"/>
      <c r="N24" s="121"/>
    </row>
    <row r="25" spans="1:14" ht="15.95" customHeight="1" x14ac:dyDescent="0.25">
      <c r="A25" s="466"/>
      <c r="B25" s="468"/>
      <c r="C25" s="102" t="s">
        <v>16</v>
      </c>
      <c r="D25" s="36">
        <f t="shared" si="4"/>
        <v>0</v>
      </c>
      <c r="E25" s="115"/>
      <c r="F25" s="36">
        <f t="shared" si="5"/>
        <v>0</v>
      </c>
      <c r="G25" s="145">
        <f t="shared" si="6"/>
        <v>0</v>
      </c>
      <c r="H25" s="11"/>
      <c r="I25" s="471"/>
      <c r="J25" s="14"/>
      <c r="K25" s="121"/>
      <c r="L25" s="121"/>
      <c r="M25" s="121"/>
      <c r="N25" s="121"/>
    </row>
    <row r="26" spans="1:14" ht="15.95" customHeight="1" x14ac:dyDescent="0.25">
      <c r="A26" s="466"/>
      <c r="B26" s="468"/>
      <c r="C26" s="102" t="s">
        <v>7</v>
      </c>
      <c r="D26" s="36">
        <f t="shared" si="4"/>
        <v>0</v>
      </c>
      <c r="E26" s="115"/>
      <c r="F26" s="36">
        <f t="shared" si="5"/>
        <v>0</v>
      </c>
      <c r="G26" s="145">
        <f t="shared" si="6"/>
        <v>0</v>
      </c>
      <c r="H26" s="11"/>
      <c r="I26" s="471"/>
      <c r="J26" s="5"/>
      <c r="K26" s="121"/>
      <c r="L26" s="121"/>
      <c r="M26" s="121"/>
      <c r="N26" s="121"/>
    </row>
    <row r="27" spans="1:14" ht="15.95" customHeight="1" x14ac:dyDescent="0.25">
      <c r="A27" s="466"/>
      <c r="B27" s="468"/>
      <c r="C27" s="102" t="s">
        <v>17</v>
      </c>
      <c r="D27" s="36">
        <f t="shared" si="4"/>
        <v>0</v>
      </c>
      <c r="E27" s="115"/>
      <c r="F27" s="36">
        <f t="shared" si="5"/>
        <v>0</v>
      </c>
      <c r="G27" s="145">
        <f t="shared" si="6"/>
        <v>0</v>
      </c>
      <c r="H27" s="11"/>
      <c r="I27" s="471"/>
      <c r="K27" s="121"/>
      <c r="L27" s="121"/>
      <c r="M27" s="121"/>
      <c r="N27" s="121"/>
    </row>
    <row r="28" spans="1:14" ht="15.95" customHeight="1" x14ac:dyDescent="0.25">
      <c r="A28" s="466"/>
      <c r="B28" s="468"/>
      <c r="C28" s="102" t="s">
        <v>57</v>
      </c>
      <c r="D28" s="36">
        <f t="shared" si="4"/>
        <v>0</v>
      </c>
      <c r="E28" s="115"/>
      <c r="F28" s="36">
        <f t="shared" si="5"/>
        <v>0</v>
      </c>
      <c r="G28" s="145">
        <f>G122-G76</f>
        <v>0</v>
      </c>
      <c r="H28" s="11"/>
      <c r="I28" s="471"/>
      <c r="K28" s="121"/>
      <c r="L28" s="121"/>
      <c r="M28" s="121"/>
      <c r="N28" s="121"/>
    </row>
    <row r="29" spans="1:14" ht="15.95" customHeight="1" x14ac:dyDescent="0.25">
      <c r="A29" s="466"/>
      <c r="B29" s="468"/>
      <c r="C29" s="102" t="s">
        <v>58</v>
      </c>
      <c r="D29" s="36">
        <f t="shared" si="4"/>
        <v>0</v>
      </c>
      <c r="E29" s="115"/>
      <c r="F29" s="36">
        <f t="shared" si="5"/>
        <v>0</v>
      </c>
      <c r="G29" s="145">
        <f>G123-G77</f>
        <v>0</v>
      </c>
      <c r="H29" s="11"/>
      <c r="I29" s="471"/>
      <c r="K29" s="121"/>
      <c r="L29" s="121"/>
      <c r="M29" s="121"/>
      <c r="N29" s="121"/>
    </row>
    <row r="30" spans="1:14" ht="15.95" customHeight="1" x14ac:dyDescent="0.25">
      <c r="A30" s="466"/>
      <c r="B30" s="468"/>
      <c r="C30" s="72" t="s">
        <v>74</v>
      </c>
      <c r="D30" s="36">
        <f t="shared" si="4"/>
        <v>0</v>
      </c>
      <c r="E30" s="115"/>
      <c r="F30" s="36">
        <f t="shared" si="5"/>
        <v>0</v>
      </c>
      <c r="G30" s="145">
        <f>G124-G78</f>
        <v>0</v>
      </c>
      <c r="H30" s="7"/>
      <c r="I30" s="471"/>
      <c r="J30" s="5"/>
      <c r="K30" s="121"/>
      <c r="L30" s="121"/>
      <c r="M30" s="121"/>
      <c r="N30" s="121"/>
    </row>
    <row r="31" spans="1:14" s="7" customFormat="1" ht="18" customHeight="1" x14ac:dyDescent="0.25">
      <c r="A31" s="466"/>
      <c r="B31" s="469"/>
      <c r="C31" s="47" t="s">
        <v>55</v>
      </c>
      <c r="D31" s="48">
        <f>+D10+SUM(D20:D30)</f>
        <v>0</v>
      </c>
      <c r="E31" s="117"/>
      <c r="F31" s="48">
        <f>+F10+SUM(F20:F30)</f>
        <v>0</v>
      </c>
      <c r="G31" s="48">
        <f>+G10+SUM(G20:G30)</f>
        <v>0</v>
      </c>
      <c r="I31" s="472"/>
      <c r="J31" s="15"/>
      <c r="K31" s="130"/>
      <c r="L31" s="130"/>
      <c r="M31" s="130"/>
      <c r="N31" s="130"/>
    </row>
    <row r="32" spans="1:14" ht="6.6" customHeight="1" x14ac:dyDescent="0.25">
      <c r="A32" s="466"/>
      <c r="B32" s="21"/>
      <c r="C32" s="34"/>
      <c r="D32" s="17"/>
      <c r="E32" s="17"/>
      <c r="F32" s="17"/>
      <c r="G32" s="17"/>
      <c r="H32" s="7"/>
      <c r="I32" s="35"/>
      <c r="J32" s="5"/>
      <c r="K32" s="130"/>
      <c r="L32" s="130"/>
      <c r="M32" s="130"/>
      <c r="N32" s="130"/>
    </row>
    <row r="33" spans="1:14" ht="18.75" customHeight="1" x14ac:dyDescent="0.2">
      <c r="A33" s="466"/>
      <c r="B33" s="473" t="s">
        <v>22</v>
      </c>
      <c r="C33" s="37" t="s">
        <v>38</v>
      </c>
      <c r="D33" s="38">
        <f>D127</f>
        <v>0</v>
      </c>
      <c r="E33" s="118"/>
      <c r="F33" s="38">
        <f>F127</f>
        <v>0</v>
      </c>
      <c r="G33" s="38">
        <f>G127-G81</f>
        <v>0</v>
      </c>
      <c r="H33" s="7"/>
      <c r="I33" s="470" t="e">
        <f>+G35/G40</f>
        <v>#DIV/0!</v>
      </c>
      <c r="K33" s="130"/>
      <c r="L33" s="130"/>
      <c r="M33" s="130"/>
      <c r="N33" s="130"/>
    </row>
    <row r="34" spans="1:14" ht="18.75" customHeight="1" x14ac:dyDescent="0.2">
      <c r="A34" s="466"/>
      <c r="B34" s="474"/>
      <c r="C34" s="39" t="s">
        <v>39</v>
      </c>
      <c r="D34" s="36">
        <f>D128</f>
        <v>0</v>
      </c>
      <c r="E34" s="118"/>
      <c r="F34" s="36">
        <f>F128</f>
        <v>0</v>
      </c>
      <c r="G34" s="36">
        <f>G128-G82</f>
        <v>0</v>
      </c>
      <c r="H34" s="7"/>
      <c r="I34" s="471"/>
      <c r="K34" s="130"/>
      <c r="L34" s="130"/>
      <c r="M34" s="130"/>
      <c r="N34" s="130"/>
    </row>
    <row r="35" spans="1:14" s="7" customFormat="1" ht="18.75" customHeight="1" x14ac:dyDescent="0.2">
      <c r="A35" s="466"/>
      <c r="B35" s="475"/>
      <c r="C35" s="96" t="s">
        <v>61</v>
      </c>
      <c r="D35" s="48">
        <f>SUM(D33:D34)</f>
        <v>0</v>
      </c>
      <c r="F35" s="48">
        <f>SUM(F33:F34)</f>
        <v>0</v>
      </c>
      <c r="G35" s="48">
        <f>SUM(G33:G34)</f>
        <v>0</v>
      </c>
      <c r="H35" s="11"/>
      <c r="I35" s="472"/>
      <c r="K35" s="121"/>
      <c r="L35" s="130"/>
    </row>
    <row r="36" spans="1:14" s="7" customFormat="1" ht="15.75" x14ac:dyDescent="0.25">
      <c r="A36" s="466"/>
      <c r="B36" s="21"/>
      <c r="C36" s="18"/>
      <c r="D36" s="94"/>
      <c r="E36" s="94"/>
      <c r="F36" s="94"/>
      <c r="G36" s="94"/>
      <c r="H36" s="11"/>
      <c r="I36" s="35"/>
      <c r="K36" s="121"/>
      <c r="L36" s="130"/>
    </row>
    <row r="37" spans="1:14" s="7" customFormat="1" ht="15.75" customHeight="1" x14ac:dyDescent="0.25">
      <c r="A37" s="466"/>
      <c r="B37" s="464" t="s">
        <v>24</v>
      </c>
      <c r="C37" s="464"/>
      <c r="D37" s="49">
        <f t="shared" ref="D37:F37" si="7">D40-D38</f>
        <v>0</v>
      </c>
      <c r="F37" s="49">
        <f t="shared" si="7"/>
        <v>0</v>
      </c>
      <c r="G37" s="49">
        <f>G40-G38</f>
        <v>0</v>
      </c>
      <c r="H37" s="11"/>
      <c r="I37" s="50" t="e">
        <f>+G37/$G$40</f>
        <v>#DIV/0!</v>
      </c>
      <c r="K37" s="126"/>
      <c r="L37" s="125"/>
    </row>
    <row r="38" spans="1:14" s="7" customFormat="1" ht="15.75" customHeight="1" x14ac:dyDescent="0.2">
      <c r="A38" s="466"/>
      <c r="B38" s="464" t="s">
        <v>25</v>
      </c>
      <c r="C38" s="464"/>
      <c r="D38" s="49">
        <f>+D20+D21+D22+D35</f>
        <v>0</v>
      </c>
      <c r="F38" s="49">
        <f>+F20+F21+F22+F35</f>
        <v>0</v>
      </c>
      <c r="G38" s="49">
        <f>+G20+G21+G22+G35</f>
        <v>0</v>
      </c>
      <c r="H38" s="61"/>
      <c r="I38" s="50" t="e">
        <f>+G38/$G$40</f>
        <v>#DIV/0!</v>
      </c>
      <c r="K38" s="126"/>
      <c r="L38" s="125"/>
    </row>
    <row r="39" spans="1:14" ht="15" x14ac:dyDescent="0.25">
      <c r="B39" s="21"/>
      <c r="C39" s="18"/>
      <c r="D39" s="22"/>
      <c r="E39" s="16"/>
      <c r="F39" s="20"/>
      <c r="G39" s="20"/>
      <c r="H39" s="11"/>
      <c r="I39" s="21"/>
      <c r="K39" s="121"/>
      <c r="L39" s="25"/>
    </row>
    <row r="40" spans="1:14" ht="24.75" customHeight="1" x14ac:dyDescent="0.25">
      <c r="A40" s="465" t="s">
        <v>26</v>
      </c>
      <c r="B40" s="451" t="s">
        <v>75</v>
      </c>
      <c r="C40" s="452"/>
      <c r="D40" s="43">
        <f>+D31+D35</f>
        <v>0</v>
      </c>
      <c r="E40" s="110"/>
      <c r="F40" s="43">
        <f>+F31+F35</f>
        <v>0</v>
      </c>
      <c r="G40" s="43">
        <f>+G31+G35</f>
        <v>0</v>
      </c>
      <c r="H40" s="11"/>
      <c r="I40" s="300"/>
      <c r="J40" s="13"/>
      <c r="K40" s="126"/>
      <c r="L40" s="25"/>
    </row>
    <row r="41" spans="1:14" ht="14.25" customHeight="1" x14ac:dyDescent="0.2">
      <c r="A41" s="465"/>
      <c r="B41" s="449" t="s">
        <v>49</v>
      </c>
      <c r="C41" s="450"/>
      <c r="D41" s="40"/>
      <c r="E41" s="7"/>
      <c r="F41" s="210">
        <f>F139</f>
        <v>0</v>
      </c>
      <c r="G41" s="210">
        <f>G139</f>
        <v>0</v>
      </c>
      <c r="H41" s="11"/>
      <c r="I41" s="103"/>
      <c r="J41" s="178"/>
      <c r="K41" s="2"/>
      <c r="L41" s="25"/>
    </row>
    <row r="42" spans="1:14" ht="14.25" customHeight="1" x14ac:dyDescent="0.2">
      <c r="A42" s="465"/>
      <c r="B42" s="449" t="s">
        <v>50</v>
      </c>
      <c r="C42" s="450"/>
      <c r="D42" s="40"/>
      <c r="E42" s="7"/>
      <c r="F42" s="210">
        <f>F140</f>
        <v>0</v>
      </c>
      <c r="G42" s="210">
        <f>G140</f>
        <v>0</v>
      </c>
      <c r="H42" s="11"/>
      <c r="I42" s="103"/>
      <c r="K42" s="2"/>
      <c r="L42" s="25"/>
    </row>
    <row r="43" spans="1:14" ht="25.5" customHeight="1" x14ac:dyDescent="0.2">
      <c r="A43" s="465"/>
      <c r="B43" s="451" t="s">
        <v>76</v>
      </c>
      <c r="C43" s="452"/>
      <c r="D43" s="43">
        <f>+D40</f>
        <v>0</v>
      </c>
      <c r="E43" s="61"/>
      <c r="F43" s="45">
        <f t="shared" ref="F43" si="8">+F40-F41-F42</f>
        <v>0</v>
      </c>
      <c r="G43" s="45">
        <f>+G40-G41-G42</f>
        <v>0</v>
      </c>
      <c r="H43" s="11"/>
      <c r="I43" s="61"/>
      <c r="K43" s="126"/>
      <c r="L43" s="25"/>
    </row>
    <row r="44" spans="1:14" ht="14.25" customHeight="1" x14ac:dyDescent="0.2">
      <c r="A44" s="465"/>
      <c r="B44" s="449" t="s">
        <v>77</v>
      </c>
      <c r="C44" s="450"/>
      <c r="D44" s="51"/>
      <c r="E44" s="61"/>
      <c r="F44" s="210">
        <f>F142</f>
        <v>0</v>
      </c>
      <c r="G44" s="36">
        <f>G142</f>
        <v>0</v>
      </c>
      <c r="H44" s="11"/>
      <c r="I44" s="111"/>
      <c r="K44" s="2"/>
      <c r="L44" s="25"/>
    </row>
    <row r="45" spans="1:14" ht="33" customHeight="1" x14ac:dyDescent="0.2">
      <c r="A45" s="465"/>
      <c r="B45" s="453" t="s">
        <v>84</v>
      </c>
      <c r="C45" s="454"/>
      <c r="D45" s="43">
        <f>+D43</f>
        <v>0</v>
      </c>
      <c r="E45" s="61"/>
      <c r="F45" s="46">
        <f t="shared" ref="F45:G45" si="9">+F43-F44</f>
        <v>0</v>
      </c>
      <c r="G45" s="46">
        <f t="shared" si="9"/>
        <v>0</v>
      </c>
      <c r="H45" s="11"/>
      <c r="I45" s="61"/>
      <c r="K45" s="126"/>
      <c r="L45" s="25"/>
      <c r="M45" s="13"/>
    </row>
    <row r="46" spans="1:14" customFormat="1" ht="15" x14ac:dyDescent="0.25">
      <c r="K46" s="121"/>
      <c r="L46" s="127"/>
    </row>
    <row r="47" spans="1:14" customFormat="1" ht="27.75" customHeight="1" x14ac:dyDescent="0.25">
      <c r="A47" s="459" t="s">
        <v>48</v>
      </c>
      <c r="B47" s="460"/>
      <c r="C47" s="460"/>
      <c r="D47" s="460"/>
      <c r="E47" s="460"/>
      <c r="F47" s="460"/>
      <c r="G47" s="460"/>
      <c r="H47" s="460"/>
      <c r="I47" s="461"/>
      <c r="K47" s="121"/>
      <c r="L47" s="127"/>
    </row>
    <row r="48" spans="1:14" customFormat="1" ht="8.25" customHeight="1" x14ac:dyDescent="0.25">
      <c r="K48" s="121"/>
      <c r="L48" s="127"/>
    </row>
    <row r="49" spans="1:12" s="5" customFormat="1" ht="30" customHeight="1" x14ac:dyDescent="0.25">
      <c r="C49" s="41"/>
      <c r="D49" s="169"/>
      <c r="F49" s="73" t="str">
        <f>+F8</f>
        <v>Recaudación
 2024</v>
      </c>
      <c r="G49" s="73" t="str">
        <f>+G8</f>
        <v>Recaudación 
2025</v>
      </c>
      <c r="I49"/>
      <c r="K49" s="121"/>
      <c r="L49" s="28"/>
    </row>
    <row r="50" spans="1:12" s="28" customFormat="1" ht="15" x14ac:dyDescent="0.25">
      <c r="C50" s="238"/>
      <c r="D50" s="169"/>
      <c r="F50" s="169"/>
      <c r="G50" s="169"/>
      <c r="I50" s="127"/>
      <c r="K50" s="121"/>
    </row>
    <row r="51" spans="1:12" s="28" customFormat="1" ht="15.75" x14ac:dyDescent="0.25">
      <c r="A51" s="458" t="s">
        <v>47</v>
      </c>
      <c r="B51" s="458"/>
      <c r="C51" s="458"/>
      <c r="D51"/>
      <c r="E51"/>
      <c r="F51" s="81">
        <f>+F54+F86+F93</f>
        <v>0</v>
      </c>
      <c r="G51" s="81">
        <f>+G54+G86+G93</f>
        <v>0</v>
      </c>
      <c r="I51" s="127"/>
      <c r="K51" s="121"/>
    </row>
    <row r="52" spans="1:12" s="28" customFormat="1" ht="9.4" customHeight="1" x14ac:dyDescent="0.25">
      <c r="C52" s="238"/>
      <c r="D52" s="169"/>
      <c r="F52" s="169"/>
      <c r="G52" s="169"/>
      <c r="I52" s="127"/>
      <c r="K52" s="121"/>
    </row>
    <row r="53" spans="1:12" customFormat="1" ht="8.25" customHeight="1" x14ac:dyDescent="0.25">
      <c r="D53" s="127"/>
      <c r="K53" s="121"/>
      <c r="L53" s="127"/>
    </row>
    <row r="54" spans="1:12" s="7" customFormat="1" ht="19.5" customHeight="1" x14ac:dyDescent="0.25">
      <c r="A54" s="462" t="s">
        <v>93</v>
      </c>
      <c r="B54" s="462"/>
      <c r="C54" s="463"/>
      <c r="D54" s="170">
        <f>SUM(D57:D83)</f>
        <v>0</v>
      </c>
      <c r="E54"/>
      <c r="F54" s="239">
        <f>SUM(F57:F83)</f>
        <v>0</v>
      </c>
      <c r="G54" s="239">
        <f>SUM(G66:G78)+G57+G83</f>
        <v>0</v>
      </c>
      <c r="H54"/>
      <c r="I54" s="308"/>
      <c r="J54" s="198"/>
      <c r="K54" s="121"/>
      <c r="L54" s="125"/>
    </row>
    <row r="55" spans="1:12" customFormat="1" ht="6" customHeight="1" x14ac:dyDescent="0.25">
      <c r="K55" s="121"/>
      <c r="L55" s="127"/>
    </row>
    <row r="56" spans="1:12" customFormat="1" ht="0.6" customHeight="1" outlineLevel="1" x14ac:dyDescent="0.25">
      <c r="K56" s="121"/>
      <c r="L56" s="127"/>
    </row>
    <row r="57" spans="1:12" s="5" customFormat="1" ht="15.95" customHeight="1" outlineLevel="2" x14ac:dyDescent="0.25">
      <c r="A57" s="482" t="s">
        <v>20</v>
      </c>
      <c r="B57" s="499" t="s">
        <v>21</v>
      </c>
      <c r="C57" s="63" t="s">
        <v>1</v>
      </c>
      <c r="D57" s="171"/>
      <c r="E57" s="65"/>
      <c r="F57" s="78">
        <v>0</v>
      </c>
      <c r="G57" s="208"/>
      <c r="H57"/>
      <c r="I57" s="123"/>
      <c r="J57" s="288"/>
    </row>
    <row r="58" spans="1:12" s="5" customFormat="1" ht="15.95" customHeight="1" outlineLevel="2" x14ac:dyDescent="0.25">
      <c r="A58" s="482"/>
      <c r="B58" s="499"/>
      <c r="C58" s="67" t="s">
        <v>11</v>
      </c>
      <c r="D58" s="171"/>
      <c r="E58" s="65"/>
      <c r="F58" s="68">
        <v>0</v>
      </c>
      <c r="G58" s="68"/>
      <c r="H58"/>
      <c r="I58" s="123"/>
      <c r="J58" s="288"/>
    </row>
    <row r="59" spans="1:12" s="5" customFormat="1" ht="15.95" customHeight="1" outlineLevel="2" x14ac:dyDescent="0.25">
      <c r="A59" s="482"/>
      <c r="B59" s="499"/>
      <c r="C59" s="67" t="s">
        <v>15</v>
      </c>
      <c r="D59" s="171"/>
      <c r="E59" s="65"/>
      <c r="F59" s="68">
        <v>0</v>
      </c>
      <c r="G59" s="68"/>
      <c r="H59"/>
      <c r="I59" s="123"/>
      <c r="J59" s="288"/>
    </row>
    <row r="60" spans="1:12" s="5" customFormat="1" ht="15.95" customHeight="1" outlineLevel="2" x14ac:dyDescent="0.25">
      <c r="A60" s="482"/>
      <c r="B60" s="499"/>
      <c r="C60" s="67" t="s">
        <v>2</v>
      </c>
      <c r="D60" s="171"/>
      <c r="E60" s="65"/>
      <c r="F60" s="68">
        <v>0</v>
      </c>
      <c r="G60" s="68"/>
      <c r="H60"/>
      <c r="I60" s="123"/>
      <c r="J60" s="288"/>
    </row>
    <row r="61" spans="1:12" s="5" customFormat="1" ht="15.95" customHeight="1" outlineLevel="2" x14ac:dyDescent="0.25">
      <c r="A61" s="482"/>
      <c r="B61" s="499"/>
      <c r="C61" s="70" t="s">
        <v>14</v>
      </c>
      <c r="D61" s="171"/>
      <c r="E61" s="65"/>
      <c r="F61" s="68">
        <v>0</v>
      </c>
      <c r="G61" s="68"/>
      <c r="H61"/>
      <c r="I61" s="123"/>
      <c r="J61" s="288"/>
    </row>
    <row r="62" spans="1:12" s="5" customFormat="1" ht="15.95" customHeight="1" outlineLevel="2" x14ac:dyDescent="0.25">
      <c r="A62" s="482"/>
      <c r="B62" s="499"/>
      <c r="C62" s="70" t="s">
        <v>13</v>
      </c>
      <c r="D62" s="171"/>
      <c r="E62" s="65"/>
      <c r="F62" s="68">
        <v>0</v>
      </c>
      <c r="G62" s="68"/>
      <c r="H62"/>
      <c r="I62" s="123"/>
      <c r="J62" s="288"/>
    </row>
    <row r="63" spans="1:12" s="5" customFormat="1" ht="15.95" customHeight="1" outlineLevel="2" x14ac:dyDescent="0.25">
      <c r="A63" s="482"/>
      <c r="B63" s="499"/>
      <c r="C63" s="70" t="s">
        <v>12</v>
      </c>
      <c r="D63" s="171"/>
      <c r="E63" s="65"/>
      <c r="F63" s="68">
        <v>0</v>
      </c>
      <c r="G63" s="68"/>
      <c r="H63"/>
      <c r="I63" s="123"/>
      <c r="J63" s="288"/>
    </row>
    <row r="64" spans="1:12" s="5" customFormat="1" ht="15.95" customHeight="1" outlineLevel="2" x14ac:dyDescent="0.25">
      <c r="A64" s="482"/>
      <c r="B64" s="499"/>
      <c r="C64" s="70" t="s">
        <v>63</v>
      </c>
      <c r="D64" s="171"/>
      <c r="E64" s="65"/>
      <c r="F64" s="68">
        <v>0</v>
      </c>
      <c r="G64" s="68"/>
      <c r="H64"/>
      <c r="I64" s="123"/>
      <c r="J64" s="288"/>
    </row>
    <row r="65" spans="1:10" s="5" customFormat="1" ht="15.95" customHeight="1" outlineLevel="2" x14ac:dyDescent="0.25">
      <c r="A65" s="482"/>
      <c r="B65" s="499"/>
      <c r="C65" s="70" t="s">
        <v>67</v>
      </c>
      <c r="D65" s="171"/>
      <c r="E65" s="65"/>
      <c r="F65" s="68">
        <v>0</v>
      </c>
      <c r="G65" s="68"/>
      <c r="H65"/>
      <c r="I65" s="123"/>
      <c r="J65" s="288"/>
    </row>
    <row r="66" spans="1:10" s="5" customFormat="1" ht="15.95" customHeight="1" outlineLevel="2" x14ac:dyDescent="0.25">
      <c r="A66" s="482"/>
      <c r="B66" s="499"/>
      <c r="C66" s="71" t="s">
        <v>40</v>
      </c>
      <c r="D66" s="171"/>
      <c r="E66" s="65"/>
      <c r="F66" s="68">
        <v>0</v>
      </c>
      <c r="G66" s="68"/>
      <c r="H66"/>
      <c r="I66" s="123"/>
      <c r="J66" s="288"/>
    </row>
    <row r="67" spans="1:10" s="5" customFormat="1" ht="15.95" customHeight="1" outlineLevel="2" x14ac:dyDescent="0.25">
      <c r="A67" s="482"/>
      <c r="B67" s="499"/>
      <c r="C67" s="71" t="s">
        <v>41</v>
      </c>
      <c r="D67" s="171"/>
      <c r="E67" s="65"/>
      <c r="F67" s="68">
        <v>0</v>
      </c>
      <c r="G67" s="68"/>
      <c r="H67"/>
      <c r="I67" s="123"/>
      <c r="J67" s="288"/>
    </row>
    <row r="68" spans="1:10" s="5" customFormat="1" ht="15.95" customHeight="1" outlineLevel="2" x14ac:dyDescent="0.25">
      <c r="A68" s="482"/>
      <c r="B68" s="499"/>
      <c r="C68" s="72" t="s">
        <v>18</v>
      </c>
      <c r="D68" s="171"/>
      <c r="E68" s="65"/>
      <c r="F68" s="68">
        <v>0</v>
      </c>
      <c r="G68" s="68"/>
      <c r="H68"/>
      <c r="I68" s="123"/>
      <c r="J68" s="288"/>
    </row>
    <row r="69" spans="1:10" s="5" customFormat="1" ht="15.95" customHeight="1" outlineLevel="2" x14ac:dyDescent="0.25">
      <c r="A69" s="482"/>
      <c r="B69" s="499"/>
      <c r="C69" s="72" t="s">
        <v>5</v>
      </c>
      <c r="D69" s="171"/>
      <c r="E69" s="65"/>
      <c r="F69" s="68">
        <v>0</v>
      </c>
      <c r="G69" s="68"/>
      <c r="H69"/>
      <c r="I69" s="123"/>
      <c r="J69" s="288"/>
    </row>
    <row r="70" spans="1:10" s="5" customFormat="1" ht="15.95" customHeight="1" outlineLevel="2" x14ac:dyDescent="0.25">
      <c r="A70" s="482"/>
      <c r="B70" s="499"/>
      <c r="C70" s="72" t="s">
        <v>6</v>
      </c>
      <c r="D70" s="171"/>
      <c r="E70" s="65"/>
      <c r="F70" s="68">
        <v>0</v>
      </c>
      <c r="G70" s="68"/>
      <c r="H70"/>
      <c r="I70" s="123"/>
      <c r="J70" s="288"/>
    </row>
    <row r="71" spans="1:10" s="5" customFormat="1" ht="15.95" customHeight="1" outlineLevel="2" x14ac:dyDescent="0.25">
      <c r="A71" s="482"/>
      <c r="B71" s="499"/>
      <c r="C71" s="72" t="s">
        <v>16</v>
      </c>
      <c r="D71" s="171"/>
      <c r="E71" s="65"/>
      <c r="F71" s="68">
        <v>0</v>
      </c>
      <c r="G71" s="68"/>
      <c r="H71"/>
      <c r="I71" s="123"/>
      <c r="J71" s="288"/>
    </row>
    <row r="72" spans="1:10" s="5" customFormat="1" ht="15.95" customHeight="1" outlineLevel="2" x14ac:dyDescent="0.25">
      <c r="A72" s="482"/>
      <c r="B72" s="499"/>
      <c r="C72" s="72" t="s">
        <v>7</v>
      </c>
      <c r="D72" s="171"/>
      <c r="E72" s="65"/>
      <c r="F72" s="68">
        <v>0</v>
      </c>
      <c r="G72" s="68"/>
      <c r="H72"/>
      <c r="I72" s="123"/>
      <c r="J72" s="288"/>
    </row>
    <row r="73" spans="1:10" s="5" customFormat="1" ht="15.95" customHeight="1" outlineLevel="2" x14ac:dyDescent="0.25">
      <c r="A73" s="482"/>
      <c r="B73" s="499"/>
      <c r="C73" s="72" t="s">
        <v>17</v>
      </c>
      <c r="D73" s="171"/>
      <c r="E73" s="65"/>
      <c r="F73" s="68">
        <v>0</v>
      </c>
      <c r="G73" s="68"/>
      <c r="H73"/>
      <c r="I73" s="123"/>
      <c r="J73" s="288"/>
    </row>
    <row r="74" spans="1:10" s="5" customFormat="1" ht="15.95" customHeight="1" outlineLevel="2" x14ac:dyDescent="0.25">
      <c r="A74" s="482"/>
      <c r="B74" s="499"/>
      <c r="C74" s="72" t="s">
        <v>94</v>
      </c>
      <c r="D74" s="171"/>
      <c r="E74" s="65"/>
      <c r="F74" s="68">
        <v>0</v>
      </c>
      <c r="G74" s="68"/>
      <c r="H74"/>
      <c r="I74" s="123"/>
      <c r="J74" s="288"/>
    </row>
    <row r="75" spans="1:10" s="5" customFormat="1" ht="15.95" customHeight="1" outlineLevel="2" x14ac:dyDescent="0.25">
      <c r="A75" s="482"/>
      <c r="B75" s="499"/>
      <c r="C75" s="72" t="s">
        <v>95</v>
      </c>
      <c r="D75" s="171"/>
      <c r="E75" s="65"/>
      <c r="F75" s="68">
        <v>0</v>
      </c>
      <c r="G75" s="68"/>
      <c r="H75"/>
      <c r="I75" s="123"/>
      <c r="J75" s="288"/>
    </row>
    <row r="76" spans="1:10" s="5" customFormat="1" ht="15.95" customHeight="1" outlineLevel="2" x14ac:dyDescent="0.25">
      <c r="A76" s="482"/>
      <c r="B76" s="499"/>
      <c r="C76" s="72" t="s">
        <v>57</v>
      </c>
      <c r="D76" s="171"/>
      <c r="E76" s="65"/>
      <c r="F76" s="68">
        <v>0</v>
      </c>
      <c r="G76" s="68"/>
      <c r="H76"/>
      <c r="I76" s="123"/>
      <c r="J76" s="288"/>
    </row>
    <row r="77" spans="1:10" s="5" customFormat="1" ht="15.95" customHeight="1" outlineLevel="2" x14ac:dyDescent="0.25">
      <c r="A77" s="482"/>
      <c r="B77" s="499"/>
      <c r="C77" s="72" t="s">
        <v>58</v>
      </c>
      <c r="D77" s="171"/>
      <c r="E77" s="65"/>
      <c r="F77" s="68">
        <v>0</v>
      </c>
      <c r="G77" s="68"/>
      <c r="H77"/>
      <c r="I77" s="123"/>
      <c r="J77" s="288"/>
    </row>
    <row r="78" spans="1:10" s="5" customFormat="1" ht="15.95" customHeight="1" outlineLevel="2" x14ac:dyDescent="0.25">
      <c r="A78" s="482"/>
      <c r="B78" s="499"/>
      <c r="C78" s="72" t="s">
        <v>74</v>
      </c>
      <c r="D78" s="171"/>
      <c r="E78" s="65"/>
      <c r="F78" s="68">
        <v>0</v>
      </c>
      <c r="G78" s="68"/>
      <c r="H78"/>
      <c r="I78" s="123"/>
      <c r="J78" s="288"/>
    </row>
    <row r="79" spans="1:10" s="5" customFormat="1" ht="15.95" customHeight="1" outlineLevel="2" x14ac:dyDescent="0.25">
      <c r="A79" s="482"/>
      <c r="B79" s="499"/>
      <c r="C79" s="176" t="s">
        <v>55</v>
      </c>
      <c r="D79" s="171"/>
      <c r="E79" s="65"/>
      <c r="F79" s="180">
        <f>SUM(F66:F78)+F57</f>
        <v>0</v>
      </c>
      <c r="G79" s="180">
        <f>SUM(G66:G78)+G57</f>
        <v>0</v>
      </c>
      <c r="H79"/>
      <c r="I79" s="123"/>
    </row>
    <row r="80" spans="1:10" s="5" customFormat="1" ht="6" customHeight="1" outlineLevel="2" x14ac:dyDescent="0.25">
      <c r="A80" s="482"/>
      <c r="B80" s="173"/>
      <c r="C80" s="177"/>
      <c r="D80" s="171"/>
      <c r="E80" s="175"/>
      <c r="F80" s="171"/>
      <c r="G80" s="171"/>
      <c r="H80"/>
      <c r="I80" s="123"/>
    </row>
    <row r="81" spans="1:9" s="5" customFormat="1" ht="15.95" customHeight="1" outlineLevel="2" x14ac:dyDescent="0.25">
      <c r="A81" s="482"/>
      <c r="B81" s="500" t="s">
        <v>22</v>
      </c>
      <c r="C81" s="37" t="s">
        <v>38</v>
      </c>
      <c r="D81" s="171"/>
      <c r="E81" s="65"/>
      <c r="F81" s="78">
        <v>0</v>
      </c>
      <c r="G81" s="78"/>
      <c r="H81"/>
      <c r="I81" s="123"/>
    </row>
    <row r="82" spans="1:9" s="5" customFormat="1" ht="15.95" customHeight="1" outlineLevel="2" x14ac:dyDescent="0.25">
      <c r="A82" s="482"/>
      <c r="B82" s="500"/>
      <c r="C82" s="39" t="s">
        <v>39</v>
      </c>
      <c r="D82" s="171"/>
      <c r="E82" s="65"/>
      <c r="F82" s="68">
        <v>0</v>
      </c>
      <c r="G82" s="68"/>
      <c r="H82"/>
      <c r="I82" s="123"/>
    </row>
    <row r="83" spans="1:9" s="5" customFormat="1" ht="15.95" customHeight="1" outlineLevel="2" x14ac:dyDescent="0.25">
      <c r="A83" s="482"/>
      <c r="B83" s="500"/>
      <c r="C83" s="74" t="s">
        <v>61</v>
      </c>
      <c r="D83" s="171"/>
      <c r="E83" s="65"/>
      <c r="F83" s="74">
        <v>0</v>
      </c>
      <c r="G83" s="226">
        <f>SUM(G81:G82)</f>
        <v>0</v>
      </c>
      <c r="H83"/>
      <c r="I83" s="123"/>
    </row>
    <row r="84" spans="1:9" s="28" customFormat="1" ht="15.95" customHeight="1" outlineLevel="1" x14ac:dyDescent="0.25">
      <c r="A84" s="172"/>
      <c r="B84" s="173"/>
      <c r="C84" s="174"/>
      <c r="D84" s="171"/>
      <c r="E84" s="175"/>
      <c r="F84" s="171"/>
      <c r="G84" s="171"/>
      <c r="H84" s="127"/>
      <c r="I84" s="123"/>
    </row>
    <row r="85" spans="1:9" s="28" customFormat="1" ht="15.95" customHeight="1" outlineLevel="1" x14ac:dyDescent="0.25">
      <c r="A85" s="172"/>
      <c r="B85" s="173"/>
      <c r="C85" s="174"/>
      <c r="D85" s="171"/>
      <c r="E85" s="175"/>
      <c r="F85" s="171"/>
      <c r="G85" s="171"/>
      <c r="H85" s="127"/>
      <c r="I85" s="123"/>
    </row>
    <row r="86" spans="1:9" s="28" customFormat="1" ht="15.95" customHeight="1" outlineLevel="1" x14ac:dyDescent="0.25">
      <c r="A86" s="520" t="s">
        <v>117</v>
      </c>
      <c r="B86" s="520"/>
      <c r="C86" s="521"/>
      <c r="D86" s="127"/>
      <c r="E86" s="127"/>
      <c r="F86" s="234">
        <f>F88+F89</f>
        <v>0</v>
      </c>
      <c r="G86" s="234">
        <f>G88+G89</f>
        <v>0</v>
      </c>
      <c r="H86" s="127"/>
      <c r="I86" s="123"/>
    </row>
    <row r="87" spans="1:9" s="28" customFormat="1" ht="7.15" customHeight="1" outlineLevel="1" x14ac:dyDescent="0.25">
      <c r="A87"/>
      <c r="B87"/>
      <c r="C87"/>
      <c r="D87" s="127"/>
      <c r="E87" s="127"/>
      <c r="F87"/>
      <c r="G87"/>
      <c r="H87" s="127"/>
      <c r="I87" s="123"/>
    </row>
    <row r="88" spans="1:9" s="28" customFormat="1" ht="19.149999999999999" customHeight="1" outlineLevel="1" x14ac:dyDescent="0.25">
      <c r="A88" s="482"/>
      <c r="B88" s="522" t="s">
        <v>118</v>
      </c>
      <c r="C88" s="231" t="s">
        <v>94</v>
      </c>
      <c r="D88" s="171"/>
      <c r="E88" s="171"/>
      <c r="F88" s="298">
        <f>F131</f>
        <v>0</v>
      </c>
      <c r="G88" s="298">
        <f>G131-G74</f>
        <v>0</v>
      </c>
      <c r="H88" s="127"/>
      <c r="I88" s="123"/>
    </row>
    <row r="89" spans="1:9" s="28" customFormat="1" ht="19.149999999999999" customHeight="1" outlineLevel="1" x14ac:dyDescent="0.25">
      <c r="A89" s="482"/>
      <c r="B89" s="522"/>
      <c r="C89" s="232" t="s">
        <v>95</v>
      </c>
      <c r="D89" s="171"/>
      <c r="E89" s="171"/>
      <c r="F89" s="299">
        <f>F132</f>
        <v>0</v>
      </c>
      <c r="G89" s="299">
        <f>G132-G75</f>
        <v>0</v>
      </c>
      <c r="H89" s="127"/>
      <c r="I89" s="123"/>
    </row>
    <row r="90" spans="1:9" s="28" customFormat="1" ht="19.149999999999999" customHeight="1" outlineLevel="1" x14ac:dyDescent="0.25">
      <c r="A90" s="482"/>
      <c r="B90" s="522"/>
      <c r="C90" s="237" t="s">
        <v>119</v>
      </c>
      <c r="D90" s="126"/>
      <c r="E90" s="230"/>
      <c r="F90" s="235">
        <v>0</v>
      </c>
      <c r="G90" s="236">
        <f>SUM(G88:G89)</f>
        <v>0</v>
      </c>
      <c r="H90" s="127"/>
      <c r="I90" s="127"/>
    </row>
    <row r="91" spans="1:9" s="28" customFormat="1" ht="15.95" customHeight="1" outlineLevel="1" x14ac:dyDescent="0.25">
      <c r="A91" s="172"/>
      <c r="B91" s="173"/>
      <c r="C91" s="174"/>
      <c r="D91" s="171"/>
      <c r="E91" s="175"/>
      <c r="F91" s="171"/>
      <c r="G91" s="171"/>
      <c r="H91" s="127"/>
      <c r="I91" s="127"/>
    </row>
    <row r="92" spans="1:9" s="28" customFormat="1" ht="15.95" customHeight="1" outlineLevel="1" x14ac:dyDescent="0.25">
      <c r="A92" s="172"/>
      <c r="B92" s="173"/>
      <c r="C92" s="174"/>
      <c r="D92" s="171"/>
      <c r="E92" s="175"/>
      <c r="F92" s="171"/>
      <c r="G92" s="171"/>
      <c r="H92" s="127"/>
      <c r="I92" s="127"/>
    </row>
    <row r="93" spans="1:9" s="28" customFormat="1" ht="15.95" customHeight="1" outlineLevel="1" x14ac:dyDescent="0.25">
      <c r="A93" s="518" t="s">
        <v>163</v>
      </c>
      <c r="B93" s="518"/>
      <c r="C93" s="519"/>
      <c r="D93" s="127"/>
      <c r="E93" s="127"/>
      <c r="F93" s="249">
        <f>F95</f>
        <v>0</v>
      </c>
      <c r="G93" s="250">
        <f>G95</f>
        <v>0</v>
      </c>
      <c r="H93" s="127"/>
      <c r="I93" s="127"/>
    </row>
    <row r="94" spans="1:9" s="28" customFormat="1" ht="7.9" customHeight="1" outlineLevel="1" x14ac:dyDescent="0.25">
      <c r="A94"/>
      <c r="B94"/>
      <c r="C94"/>
      <c r="D94" s="127"/>
      <c r="E94" s="127"/>
      <c r="F94"/>
      <c r="G94"/>
      <c r="H94" s="127"/>
      <c r="I94" s="127"/>
    </row>
    <row r="95" spans="1:9" s="28" customFormat="1" ht="15" customHeight="1" outlineLevel="1" x14ac:dyDescent="0.25">
      <c r="A95" s="482"/>
      <c r="B95" s="523" t="s">
        <v>126</v>
      </c>
      <c r="C95" s="253" t="s">
        <v>162</v>
      </c>
      <c r="D95" s="171"/>
      <c r="E95" s="171"/>
      <c r="F95" s="78">
        <v>0</v>
      </c>
      <c r="G95" s="301"/>
      <c r="H95" s="127"/>
      <c r="I95" s="127"/>
    </row>
    <row r="96" spans="1:9" s="28" customFormat="1" ht="15" customHeight="1" outlineLevel="1" x14ac:dyDescent="0.25">
      <c r="A96" s="482"/>
      <c r="B96" s="523"/>
      <c r="C96" s="248" t="s">
        <v>125</v>
      </c>
      <c r="D96" s="126"/>
      <c r="E96" s="230"/>
      <c r="F96" s="251">
        <f>F95</f>
        <v>0</v>
      </c>
      <c r="G96" s="252">
        <f>SUM(G95:G95)</f>
        <v>0</v>
      </c>
      <c r="H96" s="127"/>
      <c r="I96" s="127"/>
    </row>
    <row r="97" spans="1:12" s="28" customFormat="1" ht="15.95" customHeight="1" outlineLevel="1" x14ac:dyDescent="0.25">
      <c r="A97" s="172"/>
      <c r="B97" s="173"/>
      <c r="C97" s="174"/>
      <c r="D97" s="171"/>
      <c r="E97" s="175"/>
      <c r="F97" s="171"/>
      <c r="G97" s="171"/>
      <c r="H97" s="127"/>
      <c r="I97" s="127"/>
    </row>
    <row r="98" spans="1:12" s="28" customFormat="1" ht="15.95" customHeight="1" outlineLevel="1" x14ac:dyDescent="0.25">
      <c r="A98" s="172"/>
      <c r="B98" s="173"/>
      <c r="C98" s="174"/>
      <c r="D98" s="171"/>
      <c r="E98" s="175"/>
      <c r="F98" s="171"/>
      <c r="G98" s="171"/>
      <c r="H98" s="127"/>
      <c r="I98" s="127"/>
    </row>
    <row r="99" spans="1:12" s="28" customFormat="1" ht="15.95" customHeight="1" outlineLevel="1" x14ac:dyDescent="0.25">
      <c r="A99" s="172"/>
      <c r="B99" s="173"/>
      <c r="C99" s="174"/>
      <c r="D99" s="171"/>
      <c r="E99" s="175"/>
      <c r="F99" s="171"/>
      <c r="G99" s="171"/>
      <c r="H99" s="127"/>
      <c r="I99" s="127"/>
    </row>
    <row r="100" spans="1:12" ht="33" customHeight="1" x14ac:dyDescent="0.2">
      <c r="A100" s="484" t="s">
        <v>51</v>
      </c>
      <c r="B100" s="485"/>
      <c r="C100" s="485"/>
      <c r="D100" s="485"/>
      <c r="E100" s="485"/>
      <c r="F100" s="485"/>
      <c r="G100" s="485"/>
      <c r="H100" s="485"/>
      <c r="I100" s="486"/>
      <c r="K100" s="121"/>
      <c r="L100" s="25"/>
    </row>
    <row r="101" spans="1:12" ht="8.25" customHeight="1" x14ac:dyDescent="0.25">
      <c r="C101" s="3"/>
      <c r="D101"/>
      <c r="G101" s="4"/>
      <c r="K101" s="121"/>
      <c r="L101" s="25"/>
    </row>
    <row r="102" spans="1:12" s="5" customFormat="1" ht="51" customHeight="1" x14ac:dyDescent="0.25">
      <c r="C102" s="41"/>
      <c r="D102" s="82" t="str">
        <f>+D8</f>
        <v>Meta 
2025</v>
      </c>
      <c r="E102"/>
      <c r="F102" s="82" t="str">
        <f>+F8</f>
        <v>Recaudación
 2024</v>
      </c>
      <c r="G102" s="82" t="str">
        <f>+G8</f>
        <v>Recaudación 
2025</v>
      </c>
      <c r="H102"/>
      <c r="I102" s="82" t="str">
        <f>+I8</f>
        <v>Participación de la Recaudación 2025</v>
      </c>
      <c r="K102" s="121"/>
      <c r="L102" s="28"/>
    </row>
    <row r="103" spans="1:12" customFormat="1" ht="6" customHeight="1" x14ac:dyDescent="0.25">
      <c r="K103" s="128"/>
      <c r="L103" s="127"/>
    </row>
    <row r="104" spans="1:12" s="5" customFormat="1" ht="15.95" customHeight="1" x14ac:dyDescent="0.2">
      <c r="A104" s="487" t="s">
        <v>20</v>
      </c>
      <c r="B104" s="488" t="s">
        <v>21</v>
      </c>
      <c r="C104" s="98" t="s">
        <v>1</v>
      </c>
      <c r="D104" s="218"/>
      <c r="E104" s="65"/>
      <c r="F104" s="218"/>
      <c r="G104" s="218"/>
      <c r="H104" s="11"/>
      <c r="I104" s="497" t="e">
        <f>+G125/G138</f>
        <v>#DIV/0!</v>
      </c>
      <c r="K104" s="121"/>
      <c r="L104" s="28"/>
    </row>
    <row r="105" spans="1:12" ht="15.95" customHeight="1" outlineLevel="1" x14ac:dyDescent="0.2">
      <c r="A105" s="487"/>
      <c r="B105" s="489"/>
      <c r="C105" s="99" t="s">
        <v>43</v>
      </c>
      <c r="D105" s="68"/>
      <c r="F105" s="68"/>
      <c r="G105" s="68"/>
      <c r="I105" s="492"/>
      <c r="J105" s="5"/>
      <c r="K105" s="121"/>
      <c r="L105" s="25"/>
    </row>
    <row r="106" spans="1:12" s="192" customFormat="1" ht="15.95" customHeight="1" outlineLevel="1" x14ac:dyDescent="0.2">
      <c r="A106" s="487"/>
      <c r="B106" s="489"/>
      <c r="C106" s="189" t="s">
        <v>154</v>
      </c>
      <c r="D106" s="190"/>
      <c r="F106" s="190"/>
      <c r="G106" s="190"/>
      <c r="I106" s="492"/>
      <c r="J106" s="216"/>
      <c r="K106" s="195"/>
      <c r="L106" s="188"/>
    </row>
    <row r="107" spans="1:12" ht="15.95" customHeight="1" outlineLevel="1" x14ac:dyDescent="0.2">
      <c r="A107" s="487"/>
      <c r="B107" s="489"/>
      <c r="C107" s="99" t="s">
        <v>15</v>
      </c>
      <c r="D107" s="36"/>
      <c r="F107" s="36"/>
      <c r="G107" s="36"/>
      <c r="I107" s="492"/>
      <c r="J107" s="13"/>
      <c r="K107" s="121"/>
      <c r="L107" s="25"/>
    </row>
    <row r="108" spans="1:12" ht="15.95" customHeight="1" outlineLevel="1" x14ac:dyDescent="0.25">
      <c r="A108" s="487"/>
      <c r="B108" s="489"/>
      <c r="C108" s="99" t="s">
        <v>44</v>
      </c>
      <c r="D108" s="205"/>
      <c r="F108" s="205"/>
      <c r="G108" s="205"/>
      <c r="I108" s="492"/>
      <c r="K108" s="121"/>
      <c r="L108" s="25"/>
    </row>
    <row r="109" spans="1:12" ht="15.95" customHeight="1" outlineLevel="1" x14ac:dyDescent="0.2">
      <c r="A109" s="487"/>
      <c r="B109" s="489"/>
      <c r="C109" s="100" t="s">
        <v>14</v>
      </c>
      <c r="D109" s="36"/>
      <c r="F109" s="36"/>
      <c r="G109" s="36"/>
      <c r="I109" s="492"/>
      <c r="K109" s="121"/>
      <c r="L109" s="25"/>
    </row>
    <row r="110" spans="1:12" ht="15.95" customHeight="1" outlineLevel="1" x14ac:dyDescent="0.2">
      <c r="A110" s="487"/>
      <c r="B110" s="489"/>
      <c r="C110" s="100" t="s">
        <v>13</v>
      </c>
      <c r="D110" s="36"/>
      <c r="F110" s="36"/>
      <c r="G110" s="36"/>
      <c r="I110" s="492"/>
      <c r="K110" s="121"/>
      <c r="L110" s="25"/>
    </row>
    <row r="111" spans="1:12" ht="15.95" customHeight="1" outlineLevel="1" x14ac:dyDescent="0.2">
      <c r="A111" s="487"/>
      <c r="B111" s="489"/>
      <c r="C111" s="100" t="s">
        <v>12</v>
      </c>
      <c r="D111" s="36"/>
      <c r="F111" s="36"/>
      <c r="G111" s="36"/>
      <c r="I111" s="492"/>
      <c r="K111" s="121"/>
      <c r="L111" s="25"/>
    </row>
    <row r="112" spans="1:12" ht="15.95" customHeight="1" outlineLevel="1" x14ac:dyDescent="0.2">
      <c r="A112" s="487"/>
      <c r="B112" s="489"/>
      <c r="C112" s="100" t="s">
        <v>63</v>
      </c>
      <c r="D112" s="36"/>
      <c r="F112" s="36"/>
      <c r="G112" s="36"/>
      <c r="I112" s="492"/>
      <c r="J112" s="122"/>
      <c r="K112" s="121"/>
      <c r="L112" s="25"/>
    </row>
    <row r="113" spans="1:12" ht="15.95" customHeight="1" outlineLevel="1" x14ac:dyDescent="0.2">
      <c r="A113" s="487"/>
      <c r="B113" s="489"/>
      <c r="C113" s="100" t="s">
        <v>67</v>
      </c>
      <c r="D113" s="36"/>
      <c r="F113" s="36"/>
      <c r="G113" s="36"/>
      <c r="I113" s="492"/>
      <c r="K113" s="121"/>
      <c r="L113" s="25"/>
    </row>
    <row r="114" spans="1:12" ht="15.95" customHeight="1" x14ac:dyDescent="0.2">
      <c r="A114" s="487"/>
      <c r="B114" s="489"/>
      <c r="C114" s="101" t="s">
        <v>147</v>
      </c>
      <c r="D114" s="36"/>
      <c r="F114" s="36"/>
      <c r="G114" s="210"/>
      <c r="H114" s="11"/>
      <c r="I114" s="492"/>
      <c r="J114" s="12"/>
      <c r="K114" s="121"/>
      <c r="L114" s="25"/>
    </row>
    <row r="115" spans="1:12" ht="15.95" customHeight="1" x14ac:dyDescent="0.2">
      <c r="A115" s="487"/>
      <c r="B115" s="489"/>
      <c r="C115" s="101" t="s">
        <v>41</v>
      </c>
      <c r="D115" s="36"/>
      <c r="F115" s="36"/>
      <c r="G115" s="36"/>
      <c r="H115" s="11"/>
      <c r="I115" s="492"/>
      <c r="J115" s="12"/>
    </row>
    <row r="116" spans="1:12" s="5" customFormat="1" ht="15.95" customHeight="1" x14ac:dyDescent="0.2">
      <c r="A116" s="487"/>
      <c r="B116" s="489"/>
      <c r="C116" s="102" t="s">
        <v>122</v>
      </c>
      <c r="D116" s="36"/>
      <c r="E116" s="2"/>
      <c r="F116" s="36"/>
      <c r="G116" s="36"/>
      <c r="H116" s="7"/>
      <c r="I116" s="492"/>
      <c r="K116" s="122"/>
    </row>
    <row r="117" spans="1:12" ht="15.95" customHeight="1" x14ac:dyDescent="0.2">
      <c r="A117" s="487"/>
      <c r="B117" s="489"/>
      <c r="C117" s="102" t="s">
        <v>5</v>
      </c>
      <c r="D117" s="36"/>
      <c r="F117" s="36"/>
      <c r="G117" s="36"/>
      <c r="H117" s="11"/>
      <c r="I117" s="492"/>
      <c r="J117" s="5"/>
    </row>
    <row r="118" spans="1:12" ht="15.95" customHeight="1" x14ac:dyDescent="0.2">
      <c r="A118" s="487"/>
      <c r="B118" s="489"/>
      <c r="C118" s="102" t="s">
        <v>6</v>
      </c>
      <c r="D118" s="36"/>
      <c r="F118" s="36"/>
      <c r="G118" s="36"/>
      <c r="H118" s="11"/>
      <c r="I118" s="492"/>
      <c r="J118" s="5"/>
    </row>
    <row r="119" spans="1:12" ht="15.95" customHeight="1" x14ac:dyDescent="0.2">
      <c r="A119" s="487"/>
      <c r="B119" s="489"/>
      <c r="C119" s="102" t="s">
        <v>16</v>
      </c>
      <c r="D119" s="36"/>
      <c r="F119" s="36"/>
      <c r="G119" s="36"/>
      <c r="H119" s="11"/>
      <c r="I119" s="492"/>
      <c r="J119" s="14"/>
    </row>
    <row r="120" spans="1:12" ht="15.95" customHeight="1" x14ac:dyDescent="0.2">
      <c r="A120" s="487"/>
      <c r="B120" s="489"/>
      <c r="C120" s="102" t="s">
        <v>7</v>
      </c>
      <c r="D120" s="36"/>
      <c r="F120" s="36"/>
      <c r="G120" s="36"/>
      <c r="H120" s="11"/>
      <c r="I120" s="492"/>
      <c r="J120" s="5"/>
    </row>
    <row r="121" spans="1:12" ht="15.95" customHeight="1" x14ac:dyDescent="0.2">
      <c r="A121" s="487"/>
      <c r="B121" s="489"/>
      <c r="C121" s="102" t="s">
        <v>17</v>
      </c>
      <c r="D121" s="36"/>
      <c r="F121" s="36"/>
      <c r="G121" s="36"/>
      <c r="H121" s="11"/>
      <c r="I121" s="492"/>
    </row>
    <row r="122" spans="1:12" ht="15.95" customHeight="1" x14ac:dyDescent="0.2">
      <c r="A122" s="487"/>
      <c r="B122" s="489"/>
      <c r="C122" s="102" t="s">
        <v>57</v>
      </c>
      <c r="D122" s="36"/>
      <c r="F122" s="36"/>
      <c r="G122" s="36"/>
      <c r="H122" s="11"/>
      <c r="I122" s="492"/>
    </row>
    <row r="123" spans="1:12" ht="15.95" customHeight="1" x14ac:dyDescent="0.2">
      <c r="A123" s="487"/>
      <c r="B123" s="489"/>
      <c r="C123" s="102" t="s">
        <v>58</v>
      </c>
      <c r="D123" s="36"/>
      <c r="F123" s="36"/>
      <c r="G123" s="36"/>
      <c r="H123" s="11"/>
      <c r="I123" s="492"/>
    </row>
    <row r="124" spans="1:12" ht="15.95" customHeight="1" x14ac:dyDescent="0.2">
      <c r="A124" s="487"/>
      <c r="B124" s="489"/>
      <c r="C124" s="72" t="s">
        <v>74</v>
      </c>
      <c r="D124" s="68"/>
      <c r="E124" s="65"/>
      <c r="F124" s="68"/>
      <c r="G124" s="68"/>
      <c r="H124" s="11"/>
      <c r="I124" s="492"/>
    </row>
    <row r="125" spans="1:12" s="7" customFormat="1" ht="18" customHeight="1" x14ac:dyDescent="0.2">
      <c r="A125" s="487"/>
      <c r="B125" s="490"/>
      <c r="C125" s="83" t="s">
        <v>55</v>
      </c>
      <c r="D125" s="84">
        <f>+D104+D114+D115+SUM(D116:D124)</f>
        <v>0</v>
      </c>
      <c r="E125" s="61"/>
      <c r="F125" s="84">
        <f>+F104+F114+F115+SUM(F116:F124)</f>
        <v>0</v>
      </c>
      <c r="G125" s="84">
        <f>+G104+G114+G115+SUM(G116:G124)</f>
        <v>0</v>
      </c>
      <c r="I125" s="493"/>
      <c r="J125" s="15"/>
      <c r="K125" s="124"/>
    </row>
    <row r="126" spans="1:12" ht="10.5" customHeight="1" x14ac:dyDescent="0.25">
      <c r="A126" s="487"/>
      <c r="B126" s="21"/>
      <c r="C126" s="34"/>
      <c r="D126" s="17"/>
      <c r="E126" s="17"/>
      <c r="F126" s="17"/>
      <c r="G126" s="17"/>
      <c r="H126" s="7"/>
      <c r="I126" s="35"/>
      <c r="J126" s="5"/>
    </row>
    <row r="127" spans="1:12" ht="18.75" customHeight="1" x14ac:dyDescent="0.2">
      <c r="A127" s="487"/>
      <c r="B127" s="494" t="s">
        <v>22</v>
      </c>
      <c r="C127" s="76" t="s">
        <v>38</v>
      </c>
      <c r="D127" s="78"/>
      <c r="E127" s="77"/>
      <c r="F127" s="78"/>
      <c r="G127" s="78"/>
      <c r="H127" s="7"/>
      <c r="I127" s="497" t="e">
        <f>+G129/G138</f>
        <v>#DIV/0!</v>
      </c>
    </row>
    <row r="128" spans="1:12" ht="18.75" customHeight="1" x14ac:dyDescent="0.2">
      <c r="A128" s="487"/>
      <c r="B128" s="495"/>
      <c r="C128" s="79" t="s">
        <v>39</v>
      </c>
      <c r="D128" s="68"/>
      <c r="E128" s="77"/>
      <c r="F128" s="68"/>
      <c r="G128" s="68"/>
      <c r="H128" s="7"/>
      <c r="I128" s="492"/>
    </row>
    <row r="129" spans="1:13" s="7" customFormat="1" ht="18.75" customHeight="1" x14ac:dyDescent="0.25">
      <c r="A129" s="487"/>
      <c r="B129" s="496"/>
      <c r="C129" s="97" t="s">
        <v>61</v>
      </c>
      <c r="D129" s="84">
        <f>SUM(D127:D128)</f>
        <v>0</v>
      </c>
      <c r="F129" s="84">
        <f>SUM(F127:F128)</f>
        <v>0</v>
      </c>
      <c r="G129" s="84">
        <f>SUM(G127:G128)</f>
        <v>0</v>
      </c>
      <c r="H129" s="11"/>
      <c r="I129" s="493"/>
      <c r="K129" s="124"/>
    </row>
    <row r="130" spans="1:13" s="7" customFormat="1" ht="11.65" customHeight="1" x14ac:dyDescent="0.25">
      <c r="A130" s="487"/>
      <c r="B130" s="242"/>
      <c r="C130" s="243"/>
      <c r="D130" s="126"/>
      <c r="E130" s="125"/>
      <c r="F130" s="126"/>
      <c r="G130" s="126"/>
      <c r="H130" s="244"/>
      <c r="I130" s="245"/>
      <c r="K130" s="124"/>
    </row>
    <row r="131" spans="1:13" s="7" customFormat="1" ht="18.75" customHeight="1" x14ac:dyDescent="0.2">
      <c r="A131" s="487"/>
      <c r="B131" s="494" t="s">
        <v>120</v>
      </c>
      <c r="C131" s="231" t="s">
        <v>94</v>
      </c>
      <c r="D131" s="78"/>
      <c r="E131" s="212"/>
      <c r="F131" s="78"/>
      <c r="G131" s="78"/>
      <c r="I131" s="497" t="e">
        <f>+G133/G142</f>
        <v>#DIV/0!</v>
      </c>
      <c r="K131" s="124"/>
    </row>
    <row r="132" spans="1:13" s="7" customFormat="1" ht="18.75" customHeight="1" x14ac:dyDescent="0.2">
      <c r="A132" s="487"/>
      <c r="B132" s="495"/>
      <c r="C132" s="232" t="s">
        <v>95</v>
      </c>
      <c r="D132" s="68"/>
      <c r="E132" s="220"/>
      <c r="F132" s="68"/>
      <c r="G132" s="68"/>
      <c r="I132" s="492"/>
      <c r="K132" s="124"/>
    </row>
    <row r="133" spans="1:13" s="7" customFormat="1" ht="18.75" customHeight="1" x14ac:dyDescent="0.25">
      <c r="A133" s="487"/>
      <c r="B133" s="496"/>
      <c r="C133" s="97" t="s">
        <v>128</v>
      </c>
      <c r="D133" s="84">
        <f>SUM(D131:D132)</f>
        <v>0</v>
      </c>
      <c r="F133" s="84">
        <f>SUM(F131:F132)</f>
        <v>0</v>
      </c>
      <c r="G133" s="84">
        <f>SUM(G131:G132)</f>
        <v>0</v>
      </c>
      <c r="H133" s="11"/>
      <c r="I133" s="493"/>
      <c r="K133" s="124"/>
    </row>
    <row r="134" spans="1:13" s="7" customFormat="1" ht="18.75" customHeight="1" x14ac:dyDescent="0.25">
      <c r="A134" s="487"/>
      <c r="B134" s="242"/>
      <c r="C134" s="243"/>
      <c r="D134" s="126"/>
      <c r="E134" s="125"/>
      <c r="F134" s="126"/>
      <c r="G134" s="126"/>
      <c r="H134" s="244"/>
      <c r="I134" s="245"/>
      <c r="K134" s="124"/>
    </row>
    <row r="135" spans="1:13" s="7" customFormat="1" ht="15.75" customHeight="1" x14ac:dyDescent="0.25">
      <c r="A135" s="487"/>
      <c r="B135" s="498" t="s">
        <v>24</v>
      </c>
      <c r="C135" s="498"/>
      <c r="D135" s="85">
        <f>D138-D136</f>
        <v>0</v>
      </c>
      <c r="F135" s="85">
        <f t="shared" ref="F135:G135" si="10">F138-F136</f>
        <v>0</v>
      </c>
      <c r="G135" s="85">
        <f t="shared" si="10"/>
        <v>0</v>
      </c>
      <c r="H135" s="11"/>
      <c r="I135" s="254" t="e">
        <f>+G135/$G$138</f>
        <v>#DIV/0!</v>
      </c>
      <c r="K135" s="124"/>
    </row>
    <row r="136" spans="1:13" s="7" customFormat="1" ht="15.75" customHeight="1" x14ac:dyDescent="0.2">
      <c r="A136" s="487"/>
      <c r="B136" s="498" t="s">
        <v>25</v>
      </c>
      <c r="C136" s="498"/>
      <c r="D136" s="85">
        <f>+D114+D115+D116+D129</f>
        <v>0</v>
      </c>
      <c r="F136" s="85">
        <f>+G114+G115+F116+F129</f>
        <v>0</v>
      </c>
      <c r="G136" s="85">
        <f>+G114+G115+G116+G129</f>
        <v>0</v>
      </c>
      <c r="H136" s="61"/>
      <c r="I136" s="254" t="e">
        <f>+G136/$G$138</f>
        <v>#DIV/0!</v>
      </c>
      <c r="K136" s="124"/>
    </row>
    <row r="137" spans="1:13" ht="15" x14ac:dyDescent="0.25">
      <c r="B137" s="21"/>
      <c r="C137" s="18"/>
      <c r="D137" s="22"/>
      <c r="E137" s="7"/>
      <c r="F137" s="20"/>
      <c r="G137" s="20"/>
      <c r="H137" s="11"/>
      <c r="I137" s="21"/>
    </row>
    <row r="138" spans="1:13" ht="26.25" customHeight="1" x14ac:dyDescent="0.25">
      <c r="A138" s="501" t="s">
        <v>26</v>
      </c>
      <c r="B138" s="502" t="s">
        <v>129</v>
      </c>
      <c r="C138" s="503"/>
      <c r="D138" s="87">
        <f>+D125+D129+D133</f>
        <v>0</v>
      </c>
      <c r="E138"/>
      <c r="F138" s="87">
        <f>+F125+F129+F133</f>
        <v>0</v>
      </c>
      <c r="G138" s="87">
        <f>+G125+G129+G133</f>
        <v>0</v>
      </c>
      <c r="H138" s="11"/>
      <c r="I138" s="286"/>
      <c r="J138" s="286"/>
      <c r="K138" s="286"/>
      <c r="M138" s="13"/>
    </row>
    <row r="139" spans="1:13" ht="14.25" customHeight="1" x14ac:dyDescent="0.2">
      <c r="A139" s="501"/>
      <c r="B139" s="504" t="s">
        <v>130</v>
      </c>
      <c r="C139" s="505"/>
      <c r="D139" s="88"/>
      <c r="E139" s="77"/>
      <c r="F139" s="78"/>
      <c r="G139" s="78"/>
      <c r="H139" s="11"/>
      <c r="I139" s="103"/>
      <c r="J139" s="13"/>
      <c r="M139" s="178"/>
    </row>
    <row r="140" spans="1:13" ht="14.25" customHeight="1" x14ac:dyDescent="0.2">
      <c r="A140" s="501"/>
      <c r="B140" s="504" t="s">
        <v>131</v>
      </c>
      <c r="C140" s="505"/>
      <c r="D140" s="88"/>
      <c r="E140" s="77"/>
      <c r="F140" s="113"/>
      <c r="G140" s="113"/>
      <c r="H140" s="11"/>
      <c r="I140" s="103"/>
    </row>
    <row r="141" spans="1:13" ht="27.4" customHeight="1" x14ac:dyDescent="0.25">
      <c r="A141" s="501"/>
      <c r="B141" s="502" t="s">
        <v>132</v>
      </c>
      <c r="C141" s="503"/>
      <c r="D141" s="87"/>
      <c r="E141"/>
      <c r="F141" s="89">
        <f>+F138-F139-F140</f>
        <v>0</v>
      </c>
      <c r="G141" s="89">
        <f>+G138-G139-G140</f>
        <v>0</v>
      </c>
      <c r="H141" s="11"/>
      <c r="I141" s="61"/>
    </row>
    <row r="142" spans="1:13" ht="14.25" customHeight="1" x14ac:dyDescent="0.25">
      <c r="A142" s="501"/>
      <c r="B142" s="504" t="s">
        <v>133</v>
      </c>
      <c r="C142" s="505"/>
      <c r="D142" s="90">
        <v>0</v>
      </c>
      <c r="E142" s="91"/>
      <c r="F142" s="78"/>
      <c r="G142" s="78"/>
      <c r="H142" s="11"/>
      <c r="I142" s="61"/>
    </row>
    <row r="143" spans="1:13" ht="38.25" customHeight="1" x14ac:dyDescent="0.25">
      <c r="A143" s="501"/>
      <c r="B143" s="506" t="s">
        <v>134</v>
      </c>
      <c r="C143" s="507"/>
      <c r="D143" s="87"/>
      <c r="E143"/>
      <c r="F143" s="93">
        <f>+F141-F142</f>
        <v>0</v>
      </c>
      <c r="G143" s="93">
        <f>+G141-G142</f>
        <v>0</v>
      </c>
      <c r="H143" s="11"/>
      <c r="I143" s="103"/>
      <c r="J143" s="13"/>
    </row>
    <row r="144" spans="1:13" customFormat="1" ht="15" customHeight="1" x14ac:dyDescent="0.25">
      <c r="A144" s="437" t="s">
        <v>156</v>
      </c>
      <c r="B144" s="437"/>
      <c r="C144" s="437"/>
      <c r="F144" s="110"/>
      <c r="G144" s="110"/>
      <c r="J144" s="123"/>
      <c r="K144" s="122"/>
    </row>
    <row r="145" spans="1:11" ht="24" customHeight="1" x14ac:dyDescent="0.2">
      <c r="A145" s="483" t="s">
        <v>92</v>
      </c>
      <c r="B145" s="483"/>
      <c r="C145" s="483"/>
      <c r="D145" s="483"/>
      <c r="E145" s="483"/>
      <c r="F145" s="483"/>
      <c r="G145" s="483"/>
      <c r="H145" s="483"/>
      <c r="I145" s="483"/>
    </row>
    <row r="146" spans="1:11" ht="13.15" customHeight="1" x14ac:dyDescent="0.2">
      <c r="A146" s="438" t="s">
        <v>45</v>
      </c>
      <c r="B146" s="438"/>
      <c r="C146" s="438"/>
      <c r="D146" s="438"/>
      <c r="E146" s="438"/>
      <c r="F146" s="438"/>
      <c r="G146" s="438"/>
      <c r="H146" s="438"/>
      <c r="I146" s="438"/>
    </row>
    <row r="147" spans="1:11" ht="13.15" customHeight="1" x14ac:dyDescent="0.2">
      <c r="A147" s="438" t="s">
        <v>46</v>
      </c>
      <c r="B147" s="438"/>
      <c r="C147" s="438"/>
      <c r="D147" s="438"/>
      <c r="E147" s="438"/>
      <c r="F147" s="438"/>
      <c r="G147" s="438"/>
      <c r="H147" s="438"/>
      <c r="I147" s="438"/>
    </row>
    <row r="148" spans="1:11" ht="13.15" customHeight="1" x14ac:dyDescent="0.2">
      <c r="A148" s="438" t="s">
        <v>123</v>
      </c>
      <c r="B148" s="438"/>
      <c r="C148" s="438"/>
      <c r="D148" s="438"/>
      <c r="E148" s="438"/>
      <c r="F148" s="438"/>
      <c r="G148" s="438"/>
      <c r="H148" s="438"/>
      <c r="I148" s="438"/>
      <c r="K148" s="2"/>
    </row>
    <row r="149" spans="1:11" ht="13.15" customHeight="1" x14ac:dyDescent="0.2">
      <c r="A149" s="438" t="s">
        <v>81</v>
      </c>
      <c r="B149" s="438"/>
      <c r="C149" s="438"/>
      <c r="D149" s="438"/>
      <c r="E149" s="438"/>
      <c r="F149" s="438"/>
      <c r="G149" s="438"/>
      <c r="H149" s="438"/>
      <c r="I149" s="438"/>
      <c r="K149" s="2"/>
    </row>
    <row r="150" spans="1:11" ht="13.15" customHeight="1" x14ac:dyDescent="0.2">
      <c r="A150" s="438" t="s">
        <v>82</v>
      </c>
      <c r="B150" s="438"/>
      <c r="C150" s="438"/>
      <c r="D150" s="438"/>
      <c r="E150" s="438"/>
      <c r="F150" s="438"/>
      <c r="G150" s="438"/>
      <c r="H150" s="438"/>
      <c r="I150" s="438"/>
      <c r="K150" s="2"/>
    </row>
    <row r="151" spans="1:11" x14ac:dyDescent="0.2">
      <c r="A151" s="438" t="s">
        <v>83</v>
      </c>
      <c r="B151" s="438"/>
      <c r="C151" s="438"/>
      <c r="D151" s="438"/>
      <c r="E151" s="438"/>
      <c r="F151" s="438"/>
      <c r="G151" s="438"/>
      <c r="H151" s="438"/>
      <c r="I151" s="438"/>
      <c r="K151" s="2"/>
    </row>
    <row r="152" spans="1:11" x14ac:dyDescent="0.2">
      <c r="A152" s="438" t="s">
        <v>146</v>
      </c>
      <c r="B152" s="438"/>
      <c r="C152" s="438"/>
      <c r="D152" s="293"/>
      <c r="E152" s="293"/>
      <c r="F152" s="293"/>
      <c r="G152" s="293"/>
      <c r="H152" s="293"/>
      <c r="I152" s="293"/>
      <c r="K152" s="2"/>
    </row>
    <row r="153" spans="1:11" ht="24" customHeight="1" x14ac:dyDescent="0.2">
      <c r="A153" s="438" t="s">
        <v>145</v>
      </c>
      <c r="B153" s="438"/>
      <c r="C153" s="438"/>
      <c r="D153" s="438"/>
      <c r="E153" s="438"/>
      <c r="F153" s="438"/>
      <c r="G153" s="438"/>
      <c r="H153" s="438"/>
      <c r="I153" s="438"/>
      <c r="K153" s="2"/>
    </row>
    <row r="154" spans="1:11" ht="22.15" customHeight="1" x14ac:dyDescent="0.2">
      <c r="A154" s="438" t="s">
        <v>167</v>
      </c>
      <c r="B154" s="438"/>
      <c r="C154" s="438"/>
      <c r="D154" s="438"/>
      <c r="E154" s="438"/>
      <c r="F154" s="438"/>
      <c r="G154" s="438"/>
      <c r="H154" s="438"/>
      <c r="I154" s="438"/>
      <c r="K154" s="2"/>
    </row>
    <row r="155" spans="1:11" ht="18.600000000000001" customHeight="1" x14ac:dyDescent="0.2">
      <c r="A155" s="438" t="s">
        <v>148</v>
      </c>
      <c r="B155" s="438"/>
      <c r="C155" s="438"/>
      <c r="D155" s="438"/>
      <c r="E155" s="438"/>
      <c r="F155" s="438"/>
      <c r="G155" s="438"/>
      <c r="H155" s="293"/>
      <c r="I155" s="293"/>
      <c r="K155" s="2"/>
    </row>
    <row r="156" spans="1:11" x14ac:dyDescent="0.2">
      <c r="A156" s="438" t="s">
        <v>161</v>
      </c>
      <c r="B156" s="438"/>
      <c r="C156" s="438"/>
      <c r="D156" s="438"/>
      <c r="E156" s="438"/>
      <c r="F156" s="438"/>
      <c r="G156" s="438"/>
      <c r="H156" s="164"/>
      <c r="I156" s="164"/>
    </row>
    <row r="157" spans="1:11" x14ac:dyDescent="0.2">
      <c r="A157" s="293"/>
      <c r="B157" s="293"/>
      <c r="C157" s="293"/>
      <c r="D157" s="293"/>
      <c r="E157" s="293"/>
      <c r="F157" s="293"/>
      <c r="G157" s="293"/>
      <c r="H157" s="164"/>
      <c r="I157" s="164"/>
    </row>
    <row r="158" spans="1:11" ht="15" customHeight="1" x14ac:dyDescent="0.25">
      <c r="A158" s="439" t="s">
        <v>35</v>
      </c>
      <c r="B158" s="439"/>
      <c r="C158" s="439"/>
      <c r="D158" s="164"/>
      <c r="E158" s="164"/>
      <c r="F158" s="164"/>
      <c r="G158" s="164"/>
      <c r="H158" s="7"/>
      <c r="I158" s="21"/>
    </row>
    <row r="159" spans="1:11" ht="15" customHeight="1" x14ac:dyDescent="0.2">
      <c r="A159" s="439" t="s">
        <v>155</v>
      </c>
      <c r="B159" s="439"/>
      <c r="C159" s="439"/>
      <c r="D159" s="439"/>
      <c r="E159" s="439"/>
      <c r="F159" s="439"/>
      <c r="G159" s="20"/>
      <c r="H159" s="24"/>
      <c r="I159" s="24"/>
    </row>
    <row r="160" spans="1:11" ht="15" customHeight="1" x14ac:dyDescent="0.2">
      <c r="A160" s="439" t="s">
        <v>68</v>
      </c>
      <c r="B160" s="439"/>
      <c r="C160" s="439"/>
      <c r="D160" s="439"/>
      <c r="E160" s="439"/>
      <c r="F160" s="439"/>
      <c r="G160" s="24"/>
      <c r="H160" s="24"/>
      <c r="I160" s="24"/>
    </row>
    <row r="161" spans="1:9" x14ac:dyDescent="0.2">
      <c r="A161" s="439" t="s">
        <v>9</v>
      </c>
      <c r="B161" s="439"/>
      <c r="C161" s="439"/>
      <c r="D161" s="439"/>
      <c r="E161" s="439"/>
      <c r="F161" s="439"/>
      <c r="G161" s="24"/>
      <c r="H161" s="24"/>
      <c r="I161" s="24"/>
    </row>
    <row r="162" spans="1:9" x14ac:dyDescent="0.2">
      <c r="C162" s="24"/>
      <c r="D162" s="24"/>
      <c r="E162" s="23"/>
      <c r="F162" s="23"/>
      <c r="G162" s="24"/>
    </row>
  </sheetData>
  <mergeCells count="67">
    <mergeCell ref="A95:A96"/>
    <mergeCell ref="B95:B96"/>
    <mergeCell ref="A152:C152"/>
    <mergeCell ref="A155:G155"/>
    <mergeCell ref="A138:A143"/>
    <mergeCell ref="B138:C138"/>
    <mergeCell ref="B139:C139"/>
    <mergeCell ref="B140:C140"/>
    <mergeCell ref="B141:C141"/>
    <mergeCell ref="B142:C142"/>
    <mergeCell ref="B143:C143"/>
    <mergeCell ref="A100:I100"/>
    <mergeCell ref="A104:A136"/>
    <mergeCell ref="B104:B125"/>
    <mergeCell ref="I104:I125"/>
    <mergeCell ref="B136:C136"/>
    <mergeCell ref="A159:F159"/>
    <mergeCell ref="A160:C160"/>
    <mergeCell ref="D160:F160"/>
    <mergeCell ref="A161:C161"/>
    <mergeCell ref="D161:F161"/>
    <mergeCell ref="A158:C158"/>
    <mergeCell ref="A144:C144"/>
    <mergeCell ref="A145:I145"/>
    <mergeCell ref="A146:I146"/>
    <mergeCell ref="A147:I147"/>
    <mergeCell ref="A148:I148"/>
    <mergeCell ref="A149:I149"/>
    <mergeCell ref="A150:I150"/>
    <mergeCell ref="A151:I151"/>
    <mergeCell ref="A153:I153"/>
    <mergeCell ref="A154:I154"/>
    <mergeCell ref="A156:G156"/>
    <mergeCell ref="A51:C51"/>
    <mergeCell ref="A54:C54"/>
    <mergeCell ref="A57:A83"/>
    <mergeCell ref="B57:B79"/>
    <mergeCell ref="B81:B83"/>
    <mergeCell ref="B127:B129"/>
    <mergeCell ref="I127:I129"/>
    <mergeCell ref="B131:B133"/>
    <mergeCell ref="I131:I133"/>
    <mergeCell ref="B135:C135"/>
    <mergeCell ref="A93:C93"/>
    <mergeCell ref="B37:C37"/>
    <mergeCell ref="B38:C38"/>
    <mergeCell ref="A40:A45"/>
    <mergeCell ref="B40:C40"/>
    <mergeCell ref="B41:C41"/>
    <mergeCell ref="B42:C42"/>
    <mergeCell ref="B43:C43"/>
    <mergeCell ref="B44:C44"/>
    <mergeCell ref="B45:C45"/>
    <mergeCell ref="A10:A38"/>
    <mergeCell ref="B10:B31"/>
    <mergeCell ref="A86:C86"/>
    <mergeCell ref="A88:A90"/>
    <mergeCell ref="B88:B90"/>
    <mergeCell ref="A47:I47"/>
    <mergeCell ref="I10:I31"/>
    <mergeCell ref="B33:B35"/>
    <mergeCell ref="I33:I35"/>
    <mergeCell ref="A1:I1"/>
    <mergeCell ref="A2:I2"/>
    <mergeCell ref="A3:I3"/>
    <mergeCell ref="A4:I4"/>
    <mergeCell ref="A6:I6"/>
  </mergeCells>
  <conditionalFormatting sqref="H9">
    <cfRule type="iconSet" priority="40">
      <iconSet>
        <cfvo type="percent" val="0"/>
        <cfvo type="num" val="0.95"/>
        <cfvo type="num" val="1"/>
      </iconSet>
    </cfRule>
    <cfRule type="iconSet" priority="39">
      <iconSet>
        <cfvo type="percent" val="0"/>
        <cfvo type="num" val="0.95" gte="0"/>
        <cfvo type="num" val="0.99" gte="0"/>
      </iconSet>
    </cfRule>
    <cfRule type="iconSet" priority="38">
      <iconSet>
        <cfvo type="percent" val="0"/>
        <cfvo type="num" val="0.95" gte="0"/>
        <cfvo type="num" val="1" gte="0"/>
      </iconSet>
    </cfRule>
  </conditionalFormatting>
  <conditionalFormatting sqref="H10">
    <cfRule type="iconSet" priority="36">
      <iconSet>
        <cfvo type="percent" val="0"/>
        <cfvo type="num" val="0.95"/>
        <cfvo type="num" val="1"/>
      </iconSet>
    </cfRule>
  </conditionalFormatting>
  <conditionalFormatting sqref="H11:H13 H15:H16 H19">
    <cfRule type="iconSet" priority="34">
      <iconSet>
        <cfvo type="percent" val="0"/>
        <cfvo type="num" val="0.95"/>
        <cfvo type="num" val="1"/>
      </iconSet>
    </cfRule>
  </conditionalFormatting>
  <conditionalFormatting sqref="H17">
    <cfRule type="iconSet" priority="24">
      <iconSet>
        <cfvo type="percent" val="0"/>
        <cfvo type="num" val="0.95"/>
        <cfvo type="num" val="1"/>
      </iconSet>
    </cfRule>
    <cfRule type="iconSet" priority="26">
      <iconSet>
        <cfvo type="percent" val="0"/>
        <cfvo type="num" val="0.95" gte="0"/>
        <cfvo type="num" val="1" gte="0"/>
      </iconSet>
    </cfRule>
    <cfRule type="iconSet" priority="27">
      <iconSet>
        <cfvo type="percent" val="0"/>
        <cfvo type="num" val="0.95" gte="0"/>
        <cfvo type="num" val="1" gte="0"/>
      </iconSet>
    </cfRule>
    <cfRule type="iconSet" priority="25">
      <iconSet>
        <cfvo type="percent" val="0"/>
        <cfvo type="num" val="0.95" gte="0"/>
        <cfvo type="num" val="0.99" gte="0"/>
      </iconSet>
    </cfRule>
  </conditionalFormatting>
  <conditionalFormatting sqref="H18">
    <cfRule type="iconSet" priority="23">
      <iconSet>
        <cfvo type="percent" val="0"/>
        <cfvo type="num" val="0.95" gte="0"/>
        <cfvo type="num" val="1" gte="0"/>
      </iconSet>
    </cfRule>
    <cfRule type="iconSet" priority="20">
      <iconSet>
        <cfvo type="percent" val="0"/>
        <cfvo type="num" val="0.95"/>
        <cfvo type="num" val="1"/>
      </iconSet>
    </cfRule>
    <cfRule type="iconSet" priority="21">
      <iconSet>
        <cfvo type="percent" val="0"/>
        <cfvo type="num" val="0.95" gte="0"/>
        <cfvo type="num" val="0.99" gte="0"/>
      </iconSet>
    </cfRule>
    <cfRule type="iconSet" priority="22">
      <iconSet>
        <cfvo type="percent" val="0"/>
        <cfvo type="num" val="0.95" gte="0"/>
        <cfvo type="num" val="1" gte="0"/>
      </iconSet>
    </cfRule>
  </conditionalFormatting>
  <conditionalFormatting sqref="H20:H21">
    <cfRule type="iconSet" priority="31">
      <iconSet>
        <cfvo type="percent" val="0"/>
        <cfvo type="num" val="0.95"/>
        <cfvo type="num" val="1"/>
      </iconSet>
    </cfRule>
  </conditionalFormatting>
  <conditionalFormatting sqref="H23:H29">
    <cfRule type="iconSet" priority="55">
      <iconSet>
        <cfvo type="percent" val="0"/>
        <cfvo type="num" val="0.95"/>
        <cfvo type="num" val="1"/>
      </iconSet>
    </cfRule>
  </conditionalFormatting>
  <conditionalFormatting sqref="H23:H30 H11:H13 H15:H16 H19">
    <cfRule type="iconSet" priority="56">
      <iconSet>
        <cfvo type="percent" val="0"/>
        <cfvo type="num" val="0.95" gte="0"/>
        <cfvo type="num" val="1" gte="0"/>
      </iconSet>
    </cfRule>
  </conditionalFormatting>
  <conditionalFormatting sqref="H23:H31 H10:H13 H15:H16 H19">
    <cfRule type="iconSet" priority="57">
      <iconSet>
        <cfvo type="percent" val="0"/>
        <cfvo type="num" val="0.95" gte="0"/>
        <cfvo type="num" val="1" gte="0"/>
      </iconSet>
    </cfRule>
  </conditionalFormatting>
  <conditionalFormatting sqref="H30">
    <cfRule type="iconSet" priority="50">
      <iconSet>
        <cfvo type="percent" val="0"/>
        <cfvo type="num" val="0.95"/>
        <cfvo type="num" val="1"/>
      </iconSet>
    </cfRule>
  </conditionalFormatting>
  <conditionalFormatting sqref="H31">
    <cfRule type="iconSet" priority="35">
      <iconSet>
        <cfvo type="percent" val="0"/>
        <cfvo type="num" val="0.95"/>
        <cfvo type="num" val="1"/>
      </iconSet>
    </cfRule>
  </conditionalFormatting>
  <conditionalFormatting sqref="H33:H37 H20:H22 H39">
    <cfRule type="iconSet" priority="33">
      <iconSet>
        <cfvo type="percent" val="0"/>
        <cfvo type="num" val="0.95"/>
        <cfvo type="num" val="1"/>
      </iconSet>
    </cfRule>
  </conditionalFormatting>
  <conditionalFormatting sqref="H33:H37 H20:H22">
    <cfRule type="iconSet" priority="32">
      <iconSet>
        <cfvo type="percent" val="0"/>
        <cfvo type="num" val="0.95"/>
        <cfvo type="num" val="1"/>
      </iconSet>
    </cfRule>
  </conditionalFormatting>
  <conditionalFormatting sqref="H39 H10:H13 H15:H16 H19:H37">
    <cfRule type="iconSet" priority="37">
      <iconSet>
        <cfvo type="percent" val="0"/>
        <cfvo type="num" val="0.95" gte="0"/>
        <cfvo type="num" val="0.99" gte="0"/>
      </iconSet>
    </cfRule>
  </conditionalFormatting>
  <conditionalFormatting sqref="H40:H45">
    <cfRule type="iconSet" priority="28">
      <iconSet>
        <cfvo type="percent" val="0"/>
        <cfvo type="num" val="0.95"/>
        <cfvo type="num" val="1"/>
      </iconSet>
    </cfRule>
    <cfRule type="iconSet" priority="29">
      <iconSet>
        <cfvo type="percent" val="0"/>
        <cfvo type="num" val="0.95"/>
        <cfvo type="num" val="1"/>
      </iconSet>
    </cfRule>
    <cfRule type="iconSet" priority="30">
      <iconSet>
        <cfvo type="percent" val="0"/>
        <cfvo type="num" val="0.95" gte="0"/>
        <cfvo type="num" val="0.99" gte="0"/>
      </iconSet>
    </cfRule>
  </conditionalFormatting>
  <conditionalFormatting sqref="H104">
    <cfRule type="iconSet" priority="48">
      <iconSet>
        <cfvo type="percent" val="0"/>
        <cfvo type="num" val="0.95"/>
        <cfvo type="num" val="1"/>
      </iconSet>
    </cfRule>
  </conditionalFormatting>
  <conditionalFormatting sqref="H105:H110 H113">
    <cfRule type="iconSet" priority="46">
      <iconSet>
        <cfvo type="percent" val="0"/>
        <cfvo type="num" val="0.95"/>
        <cfvo type="num" val="1"/>
      </iconSet>
    </cfRule>
  </conditionalFormatting>
  <conditionalFormatting sqref="H111">
    <cfRule type="iconSet" priority="14">
      <iconSet>
        <cfvo type="percent" val="0"/>
        <cfvo type="num" val="0.95" gte="0"/>
        <cfvo type="num" val="1" gte="0"/>
      </iconSet>
    </cfRule>
    <cfRule type="iconSet" priority="13">
      <iconSet>
        <cfvo type="percent" val="0"/>
        <cfvo type="num" val="0.95" gte="0"/>
        <cfvo type="num" val="0.99" gte="0"/>
      </iconSet>
    </cfRule>
    <cfRule type="iconSet" priority="15">
      <iconSet>
        <cfvo type="percent" val="0"/>
        <cfvo type="num" val="0.95" gte="0"/>
        <cfvo type="num" val="1" gte="0"/>
      </iconSet>
    </cfRule>
    <cfRule type="iconSet" priority="12">
      <iconSet>
        <cfvo type="percent" val="0"/>
        <cfvo type="num" val="0.95"/>
        <cfvo type="num" val="1"/>
      </iconSet>
    </cfRule>
  </conditionalFormatting>
  <conditionalFormatting sqref="H112">
    <cfRule type="iconSet" priority="19">
      <iconSet>
        <cfvo type="percent" val="0"/>
        <cfvo type="num" val="0.95" gte="0"/>
        <cfvo type="num" val="1" gte="0"/>
      </iconSet>
    </cfRule>
    <cfRule type="iconSet" priority="18">
      <iconSet>
        <cfvo type="percent" val="0"/>
        <cfvo type="num" val="0.95" gte="0"/>
        <cfvo type="num" val="1" gte="0"/>
      </iconSet>
    </cfRule>
    <cfRule type="iconSet" priority="16">
      <iconSet>
        <cfvo type="percent" val="0"/>
        <cfvo type="num" val="0.95"/>
        <cfvo type="num" val="1"/>
      </iconSet>
    </cfRule>
    <cfRule type="iconSet" priority="17">
      <iconSet>
        <cfvo type="percent" val="0"/>
        <cfvo type="num" val="0.95" gte="0"/>
        <cfvo type="num" val="0.99" gte="0"/>
      </iconSet>
    </cfRule>
  </conditionalFormatting>
  <conditionalFormatting sqref="H114:H115">
    <cfRule type="iconSet" priority="353">
      <iconSet>
        <cfvo type="percent" val="0"/>
        <cfvo type="num" val="0.95"/>
        <cfvo type="num" val="1"/>
      </iconSet>
    </cfRule>
  </conditionalFormatting>
  <conditionalFormatting sqref="H117:H122 H105:H110 H113">
    <cfRule type="iconSet" priority="53">
      <iconSet>
        <cfvo type="percent" val="0"/>
        <cfvo type="num" val="0.95" gte="0"/>
        <cfvo type="num" val="1" gte="0"/>
      </iconSet>
    </cfRule>
  </conditionalFormatting>
  <conditionalFormatting sqref="H117:H122">
    <cfRule type="iconSet" priority="54">
      <iconSet>
        <cfvo type="percent" val="0"/>
        <cfvo type="num" val="0.95"/>
        <cfvo type="num" val="1"/>
      </iconSet>
    </cfRule>
  </conditionalFormatting>
  <conditionalFormatting sqref="H123">
    <cfRule type="iconSet" priority="4">
      <iconSet>
        <cfvo type="percent" val="0"/>
        <cfvo type="num" val="0.95"/>
        <cfvo type="num" val="1"/>
      </iconSet>
    </cfRule>
    <cfRule type="iconSet" priority="5">
      <iconSet>
        <cfvo type="percent" val="0"/>
        <cfvo type="num" val="0.95" gte="0"/>
        <cfvo type="num" val="0.99" gte="0"/>
      </iconSet>
    </cfRule>
    <cfRule type="iconSet" priority="7">
      <iconSet>
        <cfvo type="percent" val="0"/>
        <cfvo type="num" val="0.95" gte="0"/>
        <cfvo type="num" val="1" gte="0"/>
      </iconSet>
    </cfRule>
    <cfRule type="iconSet" priority="6">
      <iconSet>
        <cfvo type="percent" val="0"/>
        <cfvo type="num" val="0.95" gte="0"/>
        <cfvo type="num" val="1" gte="0"/>
      </iconSet>
    </cfRule>
  </conditionalFormatting>
  <conditionalFormatting sqref="H124">
    <cfRule type="iconSet" priority="10">
      <iconSet>
        <cfvo type="percent" val="0"/>
        <cfvo type="num" val="0.95" gte="0"/>
        <cfvo type="num" val="1" gte="0"/>
      </iconSet>
    </cfRule>
    <cfRule type="iconSet" priority="11">
      <iconSet>
        <cfvo type="percent" val="0"/>
        <cfvo type="num" val="0.95" gte="0"/>
        <cfvo type="num" val="1" gte="0"/>
      </iconSet>
    </cfRule>
    <cfRule type="iconSet" priority="8">
      <iconSet>
        <cfvo type="percent" val="0"/>
        <cfvo type="num" val="0.95"/>
        <cfvo type="num" val="1"/>
      </iconSet>
    </cfRule>
    <cfRule type="iconSet" priority="9">
      <iconSet>
        <cfvo type="percent" val="0"/>
        <cfvo type="num" val="0.95" gte="0"/>
        <cfvo type="num" val="0.99" gte="0"/>
      </iconSet>
    </cfRule>
  </conditionalFormatting>
  <conditionalFormatting sqref="H125 H117:H122 H104:H110 H113">
    <cfRule type="iconSet" priority="51">
      <iconSet>
        <cfvo type="percent" val="0"/>
        <cfvo type="num" val="0.95" gte="0"/>
        <cfvo type="num" val="1" gte="0"/>
      </iconSet>
    </cfRule>
  </conditionalFormatting>
  <conditionalFormatting sqref="H125">
    <cfRule type="iconSet" priority="47">
      <iconSet>
        <cfvo type="percent" val="0"/>
        <cfvo type="num" val="0.95"/>
        <cfvo type="num" val="1"/>
      </iconSet>
    </cfRule>
  </conditionalFormatting>
  <conditionalFormatting sqref="H127:H130 H114:H116 H134:H135">
    <cfRule type="iconSet" priority="52">
      <iconSet>
        <cfvo type="percent" val="0"/>
        <cfvo type="num" val="0.95"/>
        <cfvo type="num" val="1"/>
      </iconSet>
    </cfRule>
  </conditionalFormatting>
  <conditionalFormatting sqref="H131:H133">
    <cfRule type="iconSet" priority="3">
      <iconSet>
        <cfvo type="percent" val="0"/>
        <cfvo type="num" val="0.95" gte="0"/>
        <cfvo type="num" val="0.99" gte="0"/>
      </iconSet>
    </cfRule>
    <cfRule type="iconSet" priority="2">
      <iconSet>
        <cfvo type="percent" val="0"/>
        <cfvo type="num" val="0.95"/>
        <cfvo type="num" val="1"/>
      </iconSet>
    </cfRule>
    <cfRule type="iconSet" priority="1">
      <iconSet>
        <cfvo type="percent" val="0"/>
        <cfvo type="num" val="0.95"/>
        <cfvo type="num" val="1"/>
      </iconSet>
    </cfRule>
  </conditionalFormatting>
  <conditionalFormatting sqref="H137 H104:H110 H113:H122 H125:H130 H134:H135">
    <cfRule type="iconSet" priority="49">
      <iconSet>
        <cfvo type="percent" val="0"/>
        <cfvo type="num" val="0.95" gte="0"/>
        <cfvo type="num" val="0.99" gte="0"/>
      </iconSet>
    </cfRule>
  </conditionalFormatting>
  <conditionalFormatting sqref="H137 H127:H130 H114:H116 H134:H135">
    <cfRule type="iconSet" priority="45">
      <iconSet>
        <cfvo type="percent" val="0"/>
        <cfvo type="num" val="0.95"/>
        <cfvo type="num" val="1"/>
      </iconSet>
    </cfRule>
  </conditionalFormatting>
  <conditionalFormatting sqref="H138:H143">
    <cfRule type="iconSet" priority="41">
      <iconSet>
        <cfvo type="percent" val="0"/>
        <cfvo type="num" val="0.95"/>
        <cfvo type="num" val="1"/>
      </iconSet>
    </cfRule>
    <cfRule type="iconSet" priority="42">
      <iconSet>
        <cfvo type="percent" val="0"/>
        <cfvo type="num" val="0.95"/>
        <cfvo type="num" val="1"/>
      </iconSet>
    </cfRule>
    <cfRule type="iconSet" priority="43">
      <iconSet>
        <cfvo type="percent" val="0"/>
        <cfvo type="num" val="0.95" gte="0"/>
        <cfvo type="num" val="0.99" gte="0"/>
      </iconSet>
    </cfRule>
  </conditionalFormatting>
  <printOptions horizontalCentered="1" verticalCentered="1"/>
  <pageMargins left="0.74803149606299213" right="0.74803149606299213" top="0.35" bottom="0.39370078740157483" header="0.26" footer="0.19685039370078741"/>
  <pageSetup paperSize="9" scale="26" orientation="landscape" r:id="rId1"/>
  <headerFooter alignWithMargins="0">
    <oddHeader>&amp;R&amp;"Arial,Negrita"&amp;11CUADRO No. "A1"</oddHeader>
    <oddFooter>&amp;LFecha:  &amp;D&amp;RPlanificación Nacional.- XM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160"/>
  <sheetViews>
    <sheetView showGridLines="0" topLeftCell="A105" zoomScaleNormal="100" zoomScaleSheetLayoutView="85" workbookViewId="0">
      <selection activeCell="K114" sqref="K114"/>
    </sheetView>
  </sheetViews>
  <sheetFormatPr baseColWidth="10" defaultColWidth="11.42578125" defaultRowHeight="12.75" outlineLevelRow="2" x14ac:dyDescent="0.2"/>
  <cols>
    <col min="1" max="2" width="5.7109375" style="2" customWidth="1"/>
    <col min="3" max="3" width="63.7109375" style="2" customWidth="1"/>
    <col min="4" max="4" width="18.42578125" style="2" customWidth="1"/>
    <col min="5" max="5" width="1.28515625" style="2" customWidth="1"/>
    <col min="6" max="6" width="20.28515625" style="2" customWidth="1"/>
    <col min="7" max="7" width="20.42578125" style="2" customWidth="1"/>
    <col min="8" max="8" width="1.5703125" style="2" customWidth="1"/>
    <col min="9" max="9" width="14" style="2" customWidth="1"/>
    <col min="10" max="10" width="20.28515625" style="2" customWidth="1"/>
    <col min="11" max="11" width="16.28515625" style="122" customWidth="1"/>
    <col min="12" max="12" width="4.42578125" style="2" customWidth="1"/>
    <col min="13" max="14" width="15.42578125" style="2" customWidth="1"/>
    <col min="15" max="16384" width="11.42578125" style="2"/>
  </cols>
  <sheetData>
    <row r="1" spans="1:14" ht="27.75" customHeight="1" x14ac:dyDescent="0.2">
      <c r="A1" s="476" t="s">
        <v>52</v>
      </c>
      <c r="B1" s="476"/>
      <c r="C1" s="476"/>
      <c r="D1" s="476"/>
      <c r="E1" s="476"/>
      <c r="F1" s="476"/>
      <c r="G1" s="476"/>
      <c r="H1" s="476"/>
      <c r="I1" s="476"/>
    </row>
    <row r="2" spans="1:14" ht="18" x14ac:dyDescent="0.2">
      <c r="A2" s="477" t="s">
        <v>53</v>
      </c>
      <c r="B2" s="477"/>
      <c r="C2" s="477"/>
      <c r="D2" s="477"/>
      <c r="E2" s="477"/>
      <c r="F2" s="477"/>
      <c r="G2" s="477"/>
      <c r="H2" s="477"/>
      <c r="I2" s="477"/>
    </row>
    <row r="3" spans="1:14" ht="20.25" customHeight="1" x14ac:dyDescent="0.2">
      <c r="A3" s="478" t="s">
        <v>159</v>
      </c>
      <c r="B3" s="478"/>
      <c r="C3" s="478"/>
      <c r="D3" s="478"/>
      <c r="E3" s="478"/>
      <c r="F3" s="478"/>
      <c r="G3" s="478"/>
      <c r="H3" s="478"/>
      <c r="I3" s="478"/>
    </row>
    <row r="4" spans="1:14" ht="17.25" customHeight="1" x14ac:dyDescent="0.25">
      <c r="A4" s="444" t="s">
        <v>73</v>
      </c>
      <c r="B4" s="444"/>
      <c r="C4" s="444"/>
      <c r="D4" s="444"/>
      <c r="E4" s="444"/>
      <c r="F4" s="444"/>
      <c r="G4" s="444"/>
      <c r="H4" s="444"/>
      <c r="I4" s="444"/>
      <c r="K4" s="207"/>
    </row>
    <row r="5" spans="1:14" ht="15.75" x14ac:dyDescent="0.25">
      <c r="A5" s="62"/>
      <c r="B5" s="62"/>
      <c r="C5" s="62"/>
      <c r="D5" s="62"/>
      <c r="E5" s="62"/>
      <c r="F5" s="62"/>
      <c r="G5" s="62"/>
      <c r="H5" s="62"/>
      <c r="I5" s="62"/>
      <c r="L5" s="161"/>
    </row>
    <row r="6" spans="1:14" customFormat="1" ht="31.5" customHeight="1" x14ac:dyDescent="0.25">
      <c r="A6" s="479" t="s">
        <v>42</v>
      </c>
      <c r="B6" s="480"/>
      <c r="C6" s="480"/>
      <c r="D6" s="480"/>
      <c r="E6" s="480"/>
      <c r="F6" s="480"/>
      <c r="G6" s="480"/>
      <c r="H6" s="480"/>
      <c r="I6" s="481"/>
      <c r="K6" s="123"/>
      <c r="L6" s="162"/>
    </row>
    <row r="7" spans="1:14" ht="15.75" x14ac:dyDescent="0.25">
      <c r="C7" s="3"/>
      <c r="D7" s="4"/>
      <c r="G7" s="4"/>
      <c r="L7" s="161"/>
    </row>
    <row r="8" spans="1:14" s="5" customFormat="1" ht="60" customHeight="1" x14ac:dyDescent="0.25">
      <c r="C8" s="41"/>
      <c r="D8" s="42" t="s">
        <v>138</v>
      </c>
      <c r="E8" s="6"/>
      <c r="F8" s="42" t="s">
        <v>136</v>
      </c>
      <c r="G8" s="42" t="s">
        <v>137</v>
      </c>
      <c r="H8" s="6"/>
      <c r="I8" s="42" t="s">
        <v>139</v>
      </c>
      <c r="K8" s="122"/>
    </row>
    <row r="9" spans="1:14" s="7" customFormat="1" ht="4.5" customHeight="1" x14ac:dyDescent="0.2">
      <c r="C9" s="8"/>
      <c r="D9" s="33"/>
      <c r="E9" s="10"/>
      <c r="F9" s="9"/>
      <c r="G9" s="9"/>
      <c r="H9" s="10"/>
      <c r="J9" s="5"/>
      <c r="K9" s="124"/>
    </row>
    <row r="10" spans="1:14" s="5" customFormat="1" ht="15.95" customHeight="1" x14ac:dyDescent="0.2">
      <c r="A10" s="466" t="s">
        <v>20</v>
      </c>
      <c r="B10" s="467" t="s">
        <v>21</v>
      </c>
      <c r="C10" s="98" t="s">
        <v>1</v>
      </c>
      <c r="D10" s="129">
        <f t="shared" ref="D10:D20" si="0">D104</f>
        <v>0</v>
      </c>
      <c r="E10" s="115"/>
      <c r="F10" s="129">
        <f t="shared" ref="F10" si="1">F104</f>
        <v>0</v>
      </c>
      <c r="G10" s="129">
        <f>G104-G57</f>
        <v>0</v>
      </c>
      <c r="H10" s="11"/>
      <c r="I10" s="470" t="e">
        <f>+G31/G40</f>
        <v>#DIV/0!</v>
      </c>
      <c r="K10" s="122"/>
      <c r="L10" s="122"/>
      <c r="M10" s="122"/>
      <c r="N10" s="122"/>
    </row>
    <row r="11" spans="1:14" ht="15.95" customHeight="1" outlineLevel="1" x14ac:dyDescent="0.2">
      <c r="A11" s="466"/>
      <c r="B11" s="468"/>
      <c r="C11" s="99" t="s">
        <v>43</v>
      </c>
      <c r="D11" s="36">
        <f t="shared" si="0"/>
        <v>0</v>
      </c>
      <c r="E11" s="115"/>
      <c r="F11" s="36">
        <f>F105</f>
        <v>0</v>
      </c>
      <c r="G11" s="36">
        <f>G105-G58</f>
        <v>0</v>
      </c>
      <c r="I11" s="471"/>
      <c r="J11" s="5"/>
      <c r="K11" s="121"/>
      <c r="L11" s="121"/>
      <c r="M11" s="121"/>
      <c r="N11" s="121"/>
    </row>
    <row r="12" spans="1:14" s="192" customFormat="1" ht="15.95" customHeight="1" outlineLevel="1" x14ac:dyDescent="0.2">
      <c r="A12" s="466"/>
      <c r="B12" s="468"/>
      <c r="C12" s="189" t="s">
        <v>154</v>
      </c>
      <c r="D12" s="190">
        <f t="shared" si="0"/>
        <v>0</v>
      </c>
      <c r="E12" s="190"/>
      <c r="F12" s="190">
        <f>F106</f>
        <v>0</v>
      </c>
      <c r="G12" s="190">
        <f>G106</f>
        <v>0</v>
      </c>
      <c r="I12" s="471"/>
      <c r="J12" s="191"/>
      <c r="K12" s="195"/>
      <c r="L12" s="195"/>
      <c r="M12" s="195"/>
      <c r="N12" s="195"/>
    </row>
    <row r="13" spans="1:14" ht="15.95" customHeight="1" outlineLevel="1" x14ac:dyDescent="0.2">
      <c r="A13" s="466"/>
      <c r="B13" s="468"/>
      <c r="C13" s="99" t="s">
        <v>15</v>
      </c>
      <c r="D13" s="36">
        <f t="shared" si="0"/>
        <v>0</v>
      </c>
      <c r="E13" s="115"/>
      <c r="F13" s="36">
        <f t="shared" ref="F13:F20" si="2">F107</f>
        <v>0</v>
      </c>
      <c r="G13" s="36">
        <f t="shared" ref="G13:G20" si="3">G107-G59</f>
        <v>0</v>
      </c>
      <c r="I13" s="471"/>
      <c r="K13" s="121"/>
      <c r="L13" s="121"/>
      <c r="M13" s="121"/>
      <c r="N13" s="121"/>
    </row>
    <row r="14" spans="1:14" ht="15.95" customHeight="1" outlineLevel="1" x14ac:dyDescent="0.25">
      <c r="A14" s="466"/>
      <c r="B14" s="468"/>
      <c r="C14" s="99" t="s">
        <v>153</v>
      </c>
      <c r="D14" s="145">
        <f t="shared" si="0"/>
        <v>0</v>
      </c>
      <c r="E14" s="116"/>
      <c r="F14" s="36">
        <f t="shared" si="2"/>
        <v>0</v>
      </c>
      <c r="G14" s="145">
        <f t="shared" si="3"/>
        <v>0</v>
      </c>
      <c r="H14" s="68"/>
      <c r="I14" s="471"/>
      <c r="K14" s="121"/>
      <c r="L14" s="121"/>
      <c r="M14" s="121"/>
      <c r="N14" s="121"/>
    </row>
    <row r="15" spans="1:14" ht="15.95" customHeight="1" outlineLevel="1" x14ac:dyDescent="0.2">
      <c r="A15" s="466"/>
      <c r="B15" s="468"/>
      <c r="C15" s="100" t="s">
        <v>14</v>
      </c>
      <c r="D15" s="36">
        <f t="shared" si="0"/>
        <v>0</v>
      </c>
      <c r="E15" s="115"/>
      <c r="F15" s="36">
        <f t="shared" si="2"/>
        <v>0</v>
      </c>
      <c r="G15" s="36">
        <f t="shared" si="3"/>
        <v>0</v>
      </c>
      <c r="I15" s="471"/>
      <c r="K15" s="121"/>
      <c r="L15" s="121"/>
      <c r="M15" s="121"/>
      <c r="N15" s="121"/>
    </row>
    <row r="16" spans="1:14" ht="15.95" customHeight="1" outlineLevel="1" x14ac:dyDescent="0.2">
      <c r="A16" s="466"/>
      <c r="B16" s="468"/>
      <c r="C16" s="100" t="s">
        <v>13</v>
      </c>
      <c r="D16" s="36">
        <f t="shared" si="0"/>
        <v>0</v>
      </c>
      <c r="E16" s="115"/>
      <c r="F16" s="36">
        <f t="shared" si="2"/>
        <v>0</v>
      </c>
      <c r="G16" s="36">
        <f t="shared" si="3"/>
        <v>0</v>
      </c>
      <c r="I16" s="471"/>
      <c r="K16" s="121"/>
      <c r="L16" s="121"/>
      <c r="M16" s="121"/>
      <c r="N16" s="121"/>
    </row>
    <row r="17" spans="1:14" ht="15.95" customHeight="1" outlineLevel="1" x14ac:dyDescent="0.2">
      <c r="A17" s="466"/>
      <c r="B17" s="468"/>
      <c r="C17" s="100" t="s">
        <v>12</v>
      </c>
      <c r="D17" s="36">
        <f t="shared" si="0"/>
        <v>0</v>
      </c>
      <c r="E17" s="115"/>
      <c r="F17" s="36">
        <f t="shared" si="2"/>
        <v>0</v>
      </c>
      <c r="G17" s="36">
        <f t="shared" si="3"/>
        <v>0</v>
      </c>
      <c r="I17" s="471"/>
      <c r="K17" s="121"/>
      <c r="L17" s="121"/>
      <c r="M17" s="121"/>
      <c r="N17" s="121"/>
    </row>
    <row r="18" spans="1:14" ht="15.95" customHeight="1" outlineLevel="1" x14ac:dyDescent="0.2">
      <c r="A18" s="466"/>
      <c r="B18" s="468"/>
      <c r="C18" s="100" t="s">
        <v>63</v>
      </c>
      <c r="D18" s="36">
        <f t="shared" si="0"/>
        <v>0</v>
      </c>
      <c r="E18" s="115"/>
      <c r="F18" s="36">
        <f t="shared" si="2"/>
        <v>0</v>
      </c>
      <c r="G18" s="36">
        <f t="shared" si="3"/>
        <v>0</v>
      </c>
      <c r="I18" s="471"/>
      <c r="K18" s="121"/>
      <c r="L18" s="121"/>
      <c r="M18" s="121"/>
      <c r="N18" s="121"/>
    </row>
    <row r="19" spans="1:14" ht="15.95" customHeight="1" outlineLevel="1" x14ac:dyDescent="0.2">
      <c r="A19" s="466"/>
      <c r="B19" s="468"/>
      <c r="C19" s="100" t="s">
        <v>67</v>
      </c>
      <c r="D19" s="36">
        <f t="shared" si="0"/>
        <v>0</v>
      </c>
      <c r="E19" s="115"/>
      <c r="F19" s="36">
        <f t="shared" si="2"/>
        <v>0</v>
      </c>
      <c r="G19" s="36">
        <f t="shared" si="3"/>
        <v>0</v>
      </c>
      <c r="I19" s="471"/>
      <c r="K19" s="121"/>
      <c r="L19" s="121"/>
      <c r="M19" s="121"/>
      <c r="N19" s="121"/>
    </row>
    <row r="20" spans="1:14" ht="15.95" customHeight="1" x14ac:dyDescent="0.25">
      <c r="A20" s="466"/>
      <c r="B20" s="468"/>
      <c r="C20" s="101" t="s">
        <v>147</v>
      </c>
      <c r="D20" s="36">
        <f t="shared" si="0"/>
        <v>0</v>
      </c>
      <c r="E20" s="115"/>
      <c r="F20" s="36">
        <f t="shared" si="2"/>
        <v>0</v>
      </c>
      <c r="G20" s="145">
        <f t="shared" si="3"/>
        <v>0</v>
      </c>
      <c r="H20" s="11"/>
      <c r="I20" s="471"/>
      <c r="J20" s="12"/>
      <c r="K20" s="121"/>
      <c r="L20" s="121"/>
      <c r="M20" s="121"/>
      <c r="N20" s="121"/>
    </row>
    <row r="21" spans="1:14" ht="15.95" customHeight="1" x14ac:dyDescent="0.25">
      <c r="A21" s="466"/>
      <c r="B21" s="468"/>
      <c r="C21" s="101" t="s">
        <v>41</v>
      </c>
      <c r="D21" s="36">
        <f>D115</f>
        <v>0</v>
      </c>
      <c r="E21" s="115"/>
      <c r="F21" s="36">
        <f t="shared" ref="F21:F30" si="4">F115</f>
        <v>0</v>
      </c>
      <c r="G21" s="145">
        <f t="shared" ref="G21:G27" si="5">G115-G67</f>
        <v>0</v>
      </c>
      <c r="H21" s="11"/>
      <c r="I21" s="471"/>
      <c r="J21" s="12"/>
      <c r="K21" s="121"/>
      <c r="L21" s="121"/>
      <c r="M21" s="121"/>
      <c r="N21" s="121"/>
    </row>
    <row r="22" spans="1:14" s="5" customFormat="1" ht="15.95" customHeight="1" x14ac:dyDescent="0.25">
      <c r="A22" s="466"/>
      <c r="B22" s="468"/>
      <c r="C22" s="102" t="s">
        <v>122</v>
      </c>
      <c r="D22" s="36">
        <f t="shared" ref="D22:D30" si="6">D116</f>
        <v>0</v>
      </c>
      <c r="E22" s="115"/>
      <c r="F22" s="36">
        <f t="shared" si="4"/>
        <v>0</v>
      </c>
      <c r="G22" s="145">
        <f t="shared" si="5"/>
        <v>0</v>
      </c>
      <c r="H22" s="7"/>
      <c r="I22" s="471"/>
      <c r="K22" s="121"/>
      <c r="L22" s="121"/>
      <c r="M22" s="121"/>
      <c r="N22" s="121"/>
    </row>
    <row r="23" spans="1:14" ht="15.95" customHeight="1" x14ac:dyDescent="0.25">
      <c r="A23" s="466"/>
      <c r="B23" s="468"/>
      <c r="C23" s="102" t="s">
        <v>5</v>
      </c>
      <c r="D23" s="36">
        <f t="shared" si="6"/>
        <v>0</v>
      </c>
      <c r="E23" s="115"/>
      <c r="F23" s="36">
        <f t="shared" si="4"/>
        <v>0</v>
      </c>
      <c r="G23" s="145">
        <f t="shared" si="5"/>
        <v>0</v>
      </c>
      <c r="H23" s="11"/>
      <c r="I23" s="471"/>
      <c r="J23" s="5"/>
      <c r="K23" s="121"/>
      <c r="L23" s="121"/>
      <c r="M23" s="121"/>
      <c r="N23" s="121"/>
    </row>
    <row r="24" spans="1:14" ht="15.95" customHeight="1" x14ac:dyDescent="0.25">
      <c r="A24" s="466"/>
      <c r="B24" s="468"/>
      <c r="C24" s="102" t="s">
        <v>6</v>
      </c>
      <c r="D24" s="36">
        <f t="shared" si="6"/>
        <v>0</v>
      </c>
      <c r="E24" s="115"/>
      <c r="F24" s="36">
        <f t="shared" si="4"/>
        <v>0</v>
      </c>
      <c r="G24" s="145">
        <f t="shared" si="5"/>
        <v>0</v>
      </c>
      <c r="H24" s="11"/>
      <c r="I24" s="471"/>
      <c r="J24" s="5"/>
      <c r="K24" s="121"/>
      <c r="L24" s="121"/>
      <c r="M24" s="121"/>
      <c r="N24" s="121"/>
    </row>
    <row r="25" spans="1:14" ht="15.95" customHeight="1" x14ac:dyDescent="0.25">
      <c r="A25" s="466"/>
      <c r="B25" s="468"/>
      <c r="C25" s="102" t="s">
        <v>16</v>
      </c>
      <c r="D25" s="36">
        <f t="shared" si="6"/>
        <v>0</v>
      </c>
      <c r="E25" s="115"/>
      <c r="F25" s="36">
        <f t="shared" si="4"/>
        <v>0</v>
      </c>
      <c r="G25" s="145">
        <f t="shared" si="5"/>
        <v>0</v>
      </c>
      <c r="H25" s="11"/>
      <c r="I25" s="471"/>
      <c r="J25" s="14"/>
      <c r="K25" s="121"/>
      <c r="L25" s="121"/>
      <c r="M25" s="121"/>
      <c r="N25" s="121"/>
    </row>
    <row r="26" spans="1:14" ht="15.95" customHeight="1" x14ac:dyDescent="0.25">
      <c r="A26" s="466"/>
      <c r="B26" s="468"/>
      <c r="C26" s="102" t="s">
        <v>7</v>
      </c>
      <c r="D26" s="36">
        <f t="shared" si="6"/>
        <v>0</v>
      </c>
      <c r="E26" s="115"/>
      <c r="F26" s="36">
        <f t="shared" si="4"/>
        <v>0</v>
      </c>
      <c r="G26" s="145">
        <f t="shared" si="5"/>
        <v>0</v>
      </c>
      <c r="H26" s="11"/>
      <c r="I26" s="471"/>
      <c r="J26" s="5"/>
      <c r="K26" s="121"/>
      <c r="L26" s="121"/>
      <c r="M26" s="121"/>
      <c r="N26" s="121"/>
    </row>
    <row r="27" spans="1:14" ht="15.95" customHeight="1" x14ac:dyDescent="0.25">
      <c r="A27" s="466"/>
      <c r="B27" s="468"/>
      <c r="C27" s="102" t="s">
        <v>17</v>
      </c>
      <c r="D27" s="36">
        <f t="shared" si="6"/>
        <v>0</v>
      </c>
      <c r="E27" s="115"/>
      <c r="F27" s="36">
        <f t="shared" si="4"/>
        <v>0</v>
      </c>
      <c r="G27" s="145">
        <f t="shared" si="5"/>
        <v>0</v>
      </c>
      <c r="H27" s="11"/>
      <c r="I27" s="471"/>
      <c r="K27" s="121"/>
      <c r="L27" s="121"/>
      <c r="M27" s="121"/>
      <c r="N27" s="121"/>
    </row>
    <row r="28" spans="1:14" ht="15.95" customHeight="1" x14ac:dyDescent="0.25">
      <c r="A28" s="466"/>
      <c r="B28" s="468"/>
      <c r="C28" s="102" t="s">
        <v>57</v>
      </c>
      <c r="D28" s="36">
        <f t="shared" si="6"/>
        <v>0</v>
      </c>
      <c r="E28" s="115"/>
      <c r="F28" s="36">
        <f t="shared" si="4"/>
        <v>0</v>
      </c>
      <c r="G28" s="145">
        <f>G122-G76</f>
        <v>0</v>
      </c>
      <c r="H28" s="11"/>
      <c r="I28" s="471"/>
      <c r="K28" s="121"/>
      <c r="L28" s="121"/>
      <c r="M28" s="121"/>
      <c r="N28" s="121"/>
    </row>
    <row r="29" spans="1:14" ht="15.95" customHeight="1" x14ac:dyDescent="0.25">
      <c r="A29" s="466"/>
      <c r="B29" s="468"/>
      <c r="C29" s="102" t="s">
        <v>58</v>
      </c>
      <c r="D29" s="36">
        <f t="shared" si="6"/>
        <v>0</v>
      </c>
      <c r="E29" s="115"/>
      <c r="F29" s="36">
        <f t="shared" si="4"/>
        <v>0</v>
      </c>
      <c r="G29" s="145">
        <f>G123-G77</f>
        <v>0</v>
      </c>
      <c r="H29" s="11"/>
      <c r="I29" s="471"/>
      <c r="K29" s="121"/>
      <c r="L29" s="121"/>
      <c r="M29" s="121"/>
      <c r="N29" s="121"/>
    </row>
    <row r="30" spans="1:14" ht="15.95" customHeight="1" x14ac:dyDescent="0.25">
      <c r="A30" s="466"/>
      <c r="B30" s="468"/>
      <c r="C30" s="72" t="s">
        <v>74</v>
      </c>
      <c r="D30" s="36">
        <f t="shared" si="6"/>
        <v>0</v>
      </c>
      <c r="E30" s="115"/>
      <c r="F30" s="36">
        <f t="shared" si="4"/>
        <v>0</v>
      </c>
      <c r="G30" s="145">
        <f>G124-G78</f>
        <v>0</v>
      </c>
      <c r="H30" s="7"/>
      <c r="I30" s="471"/>
      <c r="J30" s="5"/>
      <c r="K30" s="121"/>
      <c r="L30" s="121"/>
      <c r="M30" s="121"/>
      <c r="N30" s="121"/>
    </row>
    <row r="31" spans="1:14" s="7" customFormat="1" ht="18" customHeight="1" x14ac:dyDescent="0.25">
      <c r="A31" s="466"/>
      <c r="B31" s="469"/>
      <c r="C31" s="47" t="s">
        <v>55</v>
      </c>
      <c r="D31" s="48">
        <f>+D10+SUM(D20:D30)</f>
        <v>0</v>
      </c>
      <c r="E31" s="117"/>
      <c r="F31" s="48">
        <f>+F10+SUM(F20:F30)</f>
        <v>0</v>
      </c>
      <c r="G31" s="48">
        <f>+G10+SUM(G20:G30)</f>
        <v>0</v>
      </c>
      <c r="I31" s="472"/>
      <c r="J31" s="15"/>
      <c r="K31" s="130"/>
      <c r="L31" s="130"/>
      <c r="M31" s="130"/>
      <c r="N31" s="130"/>
    </row>
    <row r="32" spans="1:14" ht="6.6" customHeight="1" x14ac:dyDescent="0.25">
      <c r="A32" s="466"/>
      <c r="B32" s="21"/>
      <c r="C32" s="34"/>
      <c r="D32" s="17"/>
      <c r="E32" s="17"/>
      <c r="F32" s="17"/>
      <c r="G32" s="17"/>
      <c r="H32" s="7"/>
      <c r="I32" s="35"/>
      <c r="J32" s="5"/>
      <c r="K32" s="130"/>
      <c r="L32" s="130"/>
      <c r="M32" s="130"/>
      <c r="N32" s="130"/>
    </row>
    <row r="33" spans="1:14" ht="18.75" customHeight="1" x14ac:dyDescent="0.2">
      <c r="A33" s="466"/>
      <c r="B33" s="473" t="s">
        <v>22</v>
      </c>
      <c r="C33" s="37" t="s">
        <v>38</v>
      </c>
      <c r="D33" s="38">
        <f>D127</f>
        <v>0</v>
      </c>
      <c r="E33" s="118"/>
      <c r="F33" s="38">
        <f>F127</f>
        <v>0</v>
      </c>
      <c r="G33" s="38">
        <f>G127-G81</f>
        <v>0</v>
      </c>
      <c r="H33" s="7"/>
      <c r="I33" s="470" t="e">
        <f>+G35/G40</f>
        <v>#DIV/0!</v>
      </c>
      <c r="K33" s="130"/>
      <c r="L33" s="130"/>
      <c r="M33" s="130"/>
      <c r="N33" s="130"/>
    </row>
    <row r="34" spans="1:14" ht="18.75" customHeight="1" x14ac:dyDescent="0.2">
      <c r="A34" s="466"/>
      <c r="B34" s="474"/>
      <c r="C34" s="39" t="s">
        <v>39</v>
      </c>
      <c r="D34" s="36">
        <f>D128</f>
        <v>0</v>
      </c>
      <c r="E34" s="118"/>
      <c r="F34" s="36">
        <f>F128</f>
        <v>0</v>
      </c>
      <c r="G34" s="36">
        <f>G128-G82</f>
        <v>0</v>
      </c>
      <c r="H34" s="7"/>
      <c r="I34" s="471"/>
      <c r="K34" s="130"/>
      <c r="L34" s="130"/>
      <c r="M34" s="130"/>
      <c r="N34" s="130"/>
    </row>
    <row r="35" spans="1:14" s="7" customFormat="1" ht="18.75" customHeight="1" x14ac:dyDescent="0.2">
      <c r="A35" s="466"/>
      <c r="B35" s="475"/>
      <c r="C35" s="96" t="s">
        <v>61</v>
      </c>
      <c r="D35" s="48">
        <f>SUM(D33:D34)</f>
        <v>0</v>
      </c>
      <c r="F35" s="48">
        <f>SUM(F33:F34)</f>
        <v>0</v>
      </c>
      <c r="G35" s="48">
        <f>SUM(G33:G34)</f>
        <v>0</v>
      </c>
      <c r="H35" s="11"/>
      <c r="I35" s="472"/>
      <c r="K35" s="121"/>
      <c r="L35" s="130"/>
    </row>
    <row r="36" spans="1:14" s="7" customFormat="1" ht="15.75" x14ac:dyDescent="0.25">
      <c r="A36" s="466"/>
      <c r="B36" s="21"/>
      <c r="C36" s="18"/>
      <c r="D36" s="94"/>
      <c r="E36" s="94"/>
      <c r="F36" s="94"/>
      <c r="G36" s="94"/>
      <c r="H36" s="11"/>
      <c r="I36" s="35"/>
      <c r="K36" s="121"/>
      <c r="L36" s="130"/>
    </row>
    <row r="37" spans="1:14" s="7" customFormat="1" ht="15.75" customHeight="1" x14ac:dyDescent="0.25">
      <c r="A37" s="466"/>
      <c r="B37" s="464" t="s">
        <v>24</v>
      </c>
      <c r="C37" s="464"/>
      <c r="D37" s="49">
        <f t="shared" ref="D37:F37" si="7">D40-D38</f>
        <v>0</v>
      </c>
      <c r="F37" s="49">
        <f t="shared" si="7"/>
        <v>0</v>
      </c>
      <c r="G37" s="49">
        <f>G40-G38</f>
        <v>0</v>
      </c>
      <c r="H37" s="11"/>
      <c r="I37" s="50" t="e">
        <f>+G37/$G$40</f>
        <v>#DIV/0!</v>
      </c>
      <c r="K37" s="126"/>
      <c r="L37" s="125"/>
    </row>
    <row r="38" spans="1:14" s="7" customFormat="1" ht="15.75" customHeight="1" x14ac:dyDescent="0.2">
      <c r="A38" s="466"/>
      <c r="B38" s="464" t="s">
        <v>25</v>
      </c>
      <c r="C38" s="464"/>
      <c r="D38" s="49">
        <f>+D20+D21+D22+D35</f>
        <v>0</v>
      </c>
      <c r="F38" s="49">
        <f>+F20+F21+F22+F35</f>
        <v>0</v>
      </c>
      <c r="G38" s="49">
        <f>+G20+G21+G22+G35</f>
        <v>0</v>
      </c>
      <c r="H38" s="61"/>
      <c r="I38" s="50" t="e">
        <f>+G38/$G$40</f>
        <v>#DIV/0!</v>
      </c>
      <c r="K38" s="126"/>
      <c r="L38" s="125"/>
    </row>
    <row r="39" spans="1:14" ht="15" x14ac:dyDescent="0.25">
      <c r="B39" s="21"/>
      <c r="C39" s="18"/>
      <c r="D39" s="22"/>
      <c r="E39" s="16"/>
      <c r="F39" s="20"/>
      <c r="G39" s="20"/>
      <c r="H39" s="11"/>
      <c r="I39" s="21"/>
      <c r="K39" s="121"/>
      <c r="L39" s="25"/>
    </row>
    <row r="40" spans="1:14" ht="24.75" customHeight="1" x14ac:dyDescent="0.25">
      <c r="A40" s="465" t="s">
        <v>26</v>
      </c>
      <c r="B40" s="451" t="s">
        <v>75</v>
      </c>
      <c r="C40" s="452"/>
      <c r="D40" s="43">
        <f>+D31+D35</f>
        <v>0</v>
      </c>
      <c r="E40" s="110"/>
      <c r="F40" s="43">
        <f>+F31+F35</f>
        <v>0</v>
      </c>
      <c r="G40" s="43">
        <f>+G31+G35</f>
        <v>0</v>
      </c>
      <c r="H40" s="11"/>
      <c r="I40" s="313"/>
      <c r="J40" s="314"/>
      <c r="K40" s="314"/>
      <c r="L40" s="25"/>
    </row>
    <row r="41" spans="1:14" ht="14.25" customHeight="1" x14ac:dyDescent="0.2">
      <c r="A41" s="465"/>
      <c r="B41" s="449" t="s">
        <v>49</v>
      </c>
      <c r="C41" s="450"/>
      <c r="D41" s="40"/>
      <c r="E41" s="7"/>
      <c r="F41" s="210">
        <f>F139</f>
        <v>0</v>
      </c>
      <c r="G41" s="210">
        <f>G139</f>
        <v>0</v>
      </c>
      <c r="H41" s="11"/>
      <c r="I41" s="103"/>
      <c r="K41" s="2"/>
      <c r="L41" s="25"/>
    </row>
    <row r="42" spans="1:14" ht="14.25" customHeight="1" x14ac:dyDescent="0.2">
      <c r="A42" s="465"/>
      <c r="B42" s="449" t="s">
        <v>50</v>
      </c>
      <c r="C42" s="450"/>
      <c r="D42" s="40"/>
      <c r="E42" s="7"/>
      <c r="F42" s="210">
        <f>F140</f>
        <v>0</v>
      </c>
      <c r="G42" s="210">
        <f>G140</f>
        <v>0</v>
      </c>
      <c r="H42" s="11"/>
      <c r="I42" s="103"/>
      <c r="K42" s="2"/>
      <c r="L42" s="25"/>
    </row>
    <row r="43" spans="1:14" ht="25.5" customHeight="1" x14ac:dyDescent="0.2">
      <c r="A43" s="465"/>
      <c r="B43" s="451" t="s">
        <v>76</v>
      </c>
      <c r="C43" s="452"/>
      <c r="D43" s="43">
        <f>+D40</f>
        <v>0</v>
      </c>
      <c r="E43" s="61"/>
      <c r="F43" s="45">
        <f t="shared" ref="F43" si="8">+F40-F41-F42</f>
        <v>0</v>
      </c>
      <c r="G43" s="45">
        <f>+G40-G41-G42</f>
        <v>0</v>
      </c>
      <c r="H43" s="11"/>
      <c r="I43" s="61"/>
      <c r="K43" s="126"/>
      <c r="L43" s="25"/>
    </row>
    <row r="44" spans="1:14" ht="14.25" customHeight="1" x14ac:dyDescent="0.2">
      <c r="A44" s="465"/>
      <c r="B44" s="449" t="s">
        <v>77</v>
      </c>
      <c r="C44" s="450"/>
      <c r="D44" s="51"/>
      <c r="E44" s="61"/>
      <c r="F44" s="36">
        <f>F142</f>
        <v>0</v>
      </c>
      <c r="G44" s="36">
        <f>G142</f>
        <v>0</v>
      </c>
      <c r="H44" s="11"/>
      <c r="I44" s="111"/>
      <c r="K44" s="2"/>
      <c r="L44" s="25"/>
    </row>
    <row r="45" spans="1:14" ht="33" customHeight="1" x14ac:dyDescent="0.2">
      <c r="A45" s="465"/>
      <c r="B45" s="453" t="s">
        <v>84</v>
      </c>
      <c r="C45" s="454"/>
      <c r="D45" s="43">
        <f>+D43</f>
        <v>0</v>
      </c>
      <c r="E45" s="61"/>
      <c r="F45" s="46">
        <f t="shared" ref="F45:G45" si="9">+F43-F44</f>
        <v>0</v>
      </c>
      <c r="G45" s="46">
        <f t="shared" si="9"/>
        <v>0</v>
      </c>
      <c r="H45" s="11"/>
      <c r="I45" s="61"/>
      <c r="K45" s="126"/>
      <c r="L45" s="25"/>
      <c r="M45" s="13"/>
    </row>
    <row r="46" spans="1:14" customFormat="1" ht="15" x14ac:dyDescent="0.25">
      <c r="K46" s="121"/>
      <c r="L46" s="127"/>
    </row>
    <row r="47" spans="1:14" customFormat="1" ht="27.75" customHeight="1" x14ac:dyDescent="0.25">
      <c r="A47" s="459" t="s">
        <v>48</v>
      </c>
      <c r="B47" s="460"/>
      <c r="C47" s="460"/>
      <c r="D47" s="460"/>
      <c r="E47" s="460"/>
      <c r="F47" s="460"/>
      <c r="G47" s="460"/>
      <c r="H47" s="460"/>
      <c r="I47" s="461"/>
      <c r="K47" s="121"/>
      <c r="L47" s="127"/>
    </row>
    <row r="48" spans="1:14" customFormat="1" ht="8.25" customHeight="1" x14ac:dyDescent="0.25">
      <c r="K48" s="121"/>
      <c r="L48" s="127"/>
    </row>
    <row r="49" spans="1:12" s="5" customFormat="1" ht="30" customHeight="1" x14ac:dyDescent="0.25">
      <c r="C49" s="41"/>
      <c r="D49" s="73" t="str">
        <f>D8</f>
        <v>Meta 
2025</v>
      </c>
      <c r="F49" s="73" t="str">
        <f>+F8</f>
        <v>Recaudación
 2024</v>
      </c>
      <c r="G49" s="73" t="str">
        <f>+G8</f>
        <v>Recaudación 
2025</v>
      </c>
      <c r="I49"/>
      <c r="K49" s="121"/>
      <c r="L49" s="28"/>
    </row>
    <row r="50" spans="1:12" s="28" customFormat="1" ht="15" x14ac:dyDescent="0.25">
      <c r="C50" s="238"/>
      <c r="D50" s="169"/>
      <c r="F50" s="169"/>
      <c r="G50" s="169"/>
      <c r="I50" s="127"/>
      <c r="K50" s="121"/>
    </row>
    <row r="51" spans="1:12" s="28" customFormat="1" ht="15.75" x14ac:dyDescent="0.25">
      <c r="A51" s="458" t="s">
        <v>47</v>
      </c>
      <c r="B51" s="458"/>
      <c r="C51" s="458"/>
      <c r="D51" s="81">
        <f>D54+D86+D93</f>
        <v>0</v>
      </c>
      <c r="E51"/>
      <c r="F51" s="81">
        <f>F54+F86+F93</f>
        <v>0</v>
      </c>
      <c r="G51" s="81">
        <f>G54+G86+G93</f>
        <v>0</v>
      </c>
      <c r="I51" s="296"/>
      <c r="K51" s="121"/>
    </row>
    <row r="52" spans="1:12" s="28" customFormat="1" ht="9.4" customHeight="1" x14ac:dyDescent="0.25">
      <c r="C52" s="238"/>
      <c r="D52" s="169"/>
      <c r="F52" s="169"/>
      <c r="G52" s="169"/>
      <c r="I52" s="127"/>
      <c r="K52" s="121"/>
    </row>
    <row r="53" spans="1:12" customFormat="1" ht="8.25" customHeight="1" x14ac:dyDescent="0.25">
      <c r="K53" s="121"/>
      <c r="L53" s="127"/>
    </row>
    <row r="54" spans="1:12" s="7" customFormat="1" ht="19.5" customHeight="1" x14ac:dyDescent="0.25">
      <c r="A54" s="462" t="s">
        <v>93</v>
      </c>
      <c r="B54" s="462"/>
      <c r="C54" s="463"/>
      <c r="D54" s="198"/>
      <c r="E54"/>
      <c r="F54" s="239">
        <f>SUM(F57:F83)</f>
        <v>0</v>
      </c>
      <c r="G54" s="239">
        <f>SUM(G66:G78)+G57+G83</f>
        <v>0</v>
      </c>
      <c r="H54"/>
      <c r="I54" s="183"/>
      <c r="J54" s="183"/>
      <c r="K54" s="121"/>
      <c r="L54" s="125"/>
    </row>
    <row r="55" spans="1:12" customFormat="1" ht="6" customHeight="1" x14ac:dyDescent="0.25">
      <c r="I55" s="127"/>
      <c r="J55" s="127"/>
      <c r="K55" s="121"/>
      <c r="L55" s="127"/>
    </row>
    <row r="56" spans="1:12" customFormat="1" ht="0.6" customHeight="1" outlineLevel="1" x14ac:dyDescent="0.25">
      <c r="I56" s="127"/>
      <c r="J56" s="127"/>
      <c r="K56" s="121"/>
      <c r="L56" s="127"/>
    </row>
    <row r="57" spans="1:12" s="5" customFormat="1" ht="15.95" customHeight="1" outlineLevel="2" x14ac:dyDescent="0.25">
      <c r="A57" s="482" t="s">
        <v>20</v>
      </c>
      <c r="B57" s="499" t="s">
        <v>21</v>
      </c>
      <c r="C57" s="63" t="s">
        <v>1</v>
      </c>
      <c r="D57" s="171"/>
      <c r="E57" s="65"/>
      <c r="F57" s="78">
        <v>0</v>
      </c>
      <c r="G57" s="78"/>
      <c r="H57"/>
      <c r="I57" s="128"/>
      <c r="J57" s="28"/>
      <c r="K57" s="198"/>
    </row>
    <row r="58" spans="1:12" s="5" customFormat="1" ht="15.95" customHeight="1" outlineLevel="2" x14ac:dyDescent="0.25">
      <c r="A58" s="482"/>
      <c r="B58" s="499"/>
      <c r="C58" s="67" t="s">
        <v>11</v>
      </c>
      <c r="D58" s="171"/>
      <c r="E58" s="65"/>
      <c r="F58" s="68">
        <v>0</v>
      </c>
      <c r="G58" s="68"/>
      <c r="H58"/>
      <c r="I58" s="128"/>
      <c r="J58" s="28"/>
      <c r="K58" s="198"/>
    </row>
    <row r="59" spans="1:12" s="5" customFormat="1" ht="15.95" customHeight="1" outlineLevel="2" x14ac:dyDescent="0.25">
      <c r="A59" s="482"/>
      <c r="B59" s="499"/>
      <c r="C59" s="67" t="s">
        <v>15</v>
      </c>
      <c r="D59" s="171"/>
      <c r="E59" s="65"/>
      <c r="F59" s="68">
        <v>0</v>
      </c>
      <c r="G59" s="68"/>
      <c r="H59"/>
      <c r="I59" s="128"/>
      <c r="J59" s="28"/>
      <c r="K59" s="198"/>
    </row>
    <row r="60" spans="1:12" s="5" customFormat="1" ht="15.95" customHeight="1" outlineLevel="2" x14ac:dyDescent="0.25">
      <c r="A60" s="482"/>
      <c r="B60" s="499"/>
      <c r="C60" s="67" t="s">
        <v>2</v>
      </c>
      <c r="D60" s="171"/>
      <c r="E60" s="65"/>
      <c r="F60" s="68">
        <v>0</v>
      </c>
      <c r="G60" s="68"/>
      <c r="H60"/>
      <c r="I60" s="128"/>
      <c r="J60" s="28"/>
      <c r="K60" s="198"/>
    </row>
    <row r="61" spans="1:12" s="5" customFormat="1" ht="15.95" customHeight="1" outlineLevel="2" x14ac:dyDescent="0.25">
      <c r="A61" s="482"/>
      <c r="B61" s="499"/>
      <c r="C61" s="70" t="s">
        <v>14</v>
      </c>
      <c r="D61" s="171"/>
      <c r="E61" s="65"/>
      <c r="F61" s="68">
        <v>0</v>
      </c>
      <c r="G61" s="68"/>
      <c r="H61"/>
      <c r="I61" s="128"/>
      <c r="J61" s="28"/>
      <c r="K61" s="198"/>
    </row>
    <row r="62" spans="1:12" s="5" customFormat="1" ht="15.95" customHeight="1" outlineLevel="2" x14ac:dyDescent="0.25">
      <c r="A62" s="482"/>
      <c r="B62" s="499"/>
      <c r="C62" s="70" t="s">
        <v>13</v>
      </c>
      <c r="D62" s="171"/>
      <c r="E62" s="65"/>
      <c r="F62" s="68">
        <v>0</v>
      </c>
      <c r="G62" s="68"/>
      <c r="H62"/>
      <c r="I62" s="128"/>
      <c r="J62" s="28"/>
      <c r="K62" s="198"/>
    </row>
    <row r="63" spans="1:12" s="5" customFormat="1" ht="15.95" customHeight="1" outlineLevel="2" x14ac:dyDescent="0.25">
      <c r="A63" s="482"/>
      <c r="B63" s="499"/>
      <c r="C63" s="70" t="s">
        <v>12</v>
      </c>
      <c r="D63" s="171"/>
      <c r="E63" s="65"/>
      <c r="F63" s="68">
        <v>0</v>
      </c>
      <c r="G63" s="68"/>
      <c r="H63"/>
      <c r="I63" s="128"/>
      <c r="J63" s="28"/>
      <c r="K63" s="198"/>
    </row>
    <row r="64" spans="1:12" s="5" customFormat="1" ht="15.95" customHeight="1" outlineLevel="2" x14ac:dyDescent="0.25">
      <c r="A64" s="482"/>
      <c r="B64" s="499"/>
      <c r="C64" s="70" t="s">
        <v>63</v>
      </c>
      <c r="D64" s="171"/>
      <c r="E64" s="65"/>
      <c r="F64" s="68">
        <v>0</v>
      </c>
      <c r="G64" s="68"/>
      <c r="H64"/>
      <c r="I64" s="128"/>
      <c r="J64" s="201"/>
      <c r="K64" s="198"/>
    </row>
    <row r="65" spans="1:11" s="5" customFormat="1" ht="15.95" customHeight="1" outlineLevel="2" x14ac:dyDescent="0.25">
      <c r="A65" s="482"/>
      <c r="B65" s="499"/>
      <c r="C65" s="70" t="s">
        <v>67</v>
      </c>
      <c r="D65" s="171"/>
      <c r="E65" s="65"/>
      <c r="F65" s="68">
        <v>0</v>
      </c>
      <c r="G65" s="68"/>
      <c r="H65"/>
      <c r="I65" s="128"/>
      <c r="J65" s="28"/>
    </row>
    <row r="66" spans="1:11" s="5" customFormat="1" ht="15.95" customHeight="1" outlineLevel="2" x14ac:dyDescent="0.25">
      <c r="A66" s="482"/>
      <c r="B66" s="499"/>
      <c r="C66" s="71" t="s">
        <v>40</v>
      </c>
      <c r="D66" s="171"/>
      <c r="E66" s="65"/>
      <c r="F66" s="68">
        <v>0</v>
      </c>
      <c r="G66" s="68"/>
      <c r="H66"/>
      <c r="I66" s="128"/>
      <c r="J66" s="28"/>
      <c r="K66" s="198"/>
    </row>
    <row r="67" spans="1:11" s="5" customFormat="1" ht="15.95" customHeight="1" outlineLevel="2" x14ac:dyDescent="0.25">
      <c r="A67" s="482"/>
      <c r="B67" s="499"/>
      <c r="C67" s="71" t="s">
        <v>41</v>
      </c>
      <c r="D67" s="171"/>
      <c r="E67" s="65"/>
      <c r="F67" s="68">
        <v>0</v>
      </c>
      <c r="G67" s="68"/>
      <c r="H67"/>
      <c r="I67" s="128"/>
      <c r="J67" s="28"/>
      <c r="K67" s="198"/>
    </row>
    <row r="68" spans="1:11" s="5" customFormat="1" ht="15.95" customHeight="1" outlineLevel="2" x14ac:dyDescent="0.25">
      <c r="A68" s="482"/>
      <c r="B68" s="499"/>
      <c r="C68" s="72" t="s">
        <v>18</v>
      </c>
      <c r="D68" s="171"/>
      <c r="E68" s="65"/>
      <c r="F68" s="68">
        <v>0</v>
      </c>
      <c r="G68" s="68"/>
      <c r="H68"/>
      <c r="I68" s="128"/>
      <c r="J68" s="28"/>
      <c r="K68" s="198"/>
    </row>
    <row r="69" spans="1:11" s="5" customFormat="1" ht="15.95" customHeight="1" outlineLevel="2" x14ac:dyDescent="0.25">
      <c r="A69" s="482"/>
      <c r="B69" s="499"/>
      <c r="C69" s="72" t="s">
        <v>5</v>
      </c>
      <c r="D69" s="171"/>
      <c r="E69" s="65"/>
      <c r="F69" s="68">
        <v>0</v>
      </c>
      <c r="G69" s="68"/>
      <c r="H69"/>
      <c r="I69" s="128"/>
      <c r="J69" s="28"/>
      <c r="K69" s="198"/>
    </row>
    <row r="70" spans="1:11" s="5" customFormat="1" ht="15.95" customHeight="1" outlineLevel="2" x14ac:dyDescent="0.25">
      <c r="A70" s="482"/>
      <c r="B70" s="499"/>
      <c r="C70" s="72" t="s">
        <v>6</v>
      </c>
      <c r="D70" s="171"/>
      <c r="E70" s="65"/>
      <c r="F70" s="68">
        <v>0</v>
      </c>
      <c r="G70" s="68"/>
      <c r="H70"/>
      <c r="I70" s="128"/>
      <c r="J70" s="28"/>
      <c r="K70" s="198"/>
    </row>
    <row r="71" spans="1:11" s="5" customFormat="1" ht="15.95" customHeight="1" outlineLevel="2" x14ac:dyDescent="0.25">
      <c r="A71" s="482"/>
      <c r="B71" s="499"/>
      <c r="C71" s="72" t="s">
        <v>16</v>
      </c>
      <c r="D71" s="171"/>
      <c r="E71" s="65"/>
      <c r="F71" s="68">
        <v>0</v>
      </c>
      <c r="G71" s="68"/>
      <c r="H71"/>
      <c r="I71" s="128"/>
      <c r="J71" s="28"/>
      <c r="K71" s="198"/>
    </row>
    <row r="72" spans="1:11" s="5" customFormat="1" ht="15.95" customHeight="1" outlineLevel="2" x14ac:dyDescent="0.25">
      <c r="A72" s="482"/>
      <c r="B72" s="499"/>
      <c r="C72" s="72" t="s">
        <v>7</v>
      </c>
      <c r="D72" s="171"/>
      <c r="E72" s="65"/>
      <c r="F72" s="68">
        <v>0</v>
      </c>
      <c r="G72" s="68"/>
      <c r="H72"/>
      <c r="I72" s="128"/>
      <c r="J72" s="28"/>
      <c r="K72" s="198"/>
    </row>
    <row r="73" spans="1:11" s="5" customFormat="1" ht="15.95" customHeight="1" outlineLevel="2" x14ac:dyDescent="0.25">
      <c r="A73" s="482"/>
      <c r="B73" s="499"/>
      <c r="C73" s="72" t="s">
        <v>17</v>
      </c>
      <c r="D73" s="171"/>
      <c r="E73" s="65"/>
      <c r="F73" s="68">
        <v>0</v>
      </c>
      <c r="G73" s="68"/>
      <c r="H73"/>
      <c r="I73" s="128"/>
      <c r="J73" s="28"/>
      <c r="K73" s="198"/>
    </row>
    <row r="74" spans="1:11" s="5" customFormat="1" ht="15.95" customHeight="1" outlineLevel="2" x14ac:dyDescent="0.25">
      <c r="A74" s="482"/>
      <c r="B74" s="499"/>
      <c r="C74" s="72" t="s">
        <v>94</v>
      </c>
      <c r="D74" s="171"/>
      <c r="E74" s="65"/>
      <c r="F74" s="68">
        <v>0</v>
      </c>
      <c r="G74" s="68"/>
      <c r="H74"/>
      <c r="I74" s="128"/>
      <c r="J74" s="28"/>
      <c r="K74" s="198"/>
    </row>
    <row r="75" spans="1:11" s="5" customFormat="1" ht="15.95" customHeight="1" outlineLevel="2" x14ac:dyDescent="0.25">
      <c r="A75" s="482"/>
      <c r="B75" s="499"/>
      <c r="C75" s="72" t="s">
        <v>95</v>
      </c>
      <c r="D75" s="171"/>
      <c r="E75" s="65"/>
      <c r="F75" s="68">
        <v>0</v>
      </c>
      <c r="G75" s="68"/>
      <c r="H75"/>
      <c r="I75" s="128"/>
      <c r="J75" s="28"/>
      <c r="K75" s="198"/>
    </row>
    <row r="76" spans="1:11" s="5" customFormat="1" ht="15.95" customHeight="1" outlineLevel="2" x14ac:dyDescent="0.25">
      <c r="A76" s="482"/>
      <c r="B76" s="499"/>
      <c r="C76" s="72" t="s">
        <v>57</v>
      </c>
      <c r="D76" s="171"/>
      <c r="E76" s="65"/>
      <c r="F76" s="68">
        <v>0</v>
      </c>
      <c r="G76" s="68"/>
      <c r="H76"/>
      <c r="I76" s="128"/>
      <c r="J76" s="28"/>
    </row>
    <row r="77" spans="1:11" s="5" customFormat="1" ht="15.95" customHeight="1" outlineLevel="2" x14ac:dyDescent="0.25">
      <c r="A77" s="482"/>
      <c r="B77" s="499"/>
      <c r="C77" s="72" t="s">
        <v>58</v>
      </c>
      <c r="D77" s="171"/>
      <c r="E77" s="65"/>
      <c r="F77" s="68">
        <v>0</v>
      </c>
      <c r="G77" s="68"/>
      <c r="H77"/>
      <c r="I77" s="128"/>
      <c r="J77" s="28"/>
    </row>
    <row r="78" spans="1:11" s="5" customFormat="1" ht="15.95" customHeight="1" outlineLevel="2" x14ac:dyDescent="0.25">
      <c r="A78" s="482"/>
      <c r="B78" s="499"/>
      <c r="C78" s="72" t="s">
        <v>74</v>
      </c>
      <c r="D78" s="171"/>
      <c r="E78" s="65"/>
      <c r="F78" s="68">
        <v>0</v>
      </c>
      <c r="G78" s="68"/>
      <c r="H78"/>
      <c r="I78" s="128"/>
      <c r="J78" s="28"/>
    </row>
    <row r="79" spans="1:11" s="5" customFormat="1" ht="15.95" customHeight="1" outlineLevel="2" x14ac:dyDescent="0.25">
      <c r="A79" s="482"/>
      <c r="B79" s="499"/>
      <c r="C79" s="176" t="s">
        <v>55</v>
      </c>
      <c r="D79" s="171"/>
      <c r="E79" s="65"/>
      <c r="F79" s="180">
        <f>SUM(F66:F78)+F57</f>
        <v>0</v>
      </c>
      <c r="G79" s="180">
        <f>SUM(G66:G78)+G57</f>
        <v>0</v>
      </c>
      <c r="H79"/>
      <c r="I79" s="128"/>
      <c r="J79" s="28"/>
    </row>
    <row r="80" spans="1:11" s="5" customFormat="1" ht="6" customHeight="1" outlineLevel="2" x14ac:dyDescent="0.25">
      <c r="A80" s="482"/>
      <c r="B80" s="173"/>
      <c r="C80" s="177"/>
      <c r="D80" s="171"/>
      <c r="E80" s="175"/>
      <c r="F80" s="171"/>
      <c r="G80" s="171"/>
      <c r="H80"/>
      <c r="I80" s="128"/>
      <c r="J80" s="28"/>
    </row>
    <row r="81" spans="1:12" s="5" customFormat="1" ht="15.95" customHeight="1" outlineLevel="2" x14ac:dyDescent="0.25">
      <c r="A81" s="482"/>
      <c r="B81" s="500" t="s">
        <v>22</v>
      </c>
      <c r="C81" s="37" t="s">
        <v>38</v>
      </c>
      <c r="D81" s="171"/>
      <c r="E81" s="65"/>
      <c r="F81" s="78">
        <v>0</v>
      </c>
      <c r="G81" s="78">
        <v>0</v>
      </c>
      <c r="H81"/>
      <c r="I81" s="128"/>
      <c r="J81" s="28"/>
    </row>
    <row r="82" spans="1:12" s="5" customFormat="1" ht="15.95" customHeight="1" outlineLevel="2" x14ac:dyDescent="0.25">
      <c r="A82" s="482"/>
      <c r="B82" s="500"/>
      <c r="C82" s="39" t="s">
        <v>39</v>
      </c>
      <c r="D82" s="171"/>
      <c r="E82" s="65"/>
      <c r="F82" s="68">
        <v>0</v>
      </c>
      <c r="G82" s="68">
        <v>0</v>
      </c>
      <c r="H82"/>
      <c r="I82" s="128"/>
      <c r="J82" s="28"/>
    </row>
    <row r="83" spans="1:12" s="5" customFormat="1" ht="15.95" customHeight="1" outlineLevel="2" x14ac:dyDescent="0.25">
      <c r="A83" s="482"/>
      <c r="B83" s="500"/>
      <c r="C83" s="74" t="s">
        <v>61</v>
      </c>
      <c r="D83" s="171"/>
      <c r="E83" s="65"/>
      <c r="F83" s="74">
        <v>0</v>
      </c>
      <c r="G83" s="226">
        <f>SUM(G81:G82)</f>
        <v>0</v>
      </c>
      <c r="H83"/>
      <c r="I83" s="128"/>
      <c r="J83" s="28"/>
    </row>
    <row r="84" spans="1:12" s="28" customFormat="1" ht="15.95" customHeight="1" outlineLevel="1" x14ac:dyDescent="0.25">
      <c r="A84" s="172"/>
      <c r="B84" s="173"/>
      <c r="C84" s="174"/>
      <c r="D84" s="171"/>
      <c r="E84" s="175"/>
      <c r="F84" s="171"/>
      <c r="G84" s="171"/>
      <c r="H84" s="127"/>
      <c r="I84" s="128"/>
      <c r="K84" s="198"/>
    </row>
    <row r="85" spans="1:12" s="28" customFormat="1" ht="15.95" customHeight="1" outlineLevel="1" x14ac:dyDescent="0.25">
      <c r="A85" s="172"/>
      <c r="B85" s="173"/>
      <c r="C85" s="174"/>
      <c r="D85" s="171"/>
      <c r="E85" s="175"/>
      <c r="F85" s="171"/>
      <c r="G85" s="171"/>
      <c r="H85" s="127"/>
      <c r="I85" s="128"/>
      <c r="K85" s="198"/>
    </row>
    <row r="86" spans="1:12" s="28" customFormat="1" ht="15.95" customHeight="1" outlineLevel="1" x14ac:dyDescent="0.25">
      <c r="A86" s="520" t="s">
        <v>117</v>
      </c>
      <c r="B86" s="520"/>
      <c r="C86" s="521"/>
      <c r="D86" s="234">
        <f>D88+D89</f>
        <v>0</v>
      </c>
      <c r="E86" s="127"/>
      <c r="F86" s="234">
        <f>F88+F89</f>
        <v>0</v>
      </c>
      <c r="G86" s="234">
        <f>G88+G89</f>
        <v>0</v>
      </c>
      <c r="H86" s="127"/>
      <c r="I86" s="128"/>
      <c r="K86" s="198"/>
    </row>
    <row r="87" spans="1:12" s="28" customFormat="1" ht="7.15" customHeight="1" outlineLevel="1" x14ac:dyDescent="0.25">
      <c r="A87"/>
      <c r="B87"/>
      <c r="C87"/>
      <c r="D87"/>
      <c r="E87" s="127"/>
      <c r="F87"/>
      <c r="G87"/>
      <c r="H87" s="127"/>
      <c r="I87" s="128"/>
      <c r="K87" s="198"/>
    </row>
    <row r="88" spans="1:12" s="28" customFormat="1" ht="19.149999999999999" customHeight="1" outlineLevel="1" x14ac:dyDescent="0.25">
      <c r="A88" s="482"/>
      <c r="B88" s="522" t="s">
        <v>118</v>
      </c>
      <c r="C88" s="231" t="s">
        <v>94</v>
      </c>
      <c r="D88" s="233">
        <f>D131</f>
        <v>0</v>
      </c>
      <c r="E88" s="171"/>
      <c r="F88" s="233">
        <f>F131</f>
        <v>0</v>
      </c>
      <c r="G88" s="233">
        <f>G131-G74</f>
        <v>0</v>
      </c>
      <c r="H88" s="127"/>
      <c r="I88" s="128"/>
      <c r="K88" s="198"/>
    </row>
    <row r="89" spans="1:12" s="28" customFormat="1" ht="19.149999999999999" customHeight="1" outlineLevel="1" x14ac:dyDescent="0.25">
      <c r="A89" s="482"/>
      <c r="B89" s="522"/>
      <c r="C89" s="232" t="s">
        <v>95</v>
      </c>
      <c r="D89" s="219">
        <f>D132</f>
        <v>0</v>
      </c>
      <c r="E89" s="171"/>
      <c r="F89" s="219">
        <f>F132</f>
        <v>0</v>
      </c>
      <c r="G89" s="219">
        <f>G132-G75</f>
        <v>0</v>
      </c>
      <c r="H89" s="127"/>
      <c r="I89" s="128"/>
      <c r="K89" s="198"/>
    </row>
    <row r="90" spans="1:12" s="28" customFormat="1" ht="19.149999999999999" customHeight="1" outlineLevel="1" x14ac:dyDescent="0.25">
      <c r="A90" s="482"/>
      <c r="B90" s="522"/>
      <c r="C90" s="237" t="s">
        <v>119</v>
      </c>
      <c r="D90" s="235"/>
      <c r="E90" s="230"/>
      <c r="F90" s="235"/>
      <c r="G90" s="236">
        <f>SUM(G88:G89)</f>
        <v>0</v>
      </c>
      <c r="H90" s="127"/>
      <c r="I90" s="128"/>
      <c r="K90" s="198"/>
    </row>
    <row r="91" spans="1:12" s="28" customFormat="1" ht="15.95" customHeight="1" outlineLevel="1" x14ac:dyDescent="0.25">
      <c r="A91" s="172"/>
      <c r="B91" s="173"/>
      <c r="C91" s="174"/>
      <c r="D91" s="171"/>
      <c r="E91" s="175"/>
      <c r="F91" s="171"/>
      <c r="G91" s="171"/>
      <c r="H91" s="127"/>
      <c r="I91" s="127"/>
      <c r="K91" s="317"/>
    </row>
    <row r="92" spans="1:12" customFormat="1" ht="18.75" customHeight="1" x14ac:dyDescent="0.25">
      <c r="J92" s="28"/>
      <c r="K92" s="28"/>
      <c r="L92" s="127"/>
    </row>
    <row r="93" spans="1:12" customFormat="1" ht="18.75" customHeight="1" x14ac:dyDescent="0.25">
      <c r="A93" s="518" t="s">
        <v>124</v>
      </c>
      <c r="B93" s="518"/>
      <c r="C93" s="519"/>
      <c r="D93" s="127"/>
      <c r="E93" s="127"/>
      <c r="F93" s="249">
        <f>F95</f>
        <v>0</v>
      </c>
      <c r="G93" s="250">
        <f>G95</f>
        <v>0</v>
      </c>
      <c r="K93" s="121"/>
      <c r="L93" s="127"/>
    </row>
    <row r="94" spans="1:12" customFormat="1" ht="6.6" customHeight="1" x14ac:dyDescent="0.25">
      <c r="D94" s="127"/>
      <c r="E94" s="127"/>
      <c r="K94" s="121"/>
      <c r="L94" s="127"/>
    </row>
    <row r="95" spans="1:12" customFormat="1" ht="18.75" customHeight="1" x14ac:dyDescent="0.25">
      <c r="A95" s="482"/>
      <c r="B95" s="523" t="s">
        <v>126</v>
      </c>
      <c r="C95" s="253" t="s">
        <v>127</v>
      </c>
      <c r="D95" s="171"/>
      <c r="E95" s="171"/>
      <c r="F95" s="78">
        <v>0</v>
      </c>
      <c r="G95" s="301">
        <v>0</v>
      </c>
      <c r="K95" s="121"/>
      <c r="L95" s="127"/>
    </row>
    <row r="96" spans="1:12" customFormat="1" ht="18.75" customHeight="1" x14ac:dyDescent="0.25">
      <c r="A96" s="482"/>
      <c r="B96" s="523"/>
      <c r="C96" s="248" t="s">
        <v>125</v>
      </c>
      <c r="D96" s="126"/>
      <c r="E96" s="230"/>
      <c r="F96" s="251">
        <f>F95</f>
        <v>0</v>
      </c>
      <c r="G96" s="252">
        <f>SUM(G95:G95)</f>
        <v>0</v>
      </c>
      <c r="K96" s="121"/>
      <c r="L96" s="127"/>
    </row>
    <row r="97" spans="1:12" customFormat="1" ht="18.75" customHeight="1" x14ac:dyDescent="0.25">
      <c r="K97" s="121"/>
      <c r="L97" s="127"/>
    </row>
    <row r="98" spans="1:12" customFormat="1" ht="18.75" customHeight="1" x14ac:dyDescent="0.25">
      <c r="K98" s="121"/>
      <c r="L98" s="127"/>
    </row>
    <row r="99" spans="1:12" customFormat="1" ht="18.75" customHeight="1" x14ac:dyDescent="0.25">
      <c r="K99" s="121"/>
      <c r="L99" s="127"/>
    </row>
    <row r="100" spans="1:12" ht="33" customHeight="1" x14ac:dyDescent="0.25">
      <c r="A100" s="484" t="s">
        <v>51</v>
      </c>
      <c r="B100" s="485"/>
      <c r="C100" s="485"/>
      <c r="D100" s="485"/>
      <c r="E100" s="485"/>
      <c r="F100" s="485"/>
      <c r="G100" s="485"/>
      <c r="H100" s="485"/>
      <c r="I100" s="486"/>
      <c r="J100"/>
      <c r="K100" s="121"/>
      <c r="L100" s="25"/>
    </row>
    <row r="101" spans="1:12" ht="8.25" customHeight="1" x14ac:dyDescent="0.25">
      <c r="C101" s="3"/>
      <c r="D101"/>
      <c r="G101" s="4"/>
      <c r="K101" s="121"/>
      <c r="L101" s="25"/>
    </row>
    <row r="102" spans="1:12" s="5" customFormat="1" ht="51" customHeight="1" x14ac:dyDescent="0.25">
      <c r="C102" s="41"/>
      <c r="D102" s="82" t="str">
        <f>+D8</f>
        <v>Meta 
2025</v>
      </c>
      <c r="E102"/>
      <c r="F102" s="82" t="str">
        <f>+F8</f>
        <v>Recaudación
 2024</v>
      </c>
      <c r="G102" s="82" t="str">
        <f>+G8</f>
        <v>Recaudación 
2025</v>
      </c>
      <c r="H102"/>
      <c r="I102" s="82" t="str">
        <f>+I8</f>
        <v>Participación de la Recaudación 2025</v>
      </c>
      <c r="J102" s="2"/>
      <c r="K102" s="121"/>
      <c r="L102" s="28"/>
    </row>
    <row r="103" spans="1:12" customFormat="1" ht="6" customHeight="1" x14ac:dyDescent="0.25">
      <c r="J103" s="5"/>
      <c r="K103" s="121"/>
      <c r="L103" s="127"/>
    </row>
    <row r="104" spans="1:12" s="5" customFormat="1" ht="15.95" customHeight="1" x14ac:dyDescent="0.25">
      <c r="A104" s="487" t="s">
        <v>20</v>
      </c>
      <c r="B104" s="488" t="s">
        <v>21</v>
      </c>
      <c r="C104" s="98" t="s">
        <v>1</v>
      </c>
      <c r="D104" s="218"/>
      <c r="E104" s="65"/>
      <c r="F104" s="218"/>
      <c r="G104" s="218"/>
      <c r="H104" s="11"/>
      <c r="I104" s="497" t="e">
        <f>+G125/G138</f>
        <v>#DIV/0!</v>
      </c>
      <c r="J104"/>
      <c r="K104" s="128"/>
      <c r="L104" s="28"/>
    </row>
    <row r="105" spans="1:12" ht="15.95" customHeight="1" outlineLevel="1" x14ac:dyDescent="0.2">
      <c r="A105" s="487"/>
      <c r="B105" s="489"/>
      <c r="C105" s="99" t="s">
        <v>43</v>
      </c>
      <c r="D105" s="68"/>
      <c r="F105" s="68"/>
      <c r="G105" s="68"/>
      <c r="I105" s="492"/>
      <c r="J105" s="12"/>
      <c r="K105" s="121"/>
      <c r="L105" s="25"/>
    </row>
    <row r="106" spans="1:12" s="192" customFormat="1" ht="15.95" customHeight="1" outlineLevel="1" x14ac:dyDescent="0.2">
      <c r="A106" s="487"/>
      <c r="B106" s="489"/>
      <c r="C106" s="189" t="s">
        <v>154</v>
      </c>
      <c r="D106" s="68"/>
      <c r="F106" s="68"/>
      <c r="G106" s="190"/>
      <c r="I106" s="492"/>
      <c r="J106" s="12"/>
      <c r="K106" s="121"/>
      <c r="L106" s="188"/>
    </row>
    <row r="107" spans="1:12" ht="15.95" customHeight="1" outlineLevel="1" x14ac:dyDescent="0.2">
      <c r="A107" s="487"/>
      <c r="B107" s="489"/>
      <c r="C107" s="99" t="s">
        <v>15</v>
      </c>
      <c r="D107" s="68"/>
      <c r="F107" s="68"/>
      <c r="G107" s="68"/>
      <c r="I107" s="492"/>
      <c r="J107" s="216"/>
      <c r="K107" s="195"/>
      <c r="L107" s="25"/>
    </row>
    <row r="108" spans="1:12" ht="15.95" customHeight="1" outlineLevel="1" x14ac:dyDescent="0.2">
      <c r="A108" s="487"/>
      <c r="B108" s="489"/>
      <c r="C108" s="99" t="s">
        <v>44</v>
      </c>
      <c r="D108" s="68"/>
      <c r="F108" s="68"/>
      <c r="G108" s="68"/>
      <c r="I108" s="492"/>
      <c r="J108" s="13"/>
      <c r="K108" s="121"/>
      <c r="L108" s="25"/>
    </row>
    <row r="109" spans="1:12" ht="15.95" customHeight="1" outlineLevel="1" x14ac:dyDescent="0.2">
      <c r="A109" s="487"/>
      <c r="B109" s="489"/>
      <c r="C109" s="100" t="s">
        <v>14</v>
      </c>
      <c r="D109" s="68"/>
      <c r="F109" s="68"/>
      <c r="G109" s="68"/>
      <c r="I109" s="492"/>
      <c r="K109" s="121"/>
      <c r="L109" s="25"/>
    </row>
    <row r="110" spans="1:12" ht="15.95" customHeight="1" outlineLevel="1" x14ac:dyDescent="0.2">
      <c r="A110" s="487"/>
      <c r="B110" s="489"/>
      <c r="C110" s="100" t="s">
        <v>13</v>
      </c>
      <c r="D110" s="68"/>
      <c r="F110" s="68"/>
      <c r="G110" s="68"/>
      <c r="I110" s="492"/>
      <c r="K110" s="121"/>
      <c r="L110" s="25"/>
    </row>
    <row r="111" spans="1:12" ht="15.95" customHeight="1" outlineLevel="1" x14ac:dyDescent="0.2">
      <c r="A111" s="487"/>
      <c r="B111" s="489"/>
      <c r="C111" s="100" t="s">
        <v>12</v>
      </c>
      <c r="D111" s="68"/>
      <c r="F111" s="68"/>
      <c r="G111" s="68"/>
      <c r="I111" s="492"/>
      <c r="K111" s="121"/>
      <c r="L111" s="25"/>
    </row>
    <row r="112" spans="1:12" ht="15.95" customHeight="1" outlineLevel="1" x14ac:dyDescent="0.2">
      <c r="A112" s="487"/>
      <c r="B112" s="489"/>
      <c r="C112" s="100" t="s">
        <v>63</v>
      </c>
      <c r="D112" s="68"/>
      <c r="F112" s="68"/>
      <c r="G112" s="68"/>
      <c r="I112" s="492"/>
      <c r="K112" s="121"/>
      <c r="L112" s="25"/>
    </row>
    <row r="113" spans="1:12" ht="15.95" customHeight="1" outlineLevel="1" x14ac:dyDescent="0.2">
      <c r="A113" s="487"/>
      <c r="B113" s="489"/>
      <c r="C113" s="100" t="s">
        <v>67</v>
      </c>
      <c r="D113" s="68"/>
      <c r="F113" s="68"/>
      <c r="G113" s="68"/>
      <c r="I113" s="492"/>
      <c r="J113" s="122"/>
      <c r="K113" s="121"/>
      <c r="L113" s="25"/>
    </row>
    <row r="114" spans="1:12" ht="15.95" customHeight="1" x14ac:dyDescent="0.2">
      <c r="A114" s="487"/>
      <c r="B114" s="489"/>
      <c r="C114" s="101" t="s">
        <v>147</v>
      </c>
      <c r="D114" s="68"/>
      <c r="F114" s="68"/>
      <c r="G114" s="68"/>
      <c r="H114" s="11"/>
      <c r="I114" s="492"/>
      <c r="K114" s="121"/>
      <c r="L114" s="25"/>
    </row>
    <row r="115" spans="1:12" ht="15.95" customHeight="1" x14ac:dyDescent="0.2">
      <c r="A115" s="487"/>
      <c r="B115" s="489"/>
      <c r="C115" s="101" t="s">
        <v>41</v>
      </c>
      <c r="D115" s="68"/>
      <c r="F115" s="68"/>
      <c r="G115" s="68"/>
      <c r="H115" s="11"/>
      <c r="I115" s="492"/>
      <c r="J115" s="12"/>
      <c r="K115" s="121"/>
    </row>
    <row r="116" spans="1:12" s="5" customFormat="1" ht="15.95" customHeight="1" x14ac:dyDescent="0.2">
      <c r="A116" s="487"/>
      <c r="B116" s="489"/>
      <c r="C116" s="102" t="s">
        <v>122</v>
      </c>
      <c r="D116" s="68"/>
      <c r="E116" s="2"/>
      <c r="F116" s="68"/>
      <c r="G116" s="68"/>
      <c r="H116" s="7"/>
      <c r="I116" s="492"/>
      <c r="K116" s="122"/>
    </row>
    <row r="117" spans="1:12" ht="15.95" customHeight="1" x14ac:dyDescent="0.2">
      <c r="A117" s="487"/>
      <c r="B117" s="489"/>
      <c r="C117" s="102" t="s">
        <v>5</v>
      </c>
      <c r="D117" s="68"/>
      <c r="F117" s="68"/>
      <c r="G117" s="68"/>
      <c r="H117" s="11"/>
      <c r="I117" s="492"/>
      <c r="J117" s="5"/>
    </row>
    <row r="118" spans="1:12" ht="15.95" customHeight="1" x14ac:dyDescent="0.2">
      <c r="A118" s="487"/>
      <c r="B118" s="489"/>
      <c r="C118" s="102" t="s">
        <v>6</v>
      </c>
      <c r="D118" s="68"/>
      <c r="F118" s="68"/>
      <c r="G118" s="68"/>
      <c r="H118" s="11"/>
      <c r="I118" s="492"/>
      <c r="J118" s="5"/>
    </row>
    <row r="119" spans="1:12" ht="15.95" customHeight="1" x14ac:dyDescent="0.2">
      <c r="A119" s="487"/>
      <c r="B119" s="489"/>
      <c r="C119" s="102" t="s">
        <v>16</v>
      </c>
      <c r="D119" s="68"/>
      <c r="F119" s="68"/>
      <c r="G119" s="68"/>
      <c r="H119" s="11"/>
      <c r="I119" s="492"/>
      <c r="J119" s="5"/>
    </row>
    <row r="120" spans="1:12" ht="15.95" customHeight="1" x14ac:dyDescent="0.2">
      <c r="A120" s="487"/>
      <c r="B120" s="489"/>
      <c r="C120" s="102" t="s">
        <v>7</v>
      </c>
      <c r="D120" s="68"/>
      <c r="F120" s="68"/>
      <c r="G120" s="68"/>
      <c r="H120" s="11"/>
      <c r="I120" s="492"/>
      <c r="J120" s="14"/>
    </row>
    <row r="121" spans="1:12" ht="15.95" customHeight="1" x14ac:dyDescent="0.2">
      <c r="A121" s="487"/>
      <c r="B121" s="489"/>
      <c r="C121" s="102" t="s">
        <v>17</v>
      </c>
      <c r="D121" s="68"/>
      <c r="F121" s="68"/>
      <c r="G121" s="68"/>
      <c r="H121" s="11"/>
      <c r="I121" s="492"/>
      <c r="J121" s="5"/>
    </row>
    <row r="122" spans="1:12" ht="15.95" customHeight="1" x14ac:dyDescent="0.2">
      <c r="A122" s="487"/>
      <c r="B122" s="489"/>
      <c r="C122" s="102" t="s">
        <v>57</v>
      </c>
      <c r="D122" s="68"/>
      <c r="F122" s="68"/>
      <c r="G122" s="68"/>
      <c r="H122" s="11"/>
      <c r="I122" s="492"/>
    </row>
    <row r="123" spans="1:12" ht="15.95" customHeight="1" x14ac:dyDescent="0.2">
      <c r="A123" s="487"/>
      <c r="B123" s="489"/>
      <c r="C123" s="102" t="s">
        <v>58</v>
      </c>
      <c r="D123" s="68"/>
      <c r="F123" s="68"/>
      <c r="G123" s="68"/>
      <c r="H123" s="11"/>
      <c r="I123" s="492"/>
    </row>
    <row r="124" spans="1:12" ht="15.95" customHeight="1" x14ac:dyDescent="0.2">
      <c r="A124" s="487"/>
      <c r="B124" s="489"/>
      <c r="C124" s="72" t="s">
        <v>74</v>
      </c>
      <c r="D124" s="68"/>
      <c r="F124" s="68"/>
      <c r="G124" s="68"/>
      <c r="H124" s="11"/>
      <c r="I124" s="492"/>
    </row>
    <row r="125" spans="1:12" s="7" customFormat="1" ht="18" customHeight="1" x14ac:dyDescent="0.2">
      <c r="A125" s="487"/>
      <c r="B125" s="490"/>
      <c r="C125" s="83" t="s">
        <v>55</v>
      </c>
      <c r="D125" s="84">
        <f>+D104+D114+D115+SUM(D116:D124)</f>
        <v>0</v>
      </c>
      <c r="E125" s="61"/>
      <c r="F125" s="84">
        <f>+F104+F114+F115+SUM(F116:F124)</f>
        <v>0</v>
      </c>
      <c r="G125" s="84">
        <f>+G104+G114+G115+SUM(G116:G124)</f>
        <v>0</v>
      </c>
      <c r="I125" s="493"/>
      <c r="J125" s="2"/>
      <c r="K125" s="122"/>
    </row>
    <row r="126" spans="1:12" ht="10.5" customHeight="1" x14ac:dyDescent="0.25">
      <c r="A126" s="487"/>
      <c r="B126" s="21"/>
      <c r="C126" s="34"/>
      <c r="D126" s="17"/>
      <c r="E126" s="17"/>
      <c r="F126" s="17"/>
      <c r="G126" s="17"/>
      <c r="H126" s="7"/>
      <c r="I126" s="35"/>
      <c r="J126" s="15"/>
      <c r="K126" s="124"/>
    </row>
    <row r="127" spans="1:12" ht="18.75" customHeight="1" x14ac:dyDescent="0.2">
      <c r="A127" s="487"/>
      <c r="B127" s="494" t="s">
        <v>22</v>
      </c>
      <c r="C127" s="76" t="s">
        <v>38</v>
      </c>
      <c r="D127" s="78"/>
      <c r="E127" s="77"/>
      <c r="F127" s="78"/>
      <c r="G127" s="78"/>
      <c r="H127" s="7"/>
      <c r="I127" s="497" t="e">
        <f>+G129/G138</f>
        <v>#DIV/0!</v>
      </c>
      <c r="J127" s="5"/>
    </row>
    <row r="128" spans="1:12" ht="18.75" customHeight="1" x14ac:dyDescent="0.2">
      <c r="A128" s="487"/>
      <c r="B128" s="495"/>
      <c r="C128" s="79" t="s">
        <v>39</v>
      </c>
      <c r="D128" s="68"/>
      <c r="E128" s="77"/>
      <c r="F128" s="68"/>
      <c r="G128" s="68"/>
      <c r="H128" s="7"/>
      <c r="I128" s="492"/>
    </row>
    <row r="129" spans="1:13" s="7" customFormat="1" ht="18.75" customHeight="1" x14ac:dyDescent="0.2">
      <c r="A129" s="487"/>
      <c r="B129" s="496"/>
      <c r="C129" s="97" t="s">
        <v>61</v>
      </c>
      <c r="D129" s="84">
        <f>SUM(D127:D128)</f>
        <v>0</v>
      </c>
      <c r="F129" s="84">
        <f>SUM(F127:F128)</f>
        <v>0</v>
      </c>
      <c r="G129" s="84">
        <f>SUM(G127:G128)</f>
        <v>0</v>
      </c>
      <c r="H129" s="11"/>
      <c r="I129" s="493"/>
      <c r="J129" s="2"/>
      <c r="K129" s="122"/>
    </row>
    <row r="130" spans="1:13" s="7" customFormat="1" ht="9" customHeight="1" x14ac:dyDescent="0.25">
      <c r="A130" s="487"/>
      <c r="B130" s="242"/>
      <c r="C130" s="243"/>
      <c r="D130" s="126"/>
      <c r="E130" s="125"/>
      <c r="F130" s="126"/>
      <c r="G130" s="126"/>
      <c r="H130" s="244"/>
      <c r="I130" s="245"/>
      <c r="K130" s="124"/>
    </row>
    <row r="131" spans="1:13" s="7" customFormat="1" ht="18.75" customHeight="1" x14ac:dyDescent="0.2">
      <c r="A131" s="487"/>
      <c r="B131" s="494" t="s">
        <v>120</v>
      </c>
      <c r="C131" s="231" t="s">
        <v>94</v>
      </c>
      <c r="D131" s="78"/>
      <c r="E131" s="212"/>
      <c r="F131" s="78"/>
      <c r="G131" s="78"/>
      <c r="I131" s="497" t="e">
        <f>+G133/G142</f>
        <v>#DIV/0!</v>
      </c>
      <c r="K131" s="124"/>
    </row>
    <row r="132" spans="1:13" s="7" customFormat="1" ht="18.75" customHeight="1" x14ac:dyDescent="0.2">
      <c r="A132" s="487"/>
      <c r="B132" s="495"/>
      <c r="C132" s="232" t="s">
        <v>95</v>
      </c>
      <c r="D132" s="68"/>
      <c r="E132" s="220"/>
      <c r="F132" s="68"/>
      <c r="G132" s="68"/>
      <c r="I132" s="492"/>
      <c r="K132" s="124"/>
    </row>
    <row r="133" spans="1:13" s="7" customFormat="1" ht="18.75" customHeight="1" x14ac:dyDescent="0.25">
      <c r="A133" s="487"/>
      <c r="B133" s="496"/>
      <c r="C133" s="97" t="s">
        <v>128</v>
      </c>
      <c r="D133" s="84">
        <f>SUM(D131:D132)</f>
        <v>0</v>
      </c>
      <c r="F133" s="84">
        <f>SUM(F131:F132)</f>
        <v>0</v>
      </c>
      <c r="G133" s="84">
        <f>SUM(G131:G132)</f>
        <v>0</v>
      </c>
      <c r="H133" s="11"/>
      <c r="I133" s="493"/>
      <c r="K133" s="124"/>
    </row>
    <row r="134" spans="1:13" s="7" customFormat="1" ht="18.75" customHeight="1" x14ac:dyDescent="0.25">
      <c r="A134" s="487"/>
      <c r="B134" s="242"/>
      <c r="C134" s="243"/>
      <c r="D134" s="126"/>
      <c r="E134" s="125"/>
      <c r="F134" s="126"/>
      <c r="G134" s="126"/>
      <c r="H134" s="244"/>
      <c r="I134" s="245"/>
      <c r="K134" s="124"/>
    </row>
    <row r="135" spans="1:13" s="7" customFormat="1" ht="15.75" customHeight="1" x14ac:dyDescent="0.25">
      <c r="A135" s="487"/>
      <c r="B135" s="498" t="s">
        <v>24</v>
      </c>
      <c r="C135" s="498"/>
      <c r="D135" s="85">
        <f>D138-D136</f>
        <v>0</v>
      </c>
      <c r="F135" s="85">
        <f t="shared" ref="F135:G135" si="10">F138-F136</f>
        <v>0</v>
      </c>
      <c r="G135" s="85">
        <f t="shared" si="10"/>
        <v>0</v>
      </c>
      <c r="H135" s="11"/>
      <c r="I135" s="254" t="e">
        <f>+G135/$G$138</f>
        <v>#DIV/0!</v>
      </c>
      <c r="K135" s="124"/>
    </row>
    <row r="136" spans="1:13" s="7" customFormat="1" ht="15.75" customHeight="1" x14ac:dyDescent="0.2">
      <c r="A136" s="487"/>
      <c r="B136" s="498" t="s">
        <v>25</v>
      </c>
      <c r="C136" s="498"/>
      <c r="D136" s="85">
        <f>+D114+D115+D116+D129</f>
        <v>0</v>
      </c>
      <c r="F136" s="85">
        <f>+G114+G115+F116+F129</f>
        <v>0</v>
      </c>
      <c r="G136" s="85">
        <f>+G114+G115+G116+G129</f>
        <v>0</v>
      </c>
      <c r="H136" s="61"/>
      <c r="I136" s="254" t="e">
        <f>+G136/$G$138</f>
        <v>#DIV/0!</v>
      </c>
      <c r="K136" s="124"/>
    </row>
    <row r="137" spans="1:13" ht="15" x14ac:dyDescent="0.25">
      <c r="B137" s="21"/>
      <c r="C137" s="18"/>
      <c r="D137" s="22"/>
      <c r="E137" s="7"/>
      <c r="F137" s="20"/>
      <c r="G137" s="20"/>
      <c r="H137" s="11"/>
      <c r="I137" s="21"/>
      <c r="J137" s="7"/>
      <c r="K137" s="124"/>
    </row>
    <row r="138" spans="1:13" ht="26.25" customHeight="1" x14ac:dyDescent="0.25">
      <c r="A138" s="501" t="s">
        <v>26</v>
      </c>
      <c r="B138" s="502" t="s">
        <v>129</v>
      </c>
      <c r="C138" s="503"/>
      <c r="D138" s="87">
        <f>+D125+D129+D133</f>
        <v>0</v>
      </c>
      <c r="E138"/>
      <c r="F138" s="87">
        <f>+F125+F129+F133</f>
        <v>0</v>
      </c>
      <c r="G138" s="87">
        <f>+G125+G129+G133</f>
        <v>0</v>
      </c>
      <c r="H138" s="11"/>
      <c r="I138" s="305"/>
      <c r="M138" s="13"/>
    </row>
    <row r="139" spans="1:13" ht="14.25" customHeight="1" x14ac:dyDescent="0.2">
      <c r="A139" s="501"/>
      <c r="B139" s="504" t="s">
        <v>130</v>
      </c>
      <c r="C139" s="505"/>
      <c r="D139" s="88"/>
      <c r="E139" s="77"/>
      <c r="F139" s="78"/>
      <c r="G139" s="78"/>
      <c r="H139" s="11"/>
      <c r="I139" s="103"/>
      <c r="J139" s="286"/>
      <c r="K139" s="256"/>
      <c r="M139" s="178"/>
    </row>
    <row r="140" spans="1:13" ht="14.25" customHeight="1" x14ac:dyDescent="0.2">
      <c r="A140" s="501"/>
      <c r="B140" s="504" t="s">
        <v>131</v>
      </c>
      <c r="C140" s="505"/>
      <c r="D140" s="88"/>
      <c r="E140" s="77"/>
      <c r="F140" s="113"/>
      <c r="G140" s="113"/>
      <c r="H140" s="11"/>
      <c r="I140" s="103"/>
      <c r="J140" s="13"/>
    </row>
    <row r="141" spans="1:13" ht="27.4" customHeight="1" x14ac:dyDescent="0.25">
      <c r="A141" s="501"/>
      <c r="B141" s="502" t="s">
        <v>132</v>
      </c>
      <c r="C141" s="503"/>
      <c r="D141" s="87"/>
      <c r="E141"/>
      <c r="F141" s="89">
        <f>+F138-F139-F140</f>
        <v>0</v>
      </c>
      <c r="G141" s="89">
        <f>+G138-G139-G140</f>
        <v>0</v>
      </c>
      <c r="H141" s="11"/>
      <c r="I141" s="61"/>
    </row>
    <row r="142" spans="1:13" ht="14.25" customHeight="1" x14ac:dyDescent="0.25">
      <c r="A142" s="501"/>
      <c r="B142" s="504" t="s">
        <v>133</v>
      </c>
      <c r="C142" s="505"/>
      <c r="D142" s="90"/>
      <c r="E142" s="91"/>
      <c r="F142" s="78"/>
      <c r="G142" s="78"/>
      <c r="H142" s="11"/>
      <c r="I142" s="61"/>
    </row>
    <row r="143" spans="1:13" ht="38.25" customHeight="1" x14ac:dyDescent="0.25">
      <c r="A143" s="501"/>
      <c r="B143" s="506" t="s">
        <v>134</v>
      </c>
      <c r="C143" s="507"/>
      <c r="D143" s="87"/>
      <c r="E143"/>
      <c r="F143" s="93">
        <f>+F141-F142</f>
        <v>0</v>
      </c>
      <c r="G143" s="93">
        <f>+G141-G142</f>
        <v>0</v>
      </c>
      <c r="H143" s="11"/>
      <c r="I143" s="103"/>
    </row>
    <row r="144" spans="1:13" customFormat="1" ht="15" customHeight="1" x14ac:dyDescent="0.25">
      <c r="A144" s="437" t="s">
        <v>160</v>
      </c>
      <c r="B144" s="437"/>
      <c r="C144" s="437"/>
      <c r="F144" s="110"/>
      <c r="G144" s="110"/>
      <c r="J144" s="13"/>
      <c r="K144" s="122"/>
    </row>
    <row r="145" spans="1:11" ht="24" customHeight="1" x14ac:dyDescent="0.25">
      <c r="A145" s="483" t="s">
        <v>92</v>
      </c>
      <c r="B145" s="483"/>
      <c r="C145" s="483"/>
      <c r="D145" s="483"/>
      <c r="E145" s="483"/>
      <c r="F145" s="483"/>
      <c r="G145" s="483"/>
      <c r="H145" s="483"/>
      <c r="I145" s="483"/>
      <c r="J145" s="123"/>
    </row>
    <row r="146" spans="1:11" ht="13.15" customHeight="1" x14ac:dyDescent="0.2">
      <c r="A146" s="438" t="s">
        <v>45</v>
      </c>
      <c r="B146" s="438"/>
      <c r="C146" s="438"/>
      <c r="D146" s="438"/>
      <c r="E146" s="438"/>
      <c r="F146" s="438"/>
      <c r="G146" s="438"/>
      <c r="H146" s="438"/>
      <c r="I146" s="438"/>
    </row>
    <row r="147" spans="1:11" ht="13.15" customHeight="1" x14ac:dyDescent="0.2">
      <c r="A147" s="438" t="s">
        <v>46</v>
      </c>
      <c r="B147" s="438"/>
      <c r="C147" s="438"/>
      <c r="D147" s="438"/>
      <c r="E147" s="438"/>
      <c r="F147" s="438"/>
      <c r="G147" s="438"/>
      <c r="H147" s="438"/>
      <c r="I147" s="438"/>
    </row>
    <row r="148" spans="1:11" ht="13.15" customHeight="1" x14ac:dyDescent="0.2">
      <c r="A148" s="438" t="s">
        <v>123</v>
      </c>
      <c r="B148" s="438"/>
      <c r="C148" s="438"/>
      <c r="D148" s="438"/>
      <c r="E148" s="438"/>
      <c r="F148" s="438"/>
      <c r="G148" s="438"/>
      <c r="H148" s="438"/>
      <c r="I148" s="438"/>
    </row>
    <row r="149" spans="1:11" ht="13.15" customHeight="1" x14ac:dyDescent="0.2">
      <c r="A149" s="438" t="s">
        <v>81</v>
      </c>
      <c r="B149" s="438"/>
      <c r="C149" s="438"/>
      <c r="D149" s="438"/>
      <c r="E149" s="438"/>
      <c r="F149" s="438"/>
      <c r="G149" s="438"/>
      <c r="H149" s="438"/>
      <c r="I149" s="438"/>
      <c r="K149" s="2"/>
    </row>
    <row r="150" spans="1:11" ht="13.15" customHeight="1" x14ac:dyDescent="0.2">
      <c r="A150" s="438" t="s">
        <v>82</v>
      </c>
      <c r="B150" s="438"/>
      <c r="C150" s="438"/>
      <c r="D150" s="438"/>
      <c r="E150" s="438"/>
      <c r="F150" s="438"/>
      <c r="G150" s="438"/>
      <c r="H150" s="438"/>
      <c r="I150" s="438"/>
      <c r="K150" s="2"/>
    </row>
    <row r="151" spans="1:11" x14ac:dyDescent="0.2">
      <c r="A151" s="438" t="s">
        <v>83</v>
      </c>
      <c r="B151" s="438"/>
      <c r="C151" s="438"/>
      <c r="D151" s="438"/>
      <c r="E151" s="438"/>
      <c r="F151" s="438"/>
      <c r="G151" s="438"/>
      <c r="H151" s="438"/>
      <c r="I151" s="438"/>
      <c r="K151" s="2"/>
    </row>
    <row r="152" spans="1:11" x14ac:dyDescent="0.2">
      <c r="A152" s="438" t="s">
        <v>146</v>
      </c>
      <c r="B152" s="438"/>
      <c r="C152" s="438"/>
      <c r="D152" s="293"/>
      <c r="E152" s="293"/>
      <c r="F152" s="293"/>
      <c r="G152" s="293"/>
      <c r="H152" s="293"/>
      <c r="I152" s="293"/>
      <c r="K152" s="2"/>
    </row>
    <row r="153" spans="1:11" ht="22.9" customHeight="1" x14ac:dyDescent="0.2">
      <c r="A153" s="438" t="s">
        <v>145</v>
      </c>
      <c r="B153" s="438"/>
      <c r="C153" s="438"/>
      <c r="D153" s="438"/>
      <c r="E153" s="438"/>
      <c r="F153" s="438"/>
      <c r="G153" s="438"/>
      <c r="H153" s="438"/>
      <c r="I153" s="438"/>
      <c r="K153" s="2"/>
    </row>
    <row r="154" spans="1:11" ht="22.15" customHeight="1" x14ac:dyDescent="0.2">
      <c r="A154" s="438" t="s">
        <v>167</v>
      </c>
      <c r="B154" s="438"/>
      <c r="C154" s="438"/>
      <c r="D154" s="438"/>
      <c r="E154" s="438"/>
      <c r="F154" s="438"/>
      <c r="G154" s="438"/>
      <c r="H154" s="438"/>
      <c r="I154" s="438"/>
      <c r="K154" s="2"/>
    </row>
    <row r="155" spans="1:11" ht="18.600000000000001" customHeight="1" x14ac:dyDescent="0.2">
      <c r="A155" s="438" t="s">
        <v>148</v>
      </c>
      <c r="B155" s="438"/>
      <c r="C155" s="438"/>
      <c r="D155" s="438"/>
      <c r="E155" s="438"/>
      <c r="F155" s="438"/>
      <c r="G155" s="438"/>
      <c r="H155" s="293"/>
      <c r="I155" s="293"/>
      <c r="K155" s="2"/>
    </row>
    <row r="156" spans="1:11" ht="25.9" customHeight="1" x14ac:dyDescent="0.2">
      <c r="A156" s="439" t="s">
        <v>35</v>
      </c>
      <c r="B156" s="439"/>
      <c r="C156" s="439"/>
      <c r="D156" s="164"/>
      <c r="E156" s="164"/>
      <c r="F156" s="164"/>
      <c r="G156" s="164"/>
      <c r="H156" s="164"/>
      <c r="I156" s="164"/>
      <c r="K156" s="2"/>
    </row>
    <row r="157" spans="1:11" ht="15" customHeight="1" x14ac:dyDescent="0.25">
      <c r="A157" s="439" t="s">
        <v>158</v>
      </c>
      <c r="B157" s="439"/>
      <c r="C157" s="439"/>
      <c r="D157" s="439"/>
      <c r="E157" s="439"/>
      <c r="F157" s="439"/>
      <c r="G157" s="20"/>
      <c r="H157" s="7"/>
      <c r="I157" s="21"/>
    </row>
    <row r="158" spans="1:11" ht="15" customHeight="1" x14ac:dyDescent="0.2">
      <c r="A158" s="439" t="s">
        <v>68</v>
      </c>
      <c r="B158" s="439"/>
      <c r="C158" s="439"/>
      <c r="D158" s="439"/>
      <c r="E158" s="439"/>
      <c r="F158" s="439"/>
      <c r="G158" s="24"/>
      <c r="H158" s="24"/>
      <c r="I158" s="24"/>
    </row>
    <row r="159" spans="1:11" ht="15" customHeight="1" x14ac:dyDescent="0.2">
      <c r="A159" s="439" t="s">
        <v>9</v>
      </c>
      <c r="B159" s="439"/>
      <c r="C159" s="439"/>
      <c r="D159" s="439"/>
      <c r="E159" s="439"/>
      <c r="F159" s="439"/>
      <c r="G159" s="24"/>
      <c r="H159" s="24"/>
      <c r="I159" s="24"/>
    </row>
    <row r="160" spans="1:11" x14ac:dyDescent="0.2">
      <c r="C160" s="24"/>
      <c r="D160" s="24"/>
      <c r="E160" s="23"/>
      <c r="F160" s="23"/>
      <c r="G160" s="24"/>
      <c r="H160" s="24"/>
      <c r="I160" s="24"/>
    </row>
  </sheetData>
  <mergeCells count="66">
    <mergeCell ref="A157:F157"/>
    <mergeCell ref="A158:C158"/>
    <mergeCell ref="D158:F158"/>
    <mergeCell ref="A159:C159"/>
    <mergeCell ref="D159:F159"/>
    <mergeCell ref="A156:C156"/>
    <mergeCell ref="A144:C144"/>
    <mergeCell ref="A145:I145"/>
    <mergeCell ref="A146:I146"/>
    <mergeCell ref="A147:I147"/>
    <mergeCell ref="A148:I148"/>
    <mergeCell ref="A149:I149"/>
    <mergeCell ref="A150:I150"/>
    <mergeCell ref="A151:I151"/>
    <mergeCell ref="A153:I153"/>
    <mergeCell ref="A154:I154"/>
    <mergeCell ref="A152:C152"/>
    <mergeCell ref="A155:G155"/>
    <mergeCell ref="A138:A143"/>
    <mergeCell ref="B138:C138"/>
    <mergeCell ref="B139:C139"/>
    <mergeCell ref="B140:C140"/>
    <mergeCell ref="B141:C141"/>
    <mergeCell ref="B142:C142"/>
    <mergeCell ref="B143:C143"/>
    <mergeCell ref="A86:C86"/>
    <mergeCell ref="A88:A90"/>
    <mergeCell ref="B88:B90"/>
    <mergeCell ref="A100:I100"/>
    <mergeCell ref="A104:A136"/>
    <mergeCell ref="B104:B125"/>
    <mergeCell ref="I104:I125"/>
    <mergeCell ref="B127:B129"/>
    <mergeCell ref="I127:I129"/>
    <mergeCell ref="B131:B133"/>
    <mergeCell ref="I131:I133"/>
    <mergeCell ref="B135:C135"/>
    <mergeCell ref="B136:C136"/>
    <mergeCell ref="A93:C93"/>
    <mergeCell ref="A95:A96"/>
    <mergeCell ref="B95:B96"/>
    <mergeCell ref="A47:I47"/>
    <mergeCell ref="A51:C51"/>
    <mergeCell ref="A54:C54"/>
    <mergeCell ref="A57:A83"/>
    <mergeCell ref="B57:B79"/>
    <mergeCell ref="B81:B83"/>
    <mergeCell ref="B37:C37"/>
    <mergeCell ref="B38:C38"/>
    <mergeCell ref="A40:A45"/>
    <mergeCell ref="B40:C40"/>
    <mergeCell ref="B41:C41"/>
    <mergeCell ref="B42:C42"/>
    <mergeCell ref="B43:C43"/>
    <mergeCell ref="B44:C44"/>
    <mergeCell ref="B45:C45"/>
    <mergeCell ref="A10:A38"/>
    <mergeCell ref="B10:B31"/>
    <mergeCell ref="I10:I31"/>
    <mergeCell ref="B33:B35"/>
    <mergeCell ref="I33:I35"/>
    <mergeCell ref="A1:I1"/>
    <mergeCell ref="A2:I2"/>
    <mergeCell ref="A3:I3"/>
    <mergeCell ref="A4:I4"/>
    <mergeCell ref="A6:I6"/>
  </mergeCells>
  <conditionalFormatting sqref="H9">
    <cfRule type="iconSet" priority="40">
      <iconSet>
        <cfvo type="percent" val="0"/>
        <cfvo type="num" val="0.95"/>
        <cfvo type="num" val="1"/>
      </iconSet>
    </cfRule>
    <cfRule type="iconSet" priority="39">
      <iconSet>
        <cfvo type="percent" val="0"/>
        <cfvo type="num" val="0.95" gte="0"/>
        <cfvo type="num" val="0.99" gte="0"/>
      </iconSet>
    </cfRule>
    <cfRule type="iconSet" priority="38">
      <iconSet>
        <cfvo type="percent" val="0"/>
        <cfvo type="num" val="0.95" gte="0"/>
        <cfvo type="num" val="1" gte="0"/>
      </iconSet>
    </cfRule>
  </conditionalFormatting>
  <conditionalFormatting sqref="H10">
    <cfRule type="iconSet" priority="36">
      <iconSet>
        <cfvo type="percent" val="0"/>
        <cfvo type="num" val="0.95"/>
        <cfvo type="num" val="1"/>
      </iconSet>
    </cfRule>
  </conditionalFormatting>
  <conditionalFormatting sqref="H11:H13 H15:H16 H19">
    <cfRule type="iconSet" priority="34">
      <iconSet>
        <cfvo type="percent" val="0"/>
        <cfvo type="num" val="0.95"/>
        <cfvo type="num" val="1"/>
      </iconSet>
    </cfRule>
  </conditionalFormatting>
  <conditionalFormatting sqref="H17">
    <cfRule type="iconSet" priority="24">
      <iconSet>
        <cfvo type="percent" val="0"/>
        <cfvo type="num" val="0.95"/>
        <cfvo type="num" val="1"/>
      </iconSet>
    </cfRule>
    <cfRule type="iconSet" priority="26">
      <iconSet>
        <cfvo type="percent" val="0"/>
        <cfvo type="num" val="0.95" gte="0"/>
        <cfvo type="num" val="1" gte="0"/>
      </iconSet>
    </cfRule>
    <cfRule type="iconSet" priority="27">
      <iconSet>
        <cfvo type="percent" val="0"/>
        <cfvo type="num" val="0.95" gte="0"/>
        <cfvo type="num" val="1" gte="0"/>
      </iconSet>
    </cfRule>
    <cfRule type="iconSet" priority="25">
      <iconSet>
        <cfvo type="percent" val="0"/>
        <cfvo type="num" val="0.95" gte="0"/>
        <cfvo type="num" val="0.99" gte="0"/>
      </iconSet>
    </cfRule>
  </conditionalFormatting>
  <conditionalFormatting sqref="H18">
    <cfRule type="iconSet" priority="23">
      <iconSet>
        <cfvo type="percent" val="0"/>
        <cfvo type="num" val="0.95" gte="0"/>
        <cfvo type="num" val="1" gte="0"/>
      </iconSet>
    </cfRule>
    <cfRule type="iconSet" priority="20">
      <iconSet>
        <cfvo type="percent" val="0"/>
        <cfvo type="num" val="0.95"/>
        <cfvo type="num" val="1"/>
      </iconSet>
    </cfRule>
    <cfRule type="iconSet" priority="21">
      <iconSet>
        <cfvo type="percent" val="0"/>
        <cfvo type="num" val="0.95" gte="0"/>
        <cfvo type="num" val="0.99" gte="0"/>
      </iconSet>
    </cfRule>
    <cfRule type="iconSet" priority="22">
      <iconSet>
        <cfvo type="percent" val="0"/>
        <cfvo type="num" val="0.95" gte="0"/>
        <cfvo type="num" val="1" gte="0"/>
      </iconSet>
    </cfRule>
  </conditionalFormatting>
  <conditionalFormatting sqref="H20:H21">
    <cfRule type="iconSet" priority="31">
      <iconSet>
        <cfvo type="percent" val="0"/>
        <cfvo type="num" val="0.95"/>
        <cfvo type="num" val="1"/>
      </iconSet>
    </cfRule>
  </conditionalFormatting>
  <conditionalFormatting sqref="H23:H29">
    <cfRule type="iconSet" priority="55">
      <iconSet>
        <cfvo type="percent" val="0"/>
        <cfvo type="num" val="0.95"/>
        <cfvo type="num" val="1"/>
      </iconSet>
    </cfRule>
  </conditionalFormatting>
  <conditionalFormatting sqref="H23:H30 H11:H13 H15:H16 H19">
    <cfRule type="iconSet" priority="56">
      <iconSet>
        <cfvo type="percent" val="0"/>
        <cfvo type="num" val="0.95" gte="0"/>
        <cfvo type="num" val="1" gte="0"/>
      </iconSet>
    </cfRule>
  </conditionalFormatting>
  <conditionalFormatting sqref="H23:H31 H10:H13 H15:H16 H19">
    <cfRule type="iconSet" priority="57">
      <iconSet>
        <cfvo type="percent" val="0"/>
        <cfvo type="num" val="0.95" gte="0"/>
        <cfvo type="num" val="1" gte="0"/>
      </iconSet>
    </cfRule>
  </conditionalFormatting>
  <conditionalFormatting sqref="H30">
    <cfRule type="iconSet" priority="50">
      <iconSet>
        <cfvo type="percent" val="0"/>
        <cfvo type="num" val="0.95"/>
        <cfvo type="num" val="1"/>
      </iconSet>
    </cfRule>
  </conditionalFormatting>
  <conditionalFormatting sqref="H31">
    <cfRule type="iconSet" priority="35">
      <iconSet>
        <cfvo type="percent" val="0"/>
        <cfvo type="num" val="0.95"/>
        <cfvo type="num" val="1"/>
      </iconSet>
    </cfRule>
  </conditionalFormatting>
  <conditionalFormatting sqref="H33:H37 H20:H22 H39">
    <cfRule type="iconSet" priority="33">
      <iconSet>
        <cfvo type="percent" val="0"/>
        <cfvo type="num" val="0.95"/>
        <cfvo type="num" val="1"/>
      </iconSet>
    </cfRule>
  </conditionalFormatting>
  <conditionalFormatting sqref="H33:H37 H20:H22">
    <cfRule type="iconSet" priority="32">
      <iconSet>
        <cfvo type="percent" val="0"/>
        <cfvo type="num" val="0.95"/>
        <cfvo type="num" val="1"/>
      </iconSet>
    </cfRule>
  </conditionalFormatting>
  <conditionalFormatting sqref="H39 H10:H13 H15:H16 H19:H37">
    <cfRule type="iconSet" priority="37">
      <iconSet>
        <cfvo type="percent" val="0"/>
        <cfvo type="num" val="0.95" gte="0"/>
        <cfvo type="num" val="0.99" gte="0"/>
      </iconSet>
    </cfRule>
  </conditionalFormatting>
  <conditionalFormatting sqref="H40:H45">
    <cfRule type="iconSet" priority="28">
      <iconSet>
        <cfvo type="percent" val="0"/>
        <cfvo type="num" val="0.95"/>
        <cfvo type="num" val="1"/>
      </iconSet>
    </cfRule>
    <cfRule type="iconSet" priority="29">
      <iconSet>
        <cfvo type="percent" val="0"/>
        <cfvo type="num" val="0.95"/>
        <cfvo type="num" val="1"/>
      </iconSet>
    </cfRule>
    <cfRule type="iconSet" priority="30">
      <iconSet>
        <cfvo type="percent" val="0"/>
        <cfvo type="num" val="0.95" gte="0"/>
        <cfvo type="num" val="0.99" gte="0"/>
      </iconSet>
    </cfRule>
  </conditionalFormatting>
  <conditionalFormatting sqref="H104">
    <cfRule type="iconSet" priority="48">
      <iconSet>
        <cfvo type="percent" val="0"/>
        <cfvo type="num" val="0.95"/>
        <cfvo type="num" val="1"/>
      </iconSet>
    </cfRule>
  </conditionalFormatting>
  <conditionalFormatting sqref="H105:H110 H113">
    <cfRule type="iconSet" priority="46">
      <iconSet>
        <cfvo type="percent" val="0"/>
        <cfvo type="num" val="0.95"/>
        <cfvo type="num" val="1"/>
      </iconSet>
    </cfRule>
  </conditionalFormatting>
  <conditionalFormatting sqref="H111">
    <cfRule type="iconSet" priority="14">
      <iconSet>
        <cfvo type="percent" val="0"/>
        <cfvo type="num" val="0.95" gte="0"/>
        <cfvo type="num" val="1" gte="0"/>
      </iconSet>
    </cfRule>
    <cfRule type="iconSet" priority="13">
      <iconSet>
        <cfvo type="percent" val="0"/>
        <cfvo type="num" val="0.95" gte="0"/>
        <cfvo type="num" val="0.99" gte="0"/>
      </iconSet>
    </cfRule>
    <cfRule type="iconSet" priority="15">
      <iconSet>
        <cfvo type="percent" val="0"/>
        <cfvo type="num" val="0.95" gte="0"/>
        <cfvo type="num" val="1" gte="0"/>
      </iconSet>
    </cfRule>
    <cfRule type="iconSet" priority="12">
      <iconSet>
        <cfvo type="percent" val="0"/>
        <cfvo type="num" val="0.95"/>
        <cfvo type="num" val="1"/>
      </iconSet>
    </cfRule>
  </conditionalFormatting>
  <conditionalFormatting sqref="H112">
    <cfRule type="iconSet" priority="19">
      <iconSet>
        <cfvo type="percent" val="0"/>
        <cfvo type="num" val="0.95" gte="0"/>
        <cfvo type="num" val="1" gte="0"/>
      </iconSet>
    </cfRule>
    <cfRule type="iconSet" priority="18">
      <iconSet>
        <cfvo type="percent" val="0"/>
        <cfvo type="num" val="0.95" gte="0"/>
        <cfvo type="num" val="1" gte="0"/>
      </iconSet>
    </cfRule>
    <cfRule type="iconSet" priority="16">
      <iconSet>
        <cfvo type="percent" val="0"/>
        <cfvo type="num" val="0.95"/>
        <cfvo type="num" val="1"/>
      </iconSet>
    </cfRule>
    <cfRule type="iconSet" priority="17">
      <iconSet>
        <cfvo type="percent" val="0"/>
        <cfvo type="num" val="0.95" gte="0"/>
        <cfvo type="num" val="0.99" gte="0"/>
      </iconSet>
    </cfRule>
  </conditionalFormatting>
  <conditionalFormatting sqref="H114:H115">
    <cfRule type="iconSet" priority="355">
      <iconSet>
        <cfvo type="percent" val="0"/>
        <cfvo type="num" val="0.95"/>
        <cfvo type="num" val="1"/>
      </iconSet>
    </cfRule>
  </conditionalFormatting>
  <conditionalFormatting sqref="H117:H122 H105:H110 H113">
    <cfRule type="iconSet" priority="53">
      <iconSet>
        <cfvo type="percent" val="0"/>
        <cfvo type="num" val="0.95" gte="0"/>
        <cfvo type="num" val="1" gte="0"/>
      </iconSet>
    </cfRule>
  </conditionalFormatting>
  <conditionalFormatting sqref="H117:H122">
    <cfRule type="iconSet" priority="54">
      <iconSet>
        <cfvo type="percent" val="0"/>
        <cfvo type="num" val="0.95"/>
        <cfvo type="num" val="1"/>
      </iconSet>
    </cfRule>
  </conditionalFormatting>
  <conditionalFormatting sqref="H123">
    <cfRule type="iconSet" priority="4">
      <iconSet>
        <cfvo type="percent" val="0"/>
        <cfvo type="num" val="0.95"/>
        <cfvo type="num" val="1"/>
      </iconSet>
    </cfRule>
    <cfRule type="iconSet" priority="5">
      <iconSet>
        <cfvo type="percent" val="0"/>
        <cfvo type="num" val="0.95" gte="0"/>
        <cfvo type="num" val="0.99" gte="0"/>
      </iconSet>
    </cfRule>
    <cfRule type="iconSet" priority="7">
      <iconSet>
        <cfvo type="percent" val="0"/>
        <cfvo type="num" val="0.95" gte="0"/>
        <cfvo type="num" val="1" gte="0"/>
      </iconSet>
    </cfRule>
    <cfRule type="iconSet" priority="6">
      <iconSet>
        <cfvo type="percent" val="0"/>
        <cfvo type="num" val="0.95" gte="0"/>
        <cfvo type="num" val="1" gte="0"/>
      </iconSet>
    </cfRule>
  </conditionalFormatting>
  <conditionalFormatting sqref="H124">
    <cfRule type="iconSet" priority="10">
      <iconSet>
        <cfvo type="percent" val="0"/>
        <cfvo type="num" val="0.95" gte="0"/>
        <cfvo type="num" val="1" gte="0"/>
      </iconSet>
    </cfRule>
    <cfRule type="iconSet" priority="11">
      <iconSet>
        <cfvo type="percent" val="0"/>
        <cfvo type="num" val="0.95" gte="0"/>
        <cfvo type="num" val="1" gte="0"/>
      </iconSet>
    </cfRule>
    <cfRule type="iconSet" priority="8">
      <iconSet>
        <cfvo type="percent" val="0"/>
        <cfvo type="num" val="0.95"/>
        <cfvo type="num" val="1"/>
      </iconSet>
    </cfRule>
    <cfRule type="iconSet" priority="9">
      <iconSet>
        <cfvo type="percent" val="0"/>
        <cfvo type="num" val="0.95" gte="0"/>
        <cfvo type="num" val="0.99" gte="0"/>
      </iconSet>
    </cfRule>
  </conditionalFormatting>
  <conditionalFormatting sqref="H125 H117:H122 H104:H110 H113">
    <cfRule type="iconSet" priority="51">
      <iconSet>
        <cfvo type="percent" val="0"/>
        <cfvo type="num" val="0.95" gte="0"/>
        <cfvo type="num" val="1" gte="0"/>
      </iconSet>
    </cfRule>
  </conditionalFormatting>
  <conditionalFormatting sqref="H125">
    <cfRule type="iconSet" priority="47">
      <iconSet>
        <cfvo type="percent" val="0"/>
        <cfvo type="num" val="0.95"/>
        <cfvo type="num" val="1"/>
      </iconSet>
    </cfRule>
  </conditionalFormatting>
  <conditionalFormatting sqref="H127:H130 H114:H116 H134:H135">
    <cfRule type="iconSet" priority="52">
      <iconSet>
        <cfvo type="percent" val="0"/>
        <cfvo type="num" val="0.95"/>
        <cfvo type="num" val="1"/>
      </iconSet>
    </cfRule>
  </conditionalFormatting>
  <conditionalFormatting sqref="H131:H133">
    <cfRule type="iconSet" priority="3">
      <iconSet>
        <cfvo type="percent" val="0"/>
        <cfvo type="num" val="0.95" gte="0"/>
        <cfvo type="num" val="0.99" gte="0"/>
      </iconSet>
    </cfRule>
    <cfRule type="iconSet" priority="2">
      <iconSet>
        <cfvo type="percent" val="0"/>
        <cfvo type="num" val="0.95"/>
        <cfvo type="num" val="1"/>
      </iconSet>
    </cfRule>
    <cfRule type="iconSet" priority="1">
      <iconSet>
        <cfvo type="percent" val="0"/>
        <cfvo type="num" val="0.95"/>
        <cfvo type="num" val="1"/>
      </iconSet>
    </cfRule>
  </conditionalFormatting>
  <conditionalFormatting sqref="H137 H104:H110 H113:H122 H125:H130 H134:H135">
    <cfRule type="iconSet" priority="49">
      <iconSet>
        <cfvo type="percent" val="0"/>
        <cfvo type="num" val="0.95" gte="0"/>
        <cfvo type="num" val="0.99" gte="0"/>
      </iconSet>
    </cfRule>
  </conditionalFormatting>
  <conditionalFormatting sqref="H137 H127:H130 H114:H116 H134:H135">
    <cfRule type="iconSet" priority="45">
      <iconSet>
        <cfvo type="percent" val="0"/>
        <cfvo type="num" val="0.95"/>
        <cfvo type="num" val="1"/>
      </iconSet>
    </cfRule>
  </conditionalFormatting>
  <conditionalFormatting sqref="H138:H143">
    <cfRule type="iconSet" priority="41">
      <iconSet>
        <cfvo type="percent" val="0"/>
        <cfvo type="num" val="0.95"/>
        <cfvo type="num" val="1"/>
      </iconSet>
    </cfRule>
    <cfRule type="iconSet" priority="42">
      <iconSet>
        <cfvo type="percent" val="0"/>
        <cfvo type="num" val="0.95"/>
        <cfvo type="num" val="1"/>
      </iconSet>
    </cfRule>
    <cfRule type="iconSet" priority="43">
      <iconSet>
        <cfvo type="percent" val="0"/>
        <cfvo type="num" val="0.95" gte="0"/>
        <cfvo type="num" val="0.99" gte="0"/>
      </iconSet>
    </cfRule>
  </conditionalFormatting>
  <printOptions horizontalCentered="1" verticalCentered="1"/>
  <pageMargins left="0.74803149606299213" right="0.74803149606299213" top="0.35" bottom="0.39370078740157483" header="0.26" footer="0.19685039370078741"/>
  <pageSetup paperSize="9" scale="26" orientation="landscape" r:id="rId1"/>
  <headerFooter alignWithMargins="0">
    <oddHeader>&amp;R&amp;"Arial,Negrita"&amp;11CUADRO No. "A1"</oddHeader>
    <oddFooter>&amp;LFecha:  &amp;D&amp;RPlanificación Nacional.- XM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14</vt:i4>
      </vt:variant>
    </vt:vector>
  </HeadingPairs>
  <TitlesOfParts>
    <vt:vector size="28" baseType="lpstr">
      <vt:lpstr>Ene 2026</vt:lpstr>
      <vt:lpstr>Feb 2026</vt:lpstr>
      <vt:lpstr>Mar 2026</vt:lpstr>
      <vt:lpstr>Abr 2026</vt:lpstr>
      <vt:lpstr>May 2026</vt:lpstr>
      <vt:lpstr>Jun 2026</vt:lpstr>
      <vt:lpstr>Jul 2026</vt:lpstr>
      <vt:lpstr>Ago 2025</vt:lpstr>
      <vt:lpstr>Sept 2025</vt:lpstr>
      <vt:lpstr>Oct 2025</vt:lpstr>
      <vt:lpstr>Nov2025</vt:lpstr>
      <vt:lpstr>Dic2025</vt:lpstr>
      <vt:lpstr>Acum</vt:lpstr>
      <vt:lpstr>Recaudación abierta</vt:lpstr>
      <vt:lpstr>'Abr 2026'!Área_de_impresión</vt:lpstr>
      <vt:lpstr>Acum!Área_de_impresión</vt:lpstr>
      <vt:lpstr>'Ago 2025'!Área_de_impresión</vt:lpstr>
      <vt:lpstr>'Dic2025'!Área_de_impresión</vt:lpstr>
      <vt:lpstr>'Ene 2026'!Área_de_impresión</vt:lpstr>
      <vt:lpstr>'Feb 2026'!Área_de_impresión</vt:lpstr>
      <vt:lpstr>'Jul 2026'!Área_de_impresión</vt:lpstr>
      <vt:lpstr>'Jun 2026'!Área_de_impresión</vt:lpstr>
      <vt:lpstr>'Mar 2026'!Área_de_impresión</vt:lpstr>
      <vt:lpstr>'May 2026'!Área_de_impresión</vt:lpstr>
      <vt:lpstr>'Nov2025'!Área_de_impresión</vt:lpstr>
      <vt:lpstr>'Oct 2025'!Área_de_impresión</vt:lpstr>
      <vt:lpstr>'Recaudación abierta'!Área_de_impresión</vt:lpstr>
      <vt:lpstr>'Sept 2025'!Área_de_impresión</vt:lpstr>
    </vt:vector>
  </TitlesOfParts>
  <Company>SRI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Chasi Toapanta, Julissa Elizabeth</dc:creator>
  <cp:lastModifiedBy>Chasi Toapanta, Julissa Elizabeth</cp:lastModifiedBy>
  <cp:lastPrinted>2024-09-13T14:31:48Z</cp:lastPrinted>
  <dcterms:created xsi:type="dcterms:W3CDTF">2018-02-06T15:09:54Z</dcterms:created>
  <dcterms:modified xsi:type="dcterms:W3CDTF">2026-08-14T20:46:13Z</dcterms:modified>
</cp:coreProperties>
</file>