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mc:AlternateContent xmlns:mc="http://schemas.openxmlformats.org/markup-compatibility/2006">
    <mc:Choice Requires="x15">
      <x15ac:absPath xmlns:x15ac="http://schemas.microsoft.com/office/spreadsheetml/2010/11/ac" url="D:\Inf_historico2\PLANIFICACIÓN\REPORTES DE CIERRRE MENSUAL\PUBLICACIÓN WEB\2025\Septiembre2025\"/>
    </mc:Choice>
  </mc:AlternateContent>
  <xr:revisionPtr revIDLastSave="0" documentId="13_ncr:1_{28034243-8CDB-4671-A985-F05C655908BC}" xr6:coauthVersionLast="47" xr6:coauthVersionMax="47" xr10:uidLastSave="{00000000-0000-0000-0000-000000000000}"/>
  <bookViews>
    <workbookView xWindow="-108" yWindow="-108" windowWidth="23256" windowHeight="12456" tabRatio="892" activeTab="13" xr2:uid="{00000000-000D-0000-FFFF-FFFF00000000}"/>
  </bookViews>
  <sheets>
    <sheet name="Ene 2025" sheetId="44" r:id="rId1"/>
    <sheet name="Feb 2025" sheetId="45" r:id="rId2"/>
    <sheet name="Mar 2025" sheetId="57" r:id="rId3"/>
    <sheet name="Abr 2025" sheetId="58" r:id="rId4"/>
    <sheet name="May 2025" sheetId="59" r:id="rId5"/>
    <sheet name="Jun 2025" sheetId="67" r:id="rId6"/>
    <sheet name="Jul 2025" sheetId="61" r:id="rId7"/>
    <sheet name="Ago 2025" sheetId="62" r:id="rId8"/>
    <sheet name="Sept 2025" sheetId="63" r:id="rId9"/>
    <sheet name="Oct 2025" sheetId="64" state="hidden" r:id="rId10"/>
    <sheet name="Nov 2025" sheetId="65" state="hidden" r:id="rId11"/>
    <sheet name="Dic 2025" sheetId="66" state="hidden" r:id="rId12"/>
    <sheet name="Acum" sheetId="43" r:id="rId13"/>
    <sheet name="Recaudación abierta" sheetId="31" r:id="rId14"/>
  </sheets>
  <definedNames>
    <definedName name="_xlnm.Print_Area" localSheetId="3">'Abr 2025'!$A$1:$I$159</definedName>
    <definedName name="_xlnm.Print_Area" localSheetId="12">Acum!$A$1:$I$163</definedName>
    <definedName name="_xlnm.Print_Area" localSheetId="7">'Ago 2025'!$A$1:$I$160</definedName>
    <definedName name="_xlnm.Print_Area" localSheetId="11">'Dic 2025'!$A$1:$I$150</definedName>
    <definedName name="_xlnm.Print_Area" localSheetId="0">'Ene 2025'!$A$1:$I$159</definedName>
    <definedName name="_xlnm.Print_Area" localSheetId="1">'Feb 2025'!$A$1:$I$161</definedName>
    <definedName name="_xlnm.Print_Area" localSheetId="6">'Jul 2025'!$A$1:$I$160</definedName>
    <definedName name="_xlnm.Print_Area" localSheetId="5">'Jun 2025'!$A$1:$I$159</definedName>
    <definedName name="_xlnm.Print_Area" localSheetId="2">'Mar 2025'!$A$1:$I$159</definedName>
    <definedName name="_xlnm.Print_Area" localSheetId="4">'May 2025'!$A$1:$I$159</definedName>
    <definedName name="_xlnm.Print_Area" localSheetId="10">'Nov 2025'!$A$1:$I$150</definedName>
    <definedName name="_xlnm.Print_Area" localSheetId="9">'Oct 2025'!$A$1:$I$150</definedName>
    <definedName name="_xlnm.Print_Area" localSheetId="13">'Recaudación abierta'!$A$1:$J$82</definedName>
    <definedName name="_xlnm.Print_Area" localSheetId="8">'Sept 2025'!$A$1:$I$159</definedName>
    <definedName name="REPRESENTANTE_SRI">#REF!</definedName>
    <definedName name="Z_8CB2C254_96FC_4087_BB04_55B2BA5977AB_.wvu.PrintArea" localSheetId="13" hidden="1">'Recaudación abierta'!$A$1:$G$87</definedName>
  </definedNames>
  <calcPr calcId="191029"/>
  <customWorkbookViews>
    <customWorkbookView name="1" guid="{8CB2C254-96FC-4087-BB04-55B2BA5977AB}" maximized="1" xWindow="-8" yWindow="-8" windowWidth="1456" windowHeight="876" tabRatio="892" activeSheetId="9"/>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9" i="63" l="1"/>
  <c r="G88" i="63"/>
  <c r="G35" i="43"/>
  <c r="G31" i="43"/>
  <c r="G38" i="43"/>
  <c r="G59" i="43"/>
  <c r="G60" i="43"/>
  <c r="G61" i="43"/>
  <c r="G62" i="43"/>
  <c r="G63" i="43"/>
  <c r="G64" i="43"/>
  <c r="G65" i="43"/>
  <c r="G66" i="43"/>
  <c r="G67" i="43"/>
  <c r="G68" i="43"/>
  <c r="G69" i="43"/>
  <c r="G70" i="43"/>
  <c r="G71" i="43"/>
  <c r="G72" i="43"/>
  <c r="G73" i="43"/>
  <c r="G74" i="43"/>
  <c r="G75" i="43"/>
  <c r="G76" i="43"/>
  <c r="G77" i="43"/>
  <c r="G78" i="43"/>
  <c r="G11" i="43"/>
  <c r="G12" i="43"/>
  <c r="G13" i="43"/>
  <c r="G14" i="43"/>
  <c r="G15" i="43"/>
  <c r="G16" i="43"/>
  <c r="G17" i="43"/>
  <c r="G18" i="43"/>
  <c r="G19" i="43"/>
  <c r="G20" i="43"/>
  <c r="G21" i="43"/>
  <c r="G22" i="43"/>
  <c r="G23" i="43"/>
  <c r="G24" i="43"/>
  <c r="G25" i="43"/>
  <c r="G26" i="43"/>
  <c r="G27" i="43"/>
  <c r="G28" i="43"/>
  <c r="G29" i="43"/>
  <c r="G30" i="43"/>
  <c r="G82" i="43"/>
  <c r="J19" i="31"/>
  <c r="I19" i="31"/>
  <c r="G57" i="62" l="1"/>
  <c r="G79" i="63" l="1"/>
  <c r="F44" i="63"/>
  <c r="D49" i="63"/>
  <c r="D89" i="63"/>
  <c r="D88" i="63"/>
  <c r="D86" i="63" s="1"/>
  <c r="D51" i="63" s="1"/>
  <c r="D22" i="63"/>
  <c r="D23" i="63"/>
  <c r="D24" i="63"/>
  <c r="D25" i="63"/>
  <c r="D26" i="63"/>
  <c r="D27" i="63"/>
  <c r="D28" i="63"/>
  <c r="D29" i="63"/>
  <c r="D30" i="63"/>
  <c r="D21" i="63"/>
  <c r="D16" i="63"/>
  <c r="D17" i="63"/>
  <c r="D18" i="63"/>
  <c r="D19" i="63"/>
  <c r="D20" i="63"/>
  <c r="D12" i="63"/>
  <c r="D13" i="63"/>
  <c r="F89" i="63"/>
  <c r="F86" i="63" s="1"/>
  <c r="F88" i="63"/>
  <c r="F127" i="43"/>
  <c r="F128" i="43"/>
  <c r="D109" i="43"/>
  <c r="D110" i="43"/>
  <c r="D111" i="43"/>
  <c r="D112" i="43"/>
  <c r="D113" i="43"/>
  <c r="D114" i="43"/>
  <c r="D115" i="43"/>
  <c r="D116" i="43"/>
  <c r="D117" i="43"/>
  <c r="D118" i="43"/>
  <c r="D119" i="43"/>
  <c r="D120" i="43"/>
  <c r="D121" i="43"/>
  <c r="D122" i="43"/>
  <c r="D123" i="43"/>
  <c r="D124" i="43"/>
  <c r="F109" i="43"/>
  <c r="F110" i="43"/>
  <c r="F111" i="43"/>
  <c r="F112" i="43"/>
  <c r="F113" i="43"/>
  <c r="F114" i="43"/>
  <c r="F115" i="43"/>
  <c r="F116" i="43"/>
  <c r="F117" i="43"/>
  <c r="F118" i="43"/>
  <c r="F119" i="43"/>
  <c r="F120" i="43"/>
  <c r="F121" i="43"/>
  <c r="F122" i="43"/>
  <c r="F123" i="43"/>
  <c r="F124" i="43"/>
  <c r="K61" i="31"/>
  <c r="K60" i="31"/>
  <c r="K65" i="31"/>
  <c r="K64" i="31"/>
  <c r="K67" i="31"/>
  <c r="D108" i="63" l="1"/>
  <c r="G117" i="43"/>
  <c r="G118" i="43"/>
  <c r="G119" i="43"/>
  <c r="G120" i="43"/>
  <c r="G121" i="43"/>
  <c r="G122" i="43"/>
  <c r="G123" i="43"/>
  <c r="G124" i="43"/>
  <c r="G116" i="43"/>
  <c r="G115" i="43"/>
  <c r="G81" i="43"/>
  <c r="G83" i="43" s="1"/>
  <c r="G54" i="43" s="1"/>
  <c r="G58" i="43"/>
  <c r="F96" i="63"/>
  <c r="F93" i="63"/>
  <c r="F33" i="61"/>
  <c r="F34" i="61"/>
  <c r="F11" i="61"/>
  <c r="F12" i="61"/>
  <c r="F13" i="61"/>
  <c r="F15" i="61"/>
  <c r="F16" i="61"/>
  <c r="F17" i="61"/>
  <c r="F18" i="61"/>
  <c r="F19" i="61"/>
  <c r="F21" i="61"/>
  <c r="F22" i="61"/>
  <c r="F23" i="61"/>
  <c r="F24" i="61"/>
  <c r="F25" i="61"/>
  <c r="F26" i="61"/>
  <c r="F27" i="61"/>
  <c r="F28" i="61"/>
  <c r="F29" i="61"/>
  <c r="F30" i="61"/>
  <c r="F10" i="67"/>
  <c r="F17" i="67"/>
  <c r="F11" i="67"/>
  <c r="F12" i="67"/>
  <c r="F13" i="67"/>
  <c r="F14" i="67"/>
  <c r="F15" i="67"/>
  <c r="F16" i="67"/>
  <c r="F18" i="67"/>
  <c r="F19" i="67"/>
  <c r="F20" i="67"/>
  <c r="F21" i="67"/>
  <c r="F22" i="67"/>
  <c r="F23" i="67"/>
  <c r="F31" i="67" s="1"/>
  <c r="F24" i="67"/>
  <c r="F25" i="67"/>
  <c r="F26" i="67"/>
  <c r="F27" i="67"/>
  <c r="F28" i="67"/>
  <c r="F29" i="67"/>
  <c r="F30" i="67"/>
  <c r="G83" i="67"/>
  <c r="F83" i="67"/>
  <c r="F54" i="67"/>
  <c r="D104" i="63" l="1"/>
  <c r="F108" i="63"/>
  <c r="F104" i="63" s="1"/>
  <c r="G108" i="63"/>
  <c r="G104" i="63" s="1"/>
  <c r="G96" i="63"/>
  <c r="G93" i="63" l="1"/>
  <c r="F58" i="43"/>
  <c r="F59" i="43"/>
  <c r="F61" i="43"/>
  <c r="F62" i="43"/>
  <c r="F63" i="43"/>
  <c r="F64" i="43"/>
  <c r="F65" i="43"/>
  <c r="F66" i="43"/>
  <c r="F67" i="43"/>
  <c r="F68" i="43"/>
  <c r="F69" i="43"/>
  <c r="F70" i="43"/>
  <c r="F71" i="43"/>
  <c r="F72" i="43"/>
  <c r="F73" i="43"/>
  <c r="F74" i="43"/>
  <c r="F75" i="43"/>
  <c r="F76" i="43"/>
  <c r="F77" i="43"/>
  <c r="F78" i="43"/>
  <c r="F89" i="62"/>
  <c r="F88" i="62"/>
  <c r="F86" i="62" l="1"/>
  <c r="F108" i="62"/>
  <c r="G108" i="62"/>
  <c r="D108" i="62"/>
  <c r="F108" i="61"/>
  <c r="G108" i="61"/>
  <c r="G104" i="61" s="1"/>
  <c r="G125" i="61" s="1"/>
  <c r="F104" i="61"/>
  <c r="F125" i="61" l="1"/>
  <c r="D104" i="62"/>
  <c r="F104" i="62"/>
  <c r="G104" i="62"/>
  <c r="G125" i="62" s="1"/>
  <c r="J67" i="31"/>
  <c r="G60" i="67" l="1"/>
  <c r="G57" i="61"/>
  <c r="G89" i="67"/>
  <c r="G88" i="67"/>
  <c r="G83" i="61"/>
  <c r="G89" i="61"/>
  <c r="G88" i="61"/>
  <c r="G89" i="62"/>
  <c r="G88" i="62"/>
  <c r="G95" i="43"/>
  <c r="F82" i="43"/>
  <c r="F81" i="43"/>
  <c r="G57" i="67" l="1"/>
  <c r="G54" i="67" s="1"/>
  <c r="G57" i="43"/>
  <c r="G96" i="62"/>
  <c r="F96" i="62"/>
  <c r="G93" i="62"/>
  <c r="G20" i="62" s="1"/>
  <c r="G49" i="62"/>
  <c r="F49" i="62"/>
  <c r="F131" i="43"/>
  <c r="F105" i="43"/>
  <c r="F106" i="43"/>
  <c r="F107" i="43"/>
  <c r="F93" i="62" l="1"/>
  <c r="G129" i="61"/>
  <c r="G136" i="61" s="1"/>
  <c r="I9" i="31"/>
  <c r="I67" i="31"/>
  <c r="L67" i="31"/>
  <c r="M67" i="31"/>
  <c r="N67" i="31"/>
  <c r="F83" i="61" l="1"/>
  <c r="G79" i="61"/>
  <c r="G54" i="61" s="1"/>
  <c r="I73" i="31" l="1"/>
  <c r="F89" i="61"/>
  <c r="F88" i="61"/>
  <c r="F96" i="61" l="1"/>
  <c r="F95" i="43"/>
  <c r="F93" i="43" s="1"/>
  <c r="F93" i="61"/>
  <c r="F20" i="61" s="1"/>
  <c r="F90" i="61"/>
  <c r="F86" i="61"/>
  <c r="H9" i="31"/>
  <c r="F88" i="67"/>
  <c r="F90" i="67" s="1"/>
  <c r="F89" i="67"/>
  <c r="F96" i="43" l="1"/>
  <c r="H18" i="31"/>
  <c r="H60" i="31"/>
  <c r="H45" i="31"/>
  <c r="H21" i="31"/>
  <c r="H23" i="31"/>
  <c r="H20" i="31"/>
  <c r="H17" i="31"/>
  <c r="H16" i="31"/>
  <c r="H10" i="31"/>
  <c r="H12" i="31"/>
  <c r="H46" i="31"/>
  <c r="H56" i="31"/>
  <c r="H57" i="31"/>
  <c r="H61" i="31"/>
  <c r="H55" i="31"/>
  <c r="H50" i="31"/>
  <c r="H49" i="31"/>
  <c r="H48" i="31"/>
  <c r="H47" i="31"/>
  <c r="H15" i="31"/>
  <c r="H14" i="31"/>
  <c r="H67" i="31"/>
  <c r="H65" i="31"/>
  <c r="H64" i="31"/>
  <c r="H58" i="31"/>
  <c r="G14" i="67" l="1"/>
  <c r="G132" i="43"/>
  <c r="G131" i="43"/>
  <c r="F132" i="43"/>
  <c r="F133" i="43" s="1"/>
  <c r="D132" i="43"/>
  <c r="D131" i="43"/>
  <c r="G142" i="43"/>
  <c r="F142" i="43"/>
  <c r="G140" i="43"/>
  <c r="G139" i="43"/>
  <c r="F140" i="43"/>
  <c r="F139" i="43"/>
  <c r="G128" i="43"/>
  <c r="D128" i="43"/>
  <c r="G127" i="43"/>
  <c r="D127" i="43"/>
  <c r="G114" i="43"/>
  <c r="G113" i="43"/>
  <c r="G112" i="43"/>
  <c r="G111" i="43"/>
  <c r="G110" i="43"/>
  <c r="G109" i="43"/>
  <c r="G107" i="43"/>
  <c r="D107" i="43"/>
  <c r="G106" i="43"/>
  <c r="D106" i="43"/>
  <c r="G105" i="43"/>
  <c r="D105" i="43"/>
  <c r="E34" i="43"/>
  <c r="E33" i="43"/>
  <c r="E28" i="43"/>
  <c r="E27" i="43"/>
  <c r="E26" i="43"/>
  <c r="E25" i="43"/>
  <c r="E24" i="43"/>
  <c r="E23" i="43"/>
  <c r="E22" i="43"/>
  <c r="E21" i="43"/>
  <c r="E20" i="43"/>
  <c r="E19" i="43"/>
  <c r="E18" i="43"/>
  <c r="E17" i="43"/>
  <c r="E16" i="43"/>
  <c r="E15" i="43"/>
  <c r="E14" i="43"/>
  <c r="E13" i="43"/>
  <c r="E11" i="43"/>
  <c r="E10" i="43"/>
  <c r="G133" i="67"/>
  <c r="F133" i="67"/>
  <c r="D133" i="67"/>
  <c r="G129" i="67"/>
  <c r="G136" i="67" s="1"/>
  <c r="F129" i="67"/>
  <c r="F136" i="67" s="1"/>
  <c r="D129" i="67"/>
  <c r="D136" i="67" s="1"/>
  <c r="D14" i="67"/>
  <c r="I102" i="67"/>
  <c r="G102" i="67"/>
  <c r="F102" i="67"/>
  <c r="D102" i="67"/>
  <c r="G95" i="67"/>
  <c r="G96" i="67" s="1"/>
  <c r="G90" i="67"/>
  <c r="F86" i="67"/>
  <c r="F51" i="67" s="1"/>
  <c r="G79" i="67"/>
  <c r="F79" i="67"/>
  <c r="H73" i="31"/>
  <c r="D54" i="67"/>
  <c r="G49" i="67"/>
  <c r="F49" i="67"/>
  <c r="G44" i="67"/>
  <c r="F44" i="67"/>
  <c r="G42" i="67"/>
  <c r="F42" i="67"/>
  <c r="G41" i="67"/>
  <c r="F41" i="67"/>
  <c r="G34" i="67"/>
  <c r="F34" i="67"/>
  <c r="D34" i="67"/>
  <c r="G33" i="67"/>
  <c r="F33" i="67"/>
  <c r="D33" i="67"/>
  <c r="G30" i="67"/>
  <c r="D30" i="67"/>
  <c r="G29" i="67"/>
  <c r="D29" i="67"/>
  <c r="G28" i="67"/>
  <c r="D28" i="67"/>
  <c r="G27" i="67"/>
  <c r="D27" i="67"/>
  <c r="G26" i="67"/>
  <c r="D26" i="67"/>
  <c r="G25" i="67"/>
  <c r="D25" i="67"/>
  <c r="G24" i="67"/>
  <c r="D24" i="67"/>
  <c r="G23" i="67"/>
  <c r="D23" i="67"/>
  <c r="G22" i="67"/>
  <c r="D22" i="67"/>
  <c r="G21" i="67"/>
  <c r="D21" i="67"/>
  <c r="G20" i="67"/>
  <c r="D20" i="67"/>
  <c r="G19" i="67"/>
  <c r="D19" i="67"/>
  <c r="G18" i="67"/>
  <c r="D18" i="67"/>
  <c r="G17" i="67"/>
  <c r="D17" i="67"/>
  <c r="G16" i="67"/>
  <c r="D16" i="67"/>
  <c r="G15" i="67"/>
  <c r="D15" i="67"/>
  <c r="G13" i="67"/>
  <c r="D13" i="67"/>
  <c r="G12" i="67"/>
  <c r="D12" i="67"/>
  <c r="G11" i="67"/>
  <c r="D11" i="67"/>
  <c r="D108" i="57"/>
  <c r="D104" i="57" s="1"/>
  <c r="F108" i="57"/>
  <c r="G108" i="59"/>
  <c r="G104" i="59" s="1"/>
  <c r="F108" i="59"/>
  <c r="D108" i="59"/>
  <c r="F65" i="31"/>
  <c r="F64" i="31"/>
  <c r="E65" i="31"/>
  <c r="E64" i="31"/>
  <c r="F86" i="59"/>
  <c r="D104" i="59" l="1"/>
  <c r="F35" i="67"/>
  <c r="F104" i="59"/>
  <c r="F129" i="43"/>
  <c r="F136" i="43" s="1"/>
  <c r="D35" i="67"/>
  <c r="D38" i="67" s="1"/>
  <c r="I131" i="67"/>
  <c r="G35" i="67"/>
  <c r="G38" i="67" s="1"/>
  <c r="G125" i="67"/>
  <c r="G138" i="67" s="1"/>
  <c r="G93" i="67"/>
  <c r="G86" i="67"/>
  <c r="F38" i="67"/>
  <c r="D10" i="67"/>
  <c r="D31" i="67" s="1"/>
  <c r="G108" i="57"/>
  <c r="F57" i="59"/>
  <c r="F54" i="59" s="1"/>
  <c r="F51" i="59" s="1"/>
  <c r="I127" i="67" l="1"/>
  <c r="G10" i="67"/>
  <c r="D125" i="67"/>
  <c r="D138" i="67" s="1"/>
  <c r="F40" i="67"/>
  <c r="D40" i="67"/>
  <c r="D43" i="67" s="1"/>
  <c r="D45" i="67" s="1"/>
  <c r="F125" i="67"/>
  <c r="F138" i="67" s="1"/>
  <c r="G51" i="67"/>
  <c r="I104" i="67"/>
  <c r="I136" i="67"/>
  <c r="G135" i="67"/>
  <c r="I135" i="67" s="1"/>
  <c r="G141" i="67"/>
  <c r="G143" i="67" s="1"/>
  <c r="G9" i="31"/>
  <c r="G65" i="31"/>
  <c r="G64" i="31"/>
  <c r="G67" i="31"/>
  <c r="F43" i="67" l="1"/>
  <c r="F45" i="67" s="1"/>
  <c r="D135" i="67"/>
  <c r="F141" i="67"/>
  <c r="F143" i="67" s="1"/>
  <c r="F135" i="67"/>
  <c r="G31" i="67"/>
  <c r="G40" i="67" s="1"/>
  <c r="I38" i="67" s="1"/>
  <c r="F37" i="67"/>
  <c r="D37" i="67"/>
  <c r="F34" i="59"/>
  <c r="F33" i="59"/>
  <c r="F29" i="59"/>
  <c r="F28" i="59"/>
  <c r="F27" i="59"/>
  <c r="F26" i="59"/>
  <c r="F25" i="59"/>
  <c r="F24" i="59"/>
  <c r="F23" i="59"/>
  <c r="F22" i="59"/>
  <c r="F21" i="59"/>
  <c r="F20" i="59"/>
  <c r="F19" i="59"/>
  <c r="F18" i="59"/>
  <c r="F17" i="59"/>
  <c r="F16" i="59"/>
  <c r="F15" i="59"/>
  <c r="F14" i="59"/>
  <c r="F12" i="59"/>
  <c r="F11" i="59"/>
  <c r="F10" i="59"/>
  <c r="I10" i="67" l="1"/>
  <c r="I33" i="67"/>
  <c r="G43" i="67"/>
  <c r="G45" i="67" s="1"/>
  <c r="G37" i="67"/>
  <c r="I37" i="67" s="1"/>
  <c r="G95" i="59"/>
  <c r="G96" i="59" s="1"/>
  <c r="D102" i="59"/>
  <c r="F102" i="59"/>
  <c r="G102" i="59"/>
  <c r="I102" i="59"/>
  <c r="G12" i="58"/>
  <c r="F67" i="31"/>
  <c r="G93" i="59" l="1"/>
  <c r="F9" i="31"/>
  <c r="G95" i="58"/>
  <c r="G96" i="58" s="1"/>
  <c r="G104" i="57"/>
  <c r="G93" i="58" l="1"/>
  <c r="F15" i="58"/>
  <c r="F16" i="58"/>
  <c r="F17" i="58"/>
  <c r="F18" i="58"/>
  <c r="F19" i="58"/>
  <c r="F20" i="58"/>
  <c r="F21" i="58"/>
  <c r="F22" i="58"/>
  <c r="F23" i="58"/>
  <c r="F24" i="58"/>
  <c r="F25" i="58"/>
  <c r="F26" i="58"/>
  <c r="F27" i="58"/>
  <c r="F28" i="58"/>
  <c r="F29" i="58"/>
  <c r="F30" i="58"/>
  <c r="F13" i="58"/>
  <c r="F12" i="58"/>
  <c r="F89" i="58" l="1"/>
  <c r="F88" i="58"/>
  <c r="G79" i="58"/>
  <c r="F90" i="58" l="1"/>
  <c r="F86" i="58" s="1"/>
  <c r="G89" i="58"/>
  <c r="G108" i="58"/>
  <c r="G104" i="58" s="1"/>
  <c r="F108" i="58"/>
  <c r="D108" i="58"/>
  <c r="D108" i="43" s="1"/>
  <c r="F34" i="44"/>
  <c r="F33" i="44"/>
  <c r="D104" i="58" l="1"/>
  <c r="F104" i="58"/>
  <c r="F34" i="57"/>
  <c r="F33" i="57"/>
  <c r="F30" i="57"/>
  <c r="F29" i="57"/>
  <c r="F28" i="57"/>
  <c r="F27" i="57"/>
  <c r="F26" i="57"/>
  <c r="F25" i="57"/>
  <c r="F24" i="57"/>
  <c r="F23" i="57"/>
  <c r="F22" i="57"/>
  <c r="F21" i="57"/>
  <c r="F20" i="57"/>
  <c r="F19" i="57"/>
  <c r="F18" i="57"/>
  <c r="F17" i="57"/>
  <c r="F16" i="57"/>
  <c r="F15" i="57"/>
  <c r="F13" i="57"/>
  <c r="F12" i="57"/>
  <c r="F11" i="57"/>
  <c r="G12" i="45"/>
  <c r="F12" i="45"/>
  <c r="G12" i="44"/>
  <c r="E9" i="31"/>
  <c r="G95" i="57"/>
  <c r="G96" i="57" s="1"/>
  <c r="G44" i="57"/>
  <c r="G42" i="57"/>
  <c r="G41" i="57"/>
  <c r="E67" i="31"/>
  <c r="F12" i="43" l="1"/>
  <c r="F14" i="57"/>
  <c r="F10" i="57" s="1"/>
  <c r="G93" i="57"/>
  <c r="F44" i="57"/>
  <c r="F42" i="57"/>
  <c r="F41" i="57"/>
  <c r="G89" i="57"/>
  <c r="F89" i="57"/>
  <c r="F89" i="43" s="1"/>
  <c r="F88" i="57"/>
  <c r="F88" i="43" s="1"/>
  <c r="F90" i="43" l="1"/>
  <c r="F86" i="43"/>
  <c r="D34" i="45"/>
  <c r="D33" i="45"/>
  <c r="D22" i="45"/>
  <c r="D23" i="45"/>
  <c r="D24" i="45"/>
  <c r="D25" i="45"/>
  <c r="D26" i="45"/>
  <c r="D27" i="45"/>
  <c r="D28" i="45"/>
  <c r="D29" i="45"/>
  <c r="D30" i="45"/>
  <c r="D21" i="45"/>
  <c r="D11" i="45"/>
  <c r="D12" i="45"/>
  <c r="D13" i="45"/>
  <c r="D15" i="45"/>
  <c r="D16" i="45"/>
  <c r="D17" i="45"/>
  <c r="D18" i="45"/>
  <c r="D19" i="45"/>
  <c r="D20" i="45"/>
  <c r="B51" i="31"/>
  <c r="B52" i="31"/>
  <c r="B53" i="31"/>
  <c r="B54" i="31"/>
  <c r="G129" i="44" l="1"/>
  <c r="G125" i="44"/>
  <c r="D65" i="31" l="1"/>
  <c r="D64" i="31"/>
  <c r="D60" i="31"/>
  <c r="D9" i="31"/>
  <c r="F108" i="45"/>
  <c r="F108" i="43" s="1"/>
  <c r="G87" i="45"/>
  <c r="C9" i="31"/>
  <c r="G42" i="45"/>
  <c r="G41" i="45"/>
  <c r="G44" i="45"/>
  <c r="F104" i="45" l="1"/>
  <c r="F104" i="43" s="1"/>
  <c r="F125" i="43" s="1"/>
  <c r="D14" i="45"/>
  <c r="D10" i="45"/>
  <c r="G108" i="45"/>
  <c r="G108" i="43" s="1"/>
  <c r="F44" i="45"/>
  <c r="F42" i="45"/>
  <c r="F41" i="45"/>
  <c r="G94" i="45"/>
  <c r="G95" i="45" s="1"/>
  <c r="G104" i="45" l="1"/>
  <c r="G104" i="43" s="1"/>
  <c r="G125" i="43" s="1"/>
  <c r="G92" i="45"/>
  <c r="F85" i="45" l="1"/>
  <c r="F54" i="45"/>
  <c r="G54" i="45"/>
  <c r="F89" i="45"/>
  <c r="F34" i="45"/>
  <c r="F33" i="45"/>
  <c r="F30" i="45"/>
  <c r="F29" i="45"/>
  <c r="F28" i="45"/>
  <c r="F27" i="45"/>
  <c r="F26" i="45"/>
  <c r="F25" i="45"/>
  <c r="F24" i="45"/>
  <c r="F23" i="45"/>
  <c r="F22" i="45"/>
  <c r="F21" i="45"/>
  <c r="F20" i="45"/>
  <c r="F19" i="45"/>
  <c r="F18" i="45"/>
  <c r="F17" i="45"/>
  <c r="F16" i="45"/>
  <c r="F15" i="45"/>
  <c r="F14" i="45"/>
  <c r="F13" i="45"/>
  <c r="F11" i="45"/>
  <c r="F10" i="45"/>
  <c r="D104" i="43"/>
  <c r="G54" i="44"/>
  <c r="G87" i="44"/>
  <c r="C60" i="31"/>
  <c r="C65" i="31"/>
  <c r="C64" i="31"/>
  <c r="C67" i="31"/>
  <c r="F51" i="45" l="1"/>
  <c r="G94" i="44"/>
  <c r="G95" i="44" s="1"/>
  <c r="G92" i="44" l="1"/>
  <c r="G42" i="58"/>
  <c r="G41" i="58"/>
  <c r="F90" i="57"/>
  <c r="F86" i="57"/>
  <c r="F54" i="57"/>
  <c r="F51" i="57" s="1"/>
  <c r="F60" i="58"/>
  <c r="F57" i="58" l="1"/>
  <c r="F54" i="58" s="1"/>
  <c r="F51" i="58" s="1"/>
  <c r="F14" i="58"/>
  <c r="D34" i="44"/>
  <c r="D33" i="44"/>
  <c r="D11" i="44"/>
  <c r="D12" i="44"/>
  <c r="D13" i="44"/>
  <c r="D14" i="44"/>
  <c r="D15" i="44"/>
  <c r="D16" i="44"/>
  <c r="D17" i="44"/>
  <c r="D18" i="44"/>
  <c r="D19" i="44"/>
  <c r="D20" i="44"/>
  <c r="D21" i="44"/>
  <c r="D22" i="44"/>
  <c r="D23" i="44"/>
  <c r="D24" i="44"/>
  <c r="D25" i="44"/>
  <c r="D26" i="44"/>
  <c r="D27" i="44"/>
  <c r="D28" i="44"/>
  <c r="D29" i="44"/>
  <c r="D30" i="44"/>
  <c r="D10" i="44"/>
  <c r="G44" i="44"/>
  <c r="G42" i="44"/>
  <c r="G41" i="44"/>
  <c r="F57" i="44"/>
  <c r="F54" i="44" s="1"/>
  <c r="F51" i="44" s="1"/>
  <c r="F30" i="44"/>
  <c r="F29" i="44"/>
  <c r="F28" i="44"/>
  <c r="F27" i="44"/>
  <c r="F26" i="44"/>
  <c r="F25" i="44"/>
  <c r="F24" i="44"/>
  <c r="F23" i="44"/>
  <c r="F22" i="44"/>
  <c r="F21" i="44"/>
  <c r="F20" i="44"/>
  <c r="F19" i="44"/>
  <c r="F18" i="44"/>
  <c r="F17" i="44"/>
  <c r="F16" i="44"/>
  <c r="F15" i="44"/>
  <c r="F14" i="44"/>
  <c r="F13" i="44"/>
  <c r="F11" i="44"/>
  <c r="F49" i="61"/>
  <c r="F60" i="61"/>
  <c r="D10" i="66"/>
  <c r="F10" i="66"/>
  <c r="G10" i="66"/>
  <c r="D11" i="66"/>
  <c r="F11" i="66"/>
  <c r="G11" i="66"/>
  <c r="D12" i="66"/>
  <c r="G12" i="66"/>
  <c r="D13" i="66"/>
  <c r="F13" i="66"/>
  <c r="G13" i="66"/>
  <c r="D14" i="66"/>
  <c r="F14" i="66"/>
  <c r="G14" i="66"/>
  <c r="D15" i="66"/>
  <c r="F15" i="66"/>
  <c r="G15" i="66"/>
  <c r="D16" i="66"/>
  <c r="F16" i="66"/>
  <c r="G16" i="66"/>
  <c r="D17" i="66"/>
  <c r="F17" i="66"/>
  <c r="G17" i="66"/>
  <c r="D18" i="66"/>
  <c r="F18" i="66"/>
  <c r="G18" i="66"/>
  <c r="D19" i="66"/>
  <c r="F19" i="66"/>
  <c r="G19" i="66"/>
  <c r="D20" i="66"/>
  <c r="F20" i="66"/>
  <c r="G20" i="66"/>
  <c r="D21" i="66"/>
  <c r="F21" i="66"/>
  <c r="G21" i="66"/>
  <c r="D22" i="66"/>
  <c r="F22" i="66"/>
  <c r="G22" i="66"/>
  <c r="D23" i="66"/>
  <c r="F23" i="66"/>
  <c r="G23" i="66"/>
  <c r="D24" i="66"/>
  <c r="F24" i="66"/>
  <c r="G24" i="66"/>
  <c r="D25" i="66"/>
  <c r="F25" i="66"/>
  <c r="G25" i="66"/>
  <c r="D26" i="66"/>
  <c r="F26" i="66"/>
  <c r="G26" i="66"/>
  <c r="D27" i="66"/>
  <c r="F27" i="66"/>
  <c r="G27" i="66"/>
  <c r="D28" i="66"/>
  <c r="F28" i="66"/>
  <c r="G28" i="66"/>
  <c r="D29" i="66"/>
  <c r="F29" i="66"/>
  <c r="G29" i="66"/>
  <c r="D30" i="66"/>
  <c r="F30" i="66"/>
  <c r="G30" i="66"/>
  <c r="D33" i="66"/>
  <c r="F33" i="66"/>
  <c r="G33" i="66"/>
  <c r="D34" i="66"/>
  <c r="F34" i="66"/>
  <c r="G34" i="66"/>
  <c r="F116" i="66"/>
  <c r="F57" i="61" l="1"/>
  <c r="F60" i="43"/>
  <c r="F14" i="61"/>
  <c r="F10" i="58"/>
  <c r="F10" i="44"/>
  <c r="N8" i="31"/>
  <c r="G11" i="59"/>
  <c r="F79" i="61" l="1"/>
  <c r="F54" i="61" s="1"/>
  <c r="F51" i="61" s="1"/>
  <c r="F10" i="61"/>
  <c r="F57" i="43"/>
  <c r="F79" i="43" s="1"/>
  <c r="F31" i="66"/>
  <c r="G124" i="66" l="1"/>
  <c r="I122" i="66" s="1"/>
  <c r="F124" i="66"/>
  <c r="D124" i="66"/>
  <c r="G120" i="66"/>
  <c r="G127" i="66" s="1"/>
  <c r="F120" i="66"/>
  <c r="D120" i="66"/>
  <c r="D127" i="66" s="1"/>
  <c r="D116" i="66"/>
  <c r="I93" i="66"/>
  <c r="G93" i="66"/>
  <c r="F93" i="66"/>
  <c r="D93" i="66"/>
  <c r="G87" i="66"/>
  <c r="G86" i="66"/>
  <c r="G84" i="66" s="1"/>
  <c r="G81" i="66"/>
  <c r="G54" i="66" s="1"/>
  <c r="G51" i="66" s="1"/>
  <c r="G77" i="66"/>
  <c r="F77" i="66"/>
  <c r="F54" i="66" s="1"/>
  <c r="F51" i="66" s="1"/>
  <c r="D54" i="66"/>
  <c r="G49" i="66"/>
  <c r="F49" i="66"/>
  <c r="G44" i="66"/>
  <c r="F44" i="66"/>
  <c r="G42" i="66"/>
  <c r="F42" i="66"/>
  <c r="G41" i="66"/>
  <c r="F41" i="66"/>
  <c r="G35" i="66"/>
  <c r="G38" i="66" s="1"/>
  <c r="F35" i="66"/>
  <c r="F116" i="65"/>
  <c r="M23" i="31"/>
  <c r="M21" i="31"/>
  <c r="M20" i="31"/>
  <c r="M18" i="31"/>
  <c r="M17" i="31"/>
  <c r="M16" i="31"/>
  <c r="M15" i="31"/>
  <c r="M14" i="31"/>
  <c r="M61" i="31"/>
  <c r="M60" i="31"/>
  <c r="M58" i="31"/>
  <c r="M57" i="31"/>
  <c r="M56" i="31"/>
  <c r="M55" i="31"/>
  <c r="M50" i="31"/>
  <c r="M49" i="31"/>
  <c r="M48" i="31"/>
  <c r="M47" i="31"/>
  <c r="M46" i="31"/>
  <c r="M45" i="31"/>
  <c r="G129" i="43" l="1"/>
  <c r="G136" i="43" s="1"/>
  <c r="F127" i="66"/>
  <c r="F129" i="66"/>
  <c r="F132" i="66" s="1"/>
  <c r="F134" i="66" s="1"/>
  <c r="G31" i="66"/>
  <c r="G40" i="66" s="1"/>
  <c r="G116" i="66"/>
  <c r="G129" i="66" s="1"/>
  <c r="D35" i="66"/>
  <c r="D38" i="66" s="1"/>
  <c r="F38" i="66"/>
  <c r="D129" i="66"/>
  <c r="D126" i="66" s="1"/>
  <c r="D31" i="66"/>
  <c r="D40" i="66" s="1"/>
  <c r="D43" i="66" s="1"/>
  <c r="D45" i="66" s="1"/>
  <c r="F40" i="66"/>
  <c r="F43" i="66" s="1"/>
  <c r="F45" i="66" s="1"/>
  <c r="G88" i="66"/>
  <c r="I127" i="66" l="1"/>
  <c r="I38" i="66"/>
  <c r="G37" i="66"/>
  <c r="I37" i="66" s="1"/>
  <c r="I33" i="66"/>
  <c r="F126" i="66"/>
  <c r="F37" i="66"/>
  <c r="D37" i="66"/>
  <c r="G126" i="66"/>
  <c r="I126" i="66" s="1"/>
  <c r="G132" i="66"/>
  <c r="G134" i="66" s="1"/>
  <c r="I118" i="66"/>
  <c r="I95" i="66"/>
  <c r="G43" i="66"/>
  <c r="G45" i="66" s="1"/>
  <c r="I10" i="66"/>
  <c r="D23" i="65"/>
  <c r="D22" i="65"/>
  <c r="D21" i="65"/>
  <c r="D20" i="65"/>
  <c r="D13" i="65"/>
  <c r="F25" i="65"/>
  <c r="F20" i="65"/>
  <c r="G11" i="64"/>
  <c r="G24" i="65"/>
  <c r="G23" i="65"/>
  <c r="G20" i="65"/>
  <c r="G19" i="65"/>
  <c r="G13" i="65"/>
  <c r="G124" i="65"/>
  <c r="F124" i="65"/>
  <c r="D124" i="65"/>
  <c r="G120" i="65"/>
  <c r="G127" i="65" s="1"/>
  <c r="F120" i="65"/>
  <c r="D120" i="65"/>
  <c r="I93" i="65"/>
  <c r="G93" i="65"/>
  <c r="F93" i="65"/>
  <c r="D93" i="65"/>
  <c r="G87" i="65"/>
  <c r="G86" i="65"/>
  <c r="G81" i="65"/>
  <c r="G54" i="65" s="1"/>
  <c r="G77" i="65"/>
  <c r="F77" i="65"/>
  <c r="F54" i="65" s="1"/>
  <c r="F51" i="65" s="1"/>
  <c r="D54" i="65"/>
  <c r="G49" i="65"/>
  <c r="F49" i="65"/>
  <c r="F44" i="65"/>
  <c r="G42" i="65"/>
  <c r="F42" i="65"/>
  <c r="G41" i="65"/>
  <c r="F41" i="65"/>
  <c r="G34" i="65"/>
  <c r="F34" i="65"/>
  <c r="D34" i="65"/>
  <c r="G33" i="65"/>
  <c r="F33" i="65"/>
  <c r="D33" i="65"/>
  <c r="G30" i="65"/>
  <c r="F30" i="65"/>
  <c r="D30" i="65"/>
  <c r="G29" i="65"/>
  <c r="F29" i="65"/>
  <c r="D29" i="65"/>
  <c r="G28" i="65"/>
  <c r="F28" i="65"/>
  <c r="D28" i="65"/>
  <c r="G27" i="65"/>
  <c r="F27" i="65"/>
  <c r="D27" i="65"/>
  <c r="G26" i="65"/>
  <c r="F26" i="65"/>
  <c r="D26" i="65"/>
  <c r="G25" i="65"/>
  <c r="D25" i="65"/>
  <c r="D24" i="65"/>
  <c r="F23" i="65"/>
  <c r="F22" i="65"/>
  <c r="G21" i="65"/>
  <c r="F21" i="65"/>
  <c r="G17" i="65"/>
  <c r="F17" i="65"/>
  <c r="D17" i="65"/>
  <c r="G16" i="65"/>
  <c r="F16" i="65"/>
  <c r="D16" i="65"/>
  <c r="G15" i="65"/>
  <c r="F15" i="65"/>
  <c r="D15" i="65"/>
  <c r="G12" i="65"/>
  <c r="D12" i="65"/>
  <c r="G11" i="65"/>
  <c r="F11" i="65"/>
  <c r="D11" i="65"/>
  <c r="M22" i="31"/>
  <c r="G84" i="65" l="1"/>
  <c r="G88" i="65"/>
  <c r="G51" i="65"/>
  <c r="D35" i="65"/>
  <c r="F35" i="65"/>
  <c r="G35" i="65"/>
  <c r="D18" i="65"/>
  <c r="D19" i="65"/>
  <c r="D127" i="65"/>
  <c r="F18" i="65"/>
  <c r="F127" i="65"/>
  <c r="F24" i="65"/>
  <c r="F19" i="65"/>
  <c r="F13" i="65"/>
  <c r="G22" i="65"/>
  <c r="G18" i="65"/>
  <c r="G10" i="65"/>
  <c r="F14" i="65"/>
  <c r="G14" i="65"/>
  <c r="D38" i="65"/>
  <c r="F38" i="65"/>
  <c r="F10" i="65"/>
  <c r="F21" i="62"/>
  <c r="F20" i="62"/>
  <c r="F19" i="62"/>
  <c r="F18" i="62"/>
  <c r="F17" i="62"/>
  <c r="F16" i="62"/>
  <c r="F15" i="62"/>
  <c r="F14" i="62"/>
  <c r="F13" i="62"/>
  <c r="F11" i="62"/>
  <c r="F21" i="64"/>
  <c r="F20" i="64"/>
  <c r="F19" i="64"/>
  <c r="F18" i="64"/>
  <c r="F17" i="64"/>
  <c r="F16" i="64"/>
  <c r="F15" i="64"/>
  <c r="F14" i="64"/>
  <c r="F13" i="64"/>
  <c r="F11" i="64"/>
  <c r="F21" i="63"/>
  <c r="F20" i="63"/>
  <c r="F19" i="63"/>
  <c r="F19" i="43" s="1"/>
  <c r="F18" i="63"/>
  <c r="F18" i="43" s="1"/>
  <c r="F17" i="63"/>
  <c r="F17" i="43" s="1"/>
  <c r="F16" i="63"/>
  <c r="F16" i="43" s="1"/>
  <c r="F15" i="63"/>
  <c r="F14" i="63"/>
  <c r="F13" i="63"/>
  <c r="F11" i="63"/>
  <c r="F125" i="57"/>
  <c r="F129" i="57"/>
  <c r="F136" i="57" s="1"/>
  <c r="D129" i="57"/>
  <c r="F20" i="43" l="1"/>
  <c r="F21" i="43"/>
  <c r="F15" i="43"/>
  <c r="F13" i="43"/>
  <c r="F14" i="43"/>
  <c r="G38" i="65"/>
  <c r="D14" i="65"/>
  <c r="D116" i="65"/>
  <c r="D129" i="65" s="1"/>
  <c r="D10" i="65"/>
  <c r="D31" i="65" s="1"/>
  <c r="D40" i="65" s="1"/>
  <c r="D43" i="65" s="1"/>
  <c r="D45" i="65" s="1"/>
  <c r="F129" i="65"/>
  <c r="G116" i="65"/>
  <c r="G129" i="65" s="1"/>
  <c r="F31" i="65"/>
  <c r="F40" i="65" s="1"/>
  <c r="G31" i="65"/>
  <c r="G40" i="65" s="1"/>
  <c r="L21" i="31"/>
  <c r="L20" i="31"/>
  <c r="L61" i="31"/>
  <c r="L60" i="31"/>
  <c r="L58" i="31"/>
  <c r="L55" i="31"/>
  <c r="L56" i="31"/>
  <c r="L57" i="31"/>
  <c r="L47" i="31"/>
  <c r="L48" i="31"/>
  <c r="L49" i="31"/>
  <c r="L50" i="31"/>
  <c r="L46" i="31"/>
  <c r="L45" i="31"/>
  <c r="L23" i="31"/>
  <c r="L15" i="31"/>
  <c r="L16" i="31"/>
  <c r="L17" i="31"/>
  <c r="L18" i="31"/>
  <c r="L14" i="31"/>
  <c r="L12" i="31"/>
  <c r="L10" i="31"/>
  <c r="F44" i="64"/>
  <c r="L13" i="31" l="1"/>
  <c r="L8" i="31" s="1"/>
  <c r="F43" i="65"/>
  <c r="F45" i="65" s="1"/>
  <c r="L19" i="31"/>
  <c r="D126" i="65"/>
  <c r="G132" i="65"/>
  <c r="I95" i="65"/>
  <c r="F37" i="65"/>
  <c r="F126" i="65"/>
  <c r="F132" i="65"/>
  <c r="F134" i="65" s="1"/>
  <c r="D37" i="65"/>
  <c r="I127" i="65"/>
  <c r="I118" i="65"/>
  <c r="G126" i="65"/>
  <c r="I126" i="65" s="1"/>
  <c r="G43" i="65"/>
  <c r="G37" i="65"/>
  <c r="I37" i="65" s="1"/>
  <c r="I33" i="65"/>
  <c r="I10" i="65"/>
  <c r="I38" i="65"/>
  <c r="G124" i="64" l="1"/>
  <c r="I122" i="64" s="1"/>
  <c r="F124" i="64"/>
  <c r="D124" i="64"/>
  <c r="G120" i="64"/>
  <c r="G127" i="64" s="1"/>
  <c r="F120" i="64"/>
  <c r="F127" i="64" s="1"/>
  <c r="D120" i="64"/>
  <c r="G116" i="64"/>
  <c r="F116" i="64"/>
  <c r="D116" i="64"/>
  <c r="I93" i="64"/>
  <c r="G93" i="64"/>
  <c r="F93" i="64"/>
  <c r="D93" i="64"/>
  <c r="G87" i="64"/>
  <c r="G86" i="64"/>
  <c r="F77" i="64"/>
  <c r="F54" i="64" s="1"/>
  <c r="F51" i="64" s="1"/>
  <c r="D54" i="64"/>
  <c r="G49" i="64"/>
  <c r="F49" i="64"/>
  <c r="G44" i="64"/>
  <c r="G42" i="64"/>
  <c r="F42" i="64"/>
  <c r="G41" i="64"/>
  <c r="F41" i="64"/>
  <c r="G34" i="64"/>
  <c r="F34" i="64"/>
  <c r="D34" i="64"/>
  <c r="G33" i="64"/>
  <c r="F33" i="64"/>
  <c r="D33" i="64"/>
  <c r="G30" i="64"/>
  <c r="F30" i="64"/>
  <c r="D30" i="64"/>
  <c r="G29" i="64"/>
  <c r="F29" i="64"/>
  <c r="D29" i="64"/>
  <c r="G28" i="64"/>
  <c r="F28" i="64"/>
  <c r="D28" i="64"/>
  <c r="G27" i="64"/>
  <c r="F27" i="64"/>
  <c r="D27" i="64"/>
  <c r="G26" i="64"/>
  <c r="F26" i="64"/>
  <c r="D26" i="64"/>
  <c r="G25" i="64"/>
  <c r="F25" i="64"/>
  <c r="D25" i="64"/>
  <c r="G24" i="64"/>
  <c r="F24" i="64"/>
  <c r="D24" i="64"/>
  <c r="G23" i="64"/>
  <c r="F23" i="64"/>
  <c r="D23" i="64"/>
  <c r="G22" i="64"/>
  <c r="F22" i="64"/>
  <c r="D22" i="64"/>
  <c r="G21" i="64"/>
  <c r="D21" i="64"/>
  <c r="G20" i="64"/>
  <c r="D20" i="64"/>
  <c r="G19" i="64"/>
  <c r="D19" i="64"/>
  <c r="G18" i="64"/>
  <c r="D18" i="64"/>
  <c r="G17" i="64"/>
  <c r="D17" i="64"/>
  <c r="G16" i="64"/>
  <c r="D16" i="64"/>
  <c r="G15" i="64"/>
  <c r="D15" i="64"/>
  <c r="G14" i="64"/>
  <c r="D14" i="64"/>
  <c r="G13" i="64"/>
  <c r="D13" i="64"/>
  <c r="G12" i="64"/>
  <c r="D12" i="64"/>
  <c r="D11" i="64"/>
  <c r="G10" i="64"/>
  <c r="F10" i="64"/>
  <c r="D10" i="64"/>
  <c r="K58" i="31"/>
  <c r="K57" i="31"/>
  <c r="K56" i="31"/>
  <c r="K55" i="31"/>
  <c r="K50" i="31"/>
  <c r="K49" i="31"/>
  <c r="K48" i="31"/>
  <c r="K47" i="31"/>
  <c r="K46" i="31"/>
  <c r="K45" i="31"/>
  <c r="K23" i="31"/>
  <c r="K21" i="31"/>
  <c r="K20" i="31"/>
  <c r="K18" i="31"/>
  <c r="K17" i="31"/>
  <c r="K16" i="31"/>
  <c r="K15" i="31"/>
  <c r="K14" i="31"/>
  <c r="K12" i="31"/>
  <c r="K10" i="31"/>
  <c r="K19" i="31" l="1"/>
  <c r="K13" i="31"/>
  <c r="K8" i="31" s="1"/>
  <c r="K22" i="31"/>
  <c r="G88" i="64"/>
  <c r="G84" i="64"/>
  <c r="G51" i="64" s="1"/>
  <c r="D35" i="64"/>
  <c r="D38" i="64" s="1"/>
  <c r="F35" i="64"/>
  <c r="F38" i="64" s="1"/>
  <c r="D129" i="64"/>
  <c r="G35" i="64"/>
  <c r="G38" i="64" s="1"/>
  <c r="D127" i="64"/>
  <c r="D31" i="64"/>
  <c r="F31" i="64"/>
  <c r="F129" i="64"/>
  <c r="F126" i="64" s="1"/>
  <c r="G31" i="64"/>
  <c r="G129" i="64"/>
  <c r="K63" i="31" l="1"/>
  <c r="G40" i="64"/>
  <c r="G37" i="64" s="1"/>
  <c r="I37" i="64" s="1"/>
  <c r="D40" i="64"/>
  <c r="D37" i="64" s="1"/>
  <c r="D126" i="64"/>
  <c r="F40" i="64"/>
  <c r="F43" i="64" s="1"/>
  <c r="F45" i="64" s="1"/>
  <c r="I95" i="64"/>
  <c r="F132" i="64"/>
  <c r="F134" i="64" s="1"/>
  <c r="G126" i="64"/>
  <c r="I126" i="64" s="1"/>
  <c r="G132" i="64"/>
  <c r="G134" i="64" s="1"/>
  <c r="I118" i="64"/>
  <c r="I127" i="64"/>
  <c r="D33" i="63"/>
  <c r="D15" i="63"/>
  <c r="D10" i="63"/>
  <c r="D31" i="63" s="1"/>
  <c r="F33" i="63"/>
  <c r="F27" i="63"/>
  <c r="F22" i="63"/>
  <c r="G33" i="63"/>
  <c r="G20" i="63"/>
  <c r="G21" i="63"/>
  <c r="G22" i="63"/>
  <c r="G23" i="63"/>
  <c r="G29" i="63"/>
  <c r="G133" i="63"/>
  <c r="I131" i="63" s="1"/>
  <c r="F133" i="63"/>
  <c r="D133" i="63"/>
  <c r="I102" i="63"/>
  <c r="G102" i="63"/>
  <c r="F102" i="63"/>
  <c r="D102" i="63"/>
  <c r="G83" i="63"/>
  <c r="G54" i="63" s="1"/>
  <c r="F79" i="63"/>
  <c r="F54" i="63" s="1"/>
  <c r="F51" i="63" s="1"/>
  <c r="G49" i="63"/>
  <c r="F49" i="63"/>
  <c r="G44" i="63"/>
  <c r="G42" i="63"/>
  <c r="F42" i="63"/>
  <c r="G41" i="63"/>
  <c r="F41" i="63"/>
  <c r="F34" i="63"/>
  <c r="F30" i="63"/>
  <c r="F29" i="63"/>
  <c r="G28" i="63"/>
  <c r="F28" i="63"/>
  <c r="G27" i="63"/>
  <c r="F26" i="63"/>
  <c r="G25" i="63"/>
  <c r="F25" i="63"/>
  <c r="G24" i="63"/>
  <c r="F24" i="63"/>
  <c r="F23" i="63"/>
  <c r="G17" i="63"/>
  <c r="G16" i="63"/>
  <c r="G13" i="63"/>
  <c r="G12" i="63"/>
  <c r="G11" i="63"/>
  <c r="D11" i="63"/>
  <c r="I38" i="64" l="1"/>
  <c r="G90" i="63"/>
  <c r="I33" i="64"/>
  <c r="G43" i="64"/>
  <c r="G45" i="64" s="1"/>
  <c r="I10" i="64"/>
  <c r="D43" i="64"/>
  <c r="D45" i="64" s="1"/>
  <c r="F37" i="64"/>
  <c r="D129" i="63"/>
  <c r="D136" i="63" s="1"/>
  <c r="D34" i="63"/>
  <c r="D14" i="63"/>
  <c r="D125" i="63"/>
  <c r="F35" i="63"/>
  <c r="F129" i="63"/>
  <c r="F136" i="63" s="1"/>
  <c r="G86" i="63"/>
  <c r="G51" i="63" s="1"/>
  <c r="G30" i="63"/>
  <c r="G26" i="63"/>
  <c r="G129" i="63"/>
  <c r="G136" i="63" s="1"/>
  <c r="G34" i="63"/>
  <c r="G18" i="63"/>
  <c r="G14" i="63"/>
  <c r="G15" i="63"/>
  <c r="G19" i="63"/>
  <c r="F10" i="63"/>
  <c r="F125" i="63"/>
  <c r="G10" i="63"/>
  <c r="G125" i="63"/>
  <c r="G20" i="61"/>
  <c r="C133" i="43"/>
  <c r="D35" i="63" l="1"/>
  <c r="D38" i="63" s="1"/>
  <c r="D138" i="63"/>
  <c r="D40" i="63"/>
  <c r="F138" i="63"/>
  <c r="G35" i="63"/>
  <c r="G38" i="63" s="1"/>
  <c r="F38" i="63"/>
  <c r="F31" i="63"/>
  <c r="F40" i="63" s="1"/>
  <c r="G31" i="63"/>
  <c r="G138" i="63"/>
  <c r="I20" i="31"/>
  <c r="G133" i="61"/>
  <c r="F133" i="61"/>
  <c r="B70" i="31"/>
  <c r="B69" i="31"/>
  <c r="B68" i="31"/>
  <c r="J10" i="31"/>
  <c r="D12" i="62"/>
  <c r="F43" i="63" l="1"/>
  <c r="F45" i="63" s="1"/>
  <c r="D135" i="63"/>
  <c r="D37" i="63"/>
  <c r="D43" i="63"/>
  <c r="D45" i="63" s="1"/>
  <c r="F141" i="63"/>
  <c r="F143" i="63" s="1"/>
  <c r="F135" i="63"/>
  <c r="I104" i="63"/>
  <c r="G40" i="63"/>
  <c r="I10" i="63" s="1"/>
  <c r="F37" i="63"/>
  <c r="G141" i="63"/>
  <c r="I127" i="63"/>
  <c r="G135" i="63"/>
  <c r="I135" i="63" s="1"/>
  <c r="I136" i="63"/>
  <c r="J45" i="31"/>
  <c r="J14" i="31"/>
  <c r="J15" i="31"/>
  <c r="J18" i="31"/>
  <c r="J46" i="31"/>
  <c r="J47" i="31"/>
  <c r="J48" i="31"/>
  <c r="J50" i="31"/>
  <c r="J55" i="31"/>
  <c r="J56" i="31"/>
  <c r="J57" i="31"/>
  <c r="J12" i="31"/>
  <c r="J61" i="31"/>
  <c r="J60" i="31"/>
  <c r="J58" i="31"/>
  <c r="J49" i="31"/>
  <c r="J23" i="31"/>
  <c r="J20" i="31"/>
  <c r="J17" i="31"/>
  <c r="J16" i="31"/>
  <c r="G143" i="63" l="1"/>
  <c r="I33" i="63"/>
  <c r="I38" i="63"/>
  <c r="G37" i="63"/>
  <c r="I37" i="63" s="1"/>
  <c r="G43" i="63"/>
  <c r="G45" i="63" s="1"/>
  <c r="J65" i="31"/>
  <c r="J64" i="31"/>
  <c r="J21" i="31"/>
  <c r="J22" i="31" l="1"/>
  <c r="J13" i="31"/>
  <c r="J8" i="31" s="1"/>
  <c r="J63" i="31" s="1"/>
  <c r="G133" i="43"/>
  <c r="G133" i="62" l="1"/>
  <c r="I131" i="62" s="1"/>
  <c r="F133" i="62"/>
  <c r="D133" i="62"/>
  <c r="G129" i="62"/>
  <c r="F129" i="62"/>
  <c r="F136" i="62" s="1"/>
  <c r="D129" i="62"/>
  <c r="D136" i="62" s="1"/>
  <c r="I102" i="62"/>
  <c r="G102" i="62"/>
  <c r="F102" i="62"/>
  <c r="D102" i="62"/>
  <c r="G90" i="62"/>
  <c r="G83" i="62"/>
  <c r="G54" i="62" s="1"/>
  <c r="F79" i="62"/>
  <c r="F54" i="62" s="1"/>
  <c r="F51" i="62" s="1"/>
  <c r="G14" i="62"/>
  <c r="D54" i="62"/>
  <c r="G44" i="62"/>
  <c r="F44" i="62"/>
  <c r="G42" i="62"/>
  <c r="F42" i="62"/>
  <c r="G41" i="62"/>
  <c r="F41" i="62"/>
  <c r="G34" i="62"/>
  <c r="F34" i="62"/>
  <c r="D34" i="62"/>
  <c r="G33" i="62"/>
  <c r="F33" i="62"/>
  <c r="D33" i="62"/>
  <c r="G30" i="62"/>
  <c r="F30" i="62"/>
  <c r="F30" i="43" s="1"/>
  <c r="D30" i="62"/>
  <c r="G29" i="62"/>
  <c r="F29" i="62"/>
  <c r="F29" i="43" s="1"/>
  <c r="D29" i="62"/>
  <c r="G28" i="62"/>
  <c r="F28" i="62"/>
  <c r="F28" i="43" s="1"/>
  <c r="D28" i="62"/>
  <c r="G27" i="62"/>
  <c r="F27" i="62"/>
  <c r="F27" i="43" s="1"/>
  <c r="D27" i="62"/>
  <c r="G26" i="62"/>
  <c r="F26" i="62"/>
  <c r="F26" i="43" s="1"/>
  <c r="D26" i="62"/>
  <c r="G25" i="62"/>
  <c r="F25" i="62"/>
  <c r="F25" i="43" s="1"/>
  <c r="D25" i="62"/>
  <c r="G24" i="62"/>
  <c r="F24" i="62"/>
  <c r="F24" i="43" s="1"/>
  <c r="D24" i="62"/>
  <c r="G23" i="62"/>
  <c r="F23" i="62"/>
  <c r="F23" i="43" s="1"/>
  <c r="D23" i="62"/>
  <c r="G22" i="62"/>
  <c r="F22" i="62"/>
  <c r="F22" i="43" s="1"/>
  <c r="D22" i="62"/>
  <c r="G21" i="62"/>
  <c r="D21" i="62"/>
  <c r="D20" i="62"/>
  <c r="G19" i="62"/>
  <c r="D19" i="62"/>
  <c r="G18" i="62"/>
  <c r="D18" i="62"/>
  <c r="G17" i="62"/>
  <c r="D17" i="62"/>
  <c r="G16" i="62"/>
  <c r="D16" i="62"/>
  <c r="G15" i="62"/>
  <c r="D15" i="62"/>
  <c r="D14" i="62"/>
  <c r="G13" i="62"/>
  <c r="D13" i="62"/>
  <c r="G12" i="62"/>
  <c r="G11" i="62"/>
  <c r="D11" i="62"/>
  <c r="J73" i="31" l="1"/>
  <c r="G136" i="62"/>
  <c r="G138" i="62"/>
  <c r="J66" i="31"/>
  <c r="J71" i="31" s="1"/>
  <c r="D125" i="62"/>
  <c r="F125" i="62"/>
  <c r="D35" i="62"/>
  <c r="D38" i="62" s="1"/>
  <c r="F35" i="62"/>
  <c r="F38" i="62" s="1"/>
  <c r="D10" i="62"/>
  <c r="D31" i="62" s="1"/>
  <c r="F10" i="62"/>
  <c r="G35" i="62"/>
  <c r="G38" i="62" s="1"/>
  <c r="G10" i="62"/>
  <c r="G31" i="62" s="1"/>
  <c r="G79" i="62"/>
  <c r="G86" i="62"/>
  <c r="G51" i="62" s="1"/>
  <c r="B73" i="31" l="1"/>
  <c r="G138" i="43"/>
  <c r="F138" i="62"/>
  <c r="F135" i="62" s="1"/>
  <c r="F138" i="43"/>
  <c r="D138" i="62"/>
  <c r="F31" i="62"/>
  <c r="F40" i="62" s="1"/>
  <c r="F43" i="62" s="1"/>
  <c r="F45" i="62" s="1"/>
  <c r="G40" i="62"/>
  <c r="D40" i="62"/>
  <c r="D43" i="62" s="1"/>
  <c r="D45" i="62" s="1"/>
  <c r="I65" i="31"/>
  <c r="B65" i="31" s="1"/>
  <c r="I64" i="31"/>
  <c r="B64" i="31" s="1"/>
  <c r="I61" i="31"/>
  <c r="I60" i="31"/>
  <c r="I58" i="31"/>
  <c r="I47" i="31"/>
  <c r="I48" i="31"/>
  <c r="I49" i="31"/>
  <c r="I50" i="31"/>
  <c r="I55" i="31"/>
  <c r="I56" i="31"/>
  <c r="I57" i="31"/>
  <c r="I46" i="31"/>
  <c r="I23" i="31"/>
  <c r="I45" i="31"/>
  <c r="I21" i="31"/>
  <c r="I15" i="31"/>
  <c r="I16" i="31"/>
  <c r="I17" i="31"/>
  <c r="I18" i="31"/>
  <c r="I14" i="31"/>
  <c r="I12" i="31"/>
  <c r="I10" i="31"/>
  <c r="G79" i="45"/>
  <c r="G89" i="45"/>
  <c r="G54" i="59"/>
  <c r="F135" i="43" l="1"/>
  <c r="G135" i="43"/>
  <c r="D135" i="62"/>
  <c r="I33" i="62"/>
  <c r="G141" i="62"/>
  <c r="G143" i="62" s="1"/>
  <c r="F141" i="62"/>
  <c r="F143" i="62" s="1"/>
  <c r="I104" i="62"/>
  <c r="I136" i="62"/>
  <c r="I127" i="62"/>
  <c r="G135" i="62"/>
  <c r="I135" i="62" s="1"/>
  <c r="G85" i="45"/>
  <c r="G51" i="45" s="1"/>
  <c r="I22" i="31"/>
  <c r="D37" i="62"/>
  <c r="I38" i="62"/>
  <c r="I10" i="62"/>
  <c r="G43" i="62"/>
  <c r="G45" i="62" s="1"/>
  <c r="G37" i="62"/>
  <c r="I37" i="62" s="1"/>
  <c r="F37" i="62"/>
  <c r="G12" i="61"/>
  <c r="G33" i="61" l="1"/>
  <c r="G19" i="61"/>
  <c r="G21" i="61"/>
  <c r="G22" i="61"/>
  <c r="G23" i="61"/>
  <c r="G24" i="61"/>
  <c r="G25" i="61"/>
  <c r="G26" i="61"/>
  <c r="G27" i="61"/>
  <c r="G28" i="61"/>
  <c r="G29" i="61"/>
  <c r="G30" i="61"/>
  <c r="G18" i="61"/>
  <c r="G15" i="61"/>
  <c r="G16" i="61"/>
  <c r="G17" i="61"/>
  <c r="G14" i="61"/>
  <c r="G13" i="61"/>
  <c r="G11" i="61"/>
  <c r="G90" i="61" l="1"/>
  <c r="G86" i="61"/>
  <c r="G10" i="61"/>
  <c r="G42" i="59" l="1"/>
  <c r="G41" i="59"/>
  <c r="G93" i="43"/>
  <c r="G93" i="61"/>
  <c r="G51" i="61" s="1"/>
  <c r="G96" i="43" l="1"/>
  <c r="I131" i="61"/>
  <c r="D133" i="61"/>
  <c r="F129" i="61"/>
  <c r="F136" i="61" s="1"/>
  <c r="D129" i="61"/>
  <c r="D136" i="61" s="1"/>
  <c r="D14" i="61"/>
  <c r="I102" i="61"/>
  <c r="G102" i="61"/>
  <c r="F102" i="61"/>
  <c r="D102" i="61"/>
  <c r="D54" i="61"/>
  <c r="G49" i="61"/>
  <c r="G44" i="61"/>
  <c r="F44" i="61"/>
  <c r="G42" i="61"/>
  <c r="G42" i="43" s="1"/>
  <c r="F42" i="61"/>
  <c r="G41" i="61"/>
  <c r="G41" i="43" s="1"/>
  <c r="F41" i="61"/>
  <c r="G34" i="61"/>
  <c r="D34" i="61"/>
  <c r="D33" i="61"/>
  <c r="D30" i="61"/>
  <c r="D29" i="61"/>
  <c r="D28" i="61"/>
  <c r="D27" i="61"/>
  <c r="D26" i="61"/>
  <c r="D25" i="61"/>
  <c r="D24" i="61"/>
  <c r="D23" i="61"/>
  <c r="D22" i="61"/>
  <c r="D21" i="61"/>
  <c r="D20" i="61"/>
  <c r="D19" i="61"/>
  <c r="D18" i="61"/>
  <c r="D17" i="61"/>
  <c r="D16" i="61"/>
  <c r="D15" i="61"/>
  <c r="D13" i="61"/>
  <c r="D11" i="61"/>
  <c r="D133" i="57"/>
  <c r="F138" i="61" l="1"/>
  <c r="G138" i="61"/>
  <c r="D125" i="61"/>
  <c r="D138" i="61" s="1"/>
  <c r="D10" i="61"/>
  <c r="D31" i="61" s="1"/>
  <c r="D35" i="61"/>
  <c r="D38" i="61" s="1"/>
  <c r="F35" i="61"/>
  <c r="F38" i="61" s="1"/>
  <c r="G35" i="61"/>
  <c r="G38" i="61" s="1"/>
  <c r="G61" i="31"/>
  <c r="F61" i="31"/>
  <c r="E61" i="31"/>
  <c r="G60" i="31"/>
  <c r="F60" i="31"/>
  <c r="E60" i="31"/>
  <c r="G133" i="44"/>
  <c r="G138" i="44" s="1"/>
  <c r="D133" i="44"/>
  <c r="G89" i="44"/>
  <c r="G51" i="44" s="1"/>
  <c r="G85" i="44"/>
  <c r="G133" i="45"/>
  <c r="D133" i="45"/>
  <c r="G89" i="59"/>
  <c r="G89" i="43" s="1"/>
  <c r="G88" i="59"/>
  <c r="G88" i="43" s="1"/>
  <c r="G133" i="59"/>
  <c r="F133" i="59"/>
  <c r="D133" i="59"/>
  <c r="G88" i="58"/>
  <c r="G129" i="58"/>
  <c r="G133" i="58"/>
  <c r="F133" i="58"/>
  <c r="D133" i="58"/>
  <c r="G12" i="57"/>
  <c r="G88" i="57"/>
  <c r="G133" i="57"/>
  <c r="G86" i="43" l="1"/>
  <c r="F135" i="61"/>
  <c r="G90" i="58"/>
  <c r="G86" i="58" s="1"/>
  <c r="G86" i="57"/>
  <c r="D40" i="61"/>
  <c r="D37" i="61" s="1"/>
  <c r="B61" i="31"/>
  <c r="B60" i="31"/>
  <c r="G135" i="61"/>
  <c r="I135" i="61" s="1"/>
  <c r="I136" i="61"/>
  <c r="F133" i="44"/>
  <c r="D135" i="61"/>
  <c r="F10" i="43"/>
  <c r="F31" i="43" s="1"/>
  <c r="F133" i="45"/>
  <c r="D133" i="43"/>
  <c r="F133" i="57"/>
  <c r="F138" i="57" s="1"/>
  <c r="G90" i="57"/>
  <c r="F31" i="61" l="1"/>
  <c r="F40" i="61" s="1"/>
  <c r="D43" i="61"/>
  <c r="D45" i="61" s="1"/>
  <c r="G31" i="61"/>
  <c r="G40" i="61" s="1"/>
  <c r="F141" i="61"/>
  <c r="F143" i="61" s="1"/>
  <c r="I10" i="61" l="1"/>
  <c r="F43" i="61"/>
  <c r="F45" i="61" s="1"/>
  <c r="F37" i="61"/>
  <c r="G96" i="61"/>
  <c r="I104" i="61"/>
  <c r="G43" i="61"/>
  <c r="G45" i="61" s="1"/>
  <c r="G37" i="61"/>
  <c r="I37" i="61" s="1"/>
  <c r="I33" i="61"/>
  <c r="I38" i="61"/>
  <c r="I127" i="61"/>
  <c r="G141" i="61"/>
  <c r="G143" i="61" s="1"/>
  <c r="G10" i="31"/>
  <c r="F10" i="31"/>
  <c r="E10" i="31"/>
  <c r="D10" i="31"/>
  <c r="G47" i="31"/>
  <c r="G48" i="31"/>
  <c r="G49" i="31"/>
  <c r="G50" i="31"/>
  <c r="G55" i="31"/>
  <c r="G56" i="31"/>
  <c r="G57" i="31"/>
  <c r="G58" i="31"/>
  <c r="G46" i="31"/>
  <c r="G45" i="31"/>
  <c r="G23" i="31"/>
  <c r="G21" i="31"/>
  <c r="G20" i="31"/>
  <c r="G15" i="31"/>
  <c r="G16" i="31"/>
  <c r="G17" i="31"/>
  <c r="G18" i="31"/>
  <c r="G14" i="31"/>
  <c r="G12" i="31"/>
  <c r="F57" i="31"/>
  <c r="F58" i="31"/>
  <c r="F56" i="31"/>
  <c r="F47" i="31"/>
  <c r="F48" i="31"/>
  <c r="F49" i="31"/>
  <c r="F50" i="31"/>
  <c r="F55" i="31"/>
  <c r="F46" i="31"/>
  <c r="F45" i="31"/>
  <c r="F23" i="31"/>
  <c r="F21" i="31"/>
  <c r="F20" i="31"/>
  <c r="F15" i="31"/>
  <c r="F16" i="31"/>
  <c r="F17" i="31"/>
  <c r="F18" i="31"/>
  <c r="F14" i="31"/>
  <c r="F12" i="31"/>
  <c r="E57" i="31"/>
  <c r="E58" i="31"/>
  <c r="E56" i="31"/>
  <c r="E47" i="31"/>
  <c r="E48" i="31"/>
  <c r="E49" i="31"/>
  <c r="E50" i="31"/>
  <c r="E55" i="31"/>
  <c r="E46" i="31"/>
  <c r="E45" i="31"/>
  <c r="E23" i="31"/>
  <c r="E21" i="31"/>
  <c r="E20" i="31"/>
  <c r="E15" i="31"/>
  <c r="E16" i="31"/>
  <c r="E17" i="31"/>
  <c r="E18" i="31"/>
  <c r="E14" i="31"/>
  <c r="E12" i="31"/>
  <c r="D57" i="31"/>
  <c r="D58" i="31"/>
  <c r="D56" i="31"/>
  <c r="D47" i="31"/>
  <c r="D48" i="31"/>
  <c r="D49" i="31"/>
  <c r="D50" i="31"/>
  <c r="D55" i="31"/>
  <c r="D46" i="31"/>
  <c r="D45" i="31"/>
  <c r="D23" i="31"/>
  <c r="D21" i="31"/>
  <c r="D20" i="31"/>
  <c r="D15" i="31"/>
  <c r="D16" i="31"/>
  <c r="D17" i="31"/>
  <c r="D18" i="31"/>
  <c r="D14" i="31"/>
  <c r="D12" i="31"/>
  <c r="C57" i="31"/>
  <c r="C58" i="31"/>
  <c r="C56" i="31"/>
  <c r="C55" i="31"/>
  <c r="C47" i="31"/>
  <c r="C48" i="31"/>
  <c r="C49" i="31"/>
  <c r="C50" i="31"/>
  <c r="C46" i="31"/>
  <c r="C45" i="31"/>
  <c r="C23" i="31"/>
  <c r="C21" i="31"/>
  <c r="C20" i="31"/>
  <c r="C14" i="31"/>
  <c r="C15" i="31"/>
  <c r="C16" i="31"/>
  <c r="C17" i="31"/>
  <c r="C18" i="31"/>
  <c r="C12" i="31"/>
  <c r="B23" i="31" l="1"/>
  <c r="B58" i="31"/>
  <c r="C19" i="31"/>
  <c r="D13" i="31"/>
  <c r="D8" i="31" s="1"/>
  <c r="C13" i="31"/>
  <c r="H13" i="31"/>
  <c r="H8" i="31" s="1"/>
  <c r="F13" i="31"/>
  <c r="F8" i="31" s="1"/>
  <c r="G13" i="31"/>
  <c r="G8" i="31" s="1"/>
  <c r="E13" i="31" l="1"/>
  <c r="E8" i="31" s="1"/>
  <c r="E19" i="31"/>
  <c r="H19" i="31" l="1"/>
  <c r="B24" i="31"/>
  <c r="B44" i="31"/>
  <c r="B43" i="31"/>
  <c r="B42" i="31"/>
  <c r="B41" i="31"/>
  <c r="B40" i="31"/>
  <c r="B39" i="31"/>
  <c r="B38" i="31"/>
  <c r="B37" i="31"/>
  <c r="B36" i="31"/>
  <c r="B35" i="31"/>
  <c r="B34" i="31"/>
  <c r="B33" i="31"/>
  <c r="B32" i="31"/>
  <c r="B31" i="31"/>
  <c r="B30" i="31"/>
  <c r="B29" i="31"/>
  <c r="B28" i="31"/>
  <c r="B27" i="31"/>
  <c r="B26" i="31"/>
  <c r="B25" i="31"/>
  <c r="G29" i="45"/>
  <c r="G129" i="45"/>
  <c r="G136" i="45" s="1"/>
  <c r="I131" i="45" s="1"/>
  <c r="G54" i="57" l="1"/>
  <c r="G51" i="57" s="1"/>
  <c r="G79" i="57"/>
  <c r="G12" i="59"/>
  <c r="G79" i="59"/>
  <c r="H22" i="31" l="1"/>
  <c r="H63" i="31" s="1"/>
  <c r="G129" i="59" l="1"/>
  <c r="F129" i="59"/>
  <c r="D129" i="59"/>
  <c r="D136" i="59" s="1"/>
  <c r="F79" i="59"/>
  <c r="D54" i="59"/>
  <c r="G49" i="59"/>
  <c r="F49" i="59"/>
  <c r="G44" i="59"/>
  <c r="F44" i="59"/>
  <c r="F42" i="59"/>
  <c r="F41" i="59"/>
  <c r="G34" i="59"/>
  <c r="D34" i="59"/>
  <c r="G33" i="59"/>
  <c r="D33" i="59"/>
  <c r="G30" i="59"/>
  <c r="D30" i="59"/>
  <c r="G29" i="59"/>
  <c r="D29" i="59"/>
  <c r="G28" i="59"/>
  <c r="D28" i="59"/>
  <c r="G27" i="59"/>
  <c r="D27" i="59"/>
  <c r="G26" i="59"/>
  <c r="D26" i="59"/>
  <c r="G25" i="59"/>
  <c r="D25" i="59"/>
  <c r="G24" i="59"/>
  <c r="D24" i="59"/>
  <c r="G23" i="59"/>
  <c r="D23" i="59"/>
  <c r="G22" i="59"/>
  <c r="D22" i="59"/>
  <c r="G21" i="59"/>
  <c r="D21" i="59"/>
  <c r="G20" i="59"/>
  <c r="D20" i="59"/>
  <c r="G19" i="59"/>
  <c r="D19" i="59"/>
  <c r="G18" i="59"/>
  <c r="D18" i="59"/>
  <c r="G17" i="59"/>
  <c r="D17" i="59"/>
  <c r="G16" i="59"/>
  <c r="D16" i="59"/>
  <c r="G15" i="59"/>
  <c r="D15" i="59"/>
  <c r="G13" i="59"/>
  <c r="D13" i="59"/>
  <c r="D12" i="59"/>
  <c r="D11" i="59"/>
  <c r="F136" i="59" l="1"/>
  <c r="G19" i="31"/>
  <c r="G22" i="31"/>
  <c r="G63" i="31" s="1"/>
  <c r="G136" i="59"/>
  <c r="I131" i="59" s="1"/>
  <c r="D10" i="59"/>
  <c r="D31" i="59" s="1"/>
  <c r="D14" i="59"/>
  <c r="G14" i="59"/>
  <c r="G35" i="59"/>
  <c r="G38" i="59" s="1"/>
  <c r="D35" i="59"/>
  <c r="D38" i="59" s="1"/>
  <c r="F35" i="59"/>
  <c r="F38" i="59" s="1"/>
  <c r="G15" i="58"/>
  <c r="G16" i="58"/>
  <c r="G17" i="58"/>
  <c r="G18" i="58"/>
  <c r="G19" i="58"/>
  <c r="G20" i="58"/>
  <c r="G21" i="58"/>
  <c r="G22" i="58"/>
  <c r="G23" i="58"/>
  <c r="G24" i="58"/>
  <c r="G25" i="58"/>
  <c r="G26" i="58"/>
  <c r="G27" i="58"/>
  <c r="G14" i="58"/>
  <c r="G13" i="58"/>
  <c r="G125" i="59" l="1"/>
  <c r="G138" i="59" s="1"/>
  <c r="G90" i="59"/>
  <c r="G86" i="59"/>
  <c r="G51" i="59" s="1"/>
  <c r="D125" i="59"/>
  <c r="F125" i="59"/>
  <c r="F138" i="59" s="1"/>
  <c r="F141" i="59" s="1"/>
  <c r="G10" i="59"/>
  <c r="D40" i="59"/>
  <c r="D43" i="59" s="1"/>
  <c r="D45" i="59" s="1"/>
  <c r="G54" i="58"/>
  <c r="G51" i="58" s="1"/>
  <c r="F31" i="59" l="1"/>
  <c r="F40" i="59" s="1"/>
  <c r="F43" i="59" s="1"/>
  <c r="F45" i="59" s="1"/>
  <c r="D138" i="59"/>
  <c r="G31" i="59"/>
  <c r="G40" i="59" s="1"/>
  <c r="I136" i="59"/>
  <c r="G135" i="59"/>
  <c r="I135" i="59" s="1"/>
  <c r="G141" i="59"/>
  <c r="G143" i="59" s="1"/>
  <c r="I104" i="59"/>
  <c r="I127" i="59"/>
  <c r="F135" i="59"/>
  <c r="F143" i="59"/>
  <c r="D37" i="59"/>
  <c r="F19" i="31"/>
  <c r="G44" i="58"/>
  <c r="G44" i="43" s="1"/>
  <c r="F44" i="58"/>
  <c r="F44" i="43" s="1"/>
  <c r="F42" i="58"/>
  <c r="F42" i="43" s="1"/>
  <c r="F41" i="58"/>
  <c r="F41" i="43" s="1"/>
  <c r="G136" i="58"/>
  <c r="F129" i="58"/>
  <c r="D129" i="58"/>
  <c r="D136" i="58" s="1"/>
  <c r="G125" i="58"/>
  <c r="G138" i="58" s="1"/>
  <c r="F125" i="58"/>
  <c r="I102" i="58"/>
  <c r="G102" i="58"/>
  <c r="F102" i="58"/>
  <c r="D102" i="58"/>
  <c r="F79" i="58"/>
  <c r="D54" i="58"/>
  <c r="G49" i="58"/>
  <c r="F49" i="58"/>
  <c r="G34" i="58"/>
  <c r="F34" i="58"/>
  <c r="F34" i="43" s="1"/>
  <c r="D34" i="58"/>
  <c r="G33" i="58"/>
  <c r="F33" i="58"/>
  <c r="F33" i="43" s="1"/>
  <c r="D33" i="58"/>
  <c r="G30" i="58"/>
  <c r="D30" i="58"/>
  <c r="G29" i="58"/>
  <c r="D29" i="58"/>
  <c r="G28" i="58"/>
  <c r="D28" i="58"/>
  <c r="D27" i="58"/>
  <c r="D26" i="58"/>
  <c r="D25" i="58"/>
  <c r="D24" i="58"/>
  <c r="D23" i="58"/>
  <c r="D22" i="58"/>
  <c r="D21" i="58"/>
  <c r="D20" i="58"/>
  <c r="D19" i="58"/>
  <c r="D18" i="58"/>
  <c r="D17" i="58"/>
  <c r="D16" i="58"/>
  <c r="D15" i="58"/>
  <c r="D14" i="58"/>
  <c r="D13" i="58"/>
  <c r="D12" i="58"/>
  <c r="G11" i="58"/>
  <c r="D11" i="58"/>
  <c r="F11" i="58" s="1"/>
  <c r="F11" i="43" s="1"/>
  <c r="F37" i="59" l="1"/>
  <c r="D135" i="59"/>
  <c r="F136" i="58"/>
  <c r="F138" i="58"/>
  <c r="F141" i="58" s="1"/>
  <c r="F143" i="58" s="1"/>
  <c r="I33" i="59"/>
  <c r="G37" i="59"/>
  <c r="I37" i="59" s="1"/>
  <c r="G43" i="59"/>
  <c r="G45" i="59" s="1"/>
  <c r="I38" i="59"/>
  <c r="I10" i="59"/>
  <c r="D35" i="58"/>
  <c r="D38" i="58" s="1"/>
  <c r="F22" i="31"/>
  <c r="F63" i="31" s="1"/>
  <c r="F35" i="58"/>
  <c r="F38" i="58" s="1"/>
  <c r="G35" i="58"/>
  <c r="G38" i="58" s="1"/>
  <c r="D10" i="58"/>
  <c r="D125" i="58"/>
  <c r="D138" i="58" s="1"/>
  <c r="G10" i="58"/>
  <c r="D135" i="58" l="1"/>
  <c r="I127" i="58"/>
  <c r="I131" i="58"/>
  <c r="I104" i="58"/>
  <c r="F135" i="58"/>
  <c r="F31" i="58"/>
  <c r="D31" i="58"/>
  <c r="G31" i="58"/>
  <c r="F40" i="58" l="1"/>
  <c r="D40" i="58"/>
  <c r="G40" i="58"/>
  <c r="I10" i="58" s="1"/>
  <c r="G141" i="58"/>
  <c r="G143" i="58" s="1"/>
  <c r="G135" i="58"/>
  <c r="I135" i="58" s="1"/>
  <c r="I136" i="58"/>
  <c r="D34" i="57"/>
  <c r="D34" i="43" s="1"/>
  <c r="D33" i="57"/>
  <c r="D33" i="43" s="1"/>
  <c r="D11" i="57"/>
  <c r="D11" i="43" s="1"/>
  <c r="D12" i="57"/>
  <c r="D12" i="43" s="1"/>
  <c r="D13" i="57"/>
  <c r="D13" i="43" s="1"/>
  <c r="D15" i="57"/>
  <c r="D15" i="43" s="1"/>
  <c r="D16" i="57"/>
  <c r="D16" i="43" s="1"/>
  <c r="D17" i="57"/>
  <c r="D17" i="43" s="1"/>
  <c r="D18" i="57"/>
  <c r="D18" i="43" s="1"/>
  <c r="D19" i="57"/>
  <c r="D19" i="43" s="1"/>
  <c r="D20" i="57"/>
  <c r="D20" i="43" s="1"/>
  <c r="D21" i="57"/>
  <c r="D21" i="43" s="1"/>
  <c r="D22" i="57"/>
  <c r="D22" i="43" s="1"/>
  <c r="D23" i="57"/>
  <c r="D23" i="43" s="1"/>
  <c r="D24" i="57"/>
  <c r="D24" i="43" s="1"/>
  <c r="D25" i="57"/>
  <c r="D25" i="43" s="1"/>
  <c r="D26" i="57"/>
  <c r="D26" i="43" s="1"/>
  <c r="D27" i="57"/>
  <c r="D27" i="43" s="1"/>
  <c r="D28" i="57"/>
  <c r="D28" i="43" s="1"/>
  <c r="D29" i="57"/>
  <c r="D29" i="43" s="1"/>
  <c r="D30" i="57"/>
  <c r="D30" i="43" s="1"/>
  <c r="D14" i="57" l="1"/>
  <c r="D14" i="43" s="1"/>
  <c r="F37" i="58"/>
  <c r="F43" i="58"/>
  <c r="F45" i="58" s="1"/>
  <c r="D43" i="58"/>
  <c r="D45" i="58" s="1"/>
  <c r="D37" i="58"/>
  <c r="G43" i="58"/>
  <c r="G45" i="58" s="1"/>
  <c r="I33" i="58"/>
  <c r="G37" i="58"/>
  <c r="I37" i="58" s="1"/>
  <c r="I38" i="58"/>
  <c r="D125" i="57" l="1"/>
  <c r="D138" i="57" s="1"/>
  <c r="G125" i="57"/>
  <c r="D10" i="57"/>
  <c r="D10" i="43" s="1"/>
  <c r="G129" i="57"/>
  <c r="D136" i="57"/>
  <c r="I102" i="57"/>
  <c r="G102" i="57"/>
  <c r="F102" i="57"/>
  <c r="D102" i="57"/>
  <c r="F79" i="57"/>
  <c r="D54" i="57"/>
  <c r="G49" i="57"/>
  <c r="F49" i="57"/>
  <c r="F35" i="57"/>
  <c r="F38" i="57" s="1"/>
  <c r="D35" i="57"/>
  <c r="D38" i="57" s="1"/>
  <c r="G34" i="57"/>
  <c r="G33" i="57"/>
  <c r="G30" i="57"/>
  <c r="G29" i="57"/>
  <c r="G28" i="57"/>
  <c r="G27" i="57"/>
  <c r="G26" i="57"/>
  <c r="G25" i="57"/>
  <c r="G24" i="57"/>
  <c r="G23" i="57"/>
  <c r="G22" i="57"/>
  <c r="G21" i="57"/>
  <c r="G20" i="57"/>
  <c r="G19" i="57"/>
  <c r="G18" i="57"/>
  <c r="G17" i="57"/>
  <c r="G16" i="57"/>
  <c r="G15" i="57"/>
  <c r="G13" i="57"/>
  <c r="G11" i="57"/>
  <c r="G138" i="57" l="1"/>
  <c r="F141" i="57"/>
  <c r="F143" i="57" s="1"/>
  <c r="G136" i="57"/>
  <c r="D31" i="57"/>
  <c r="D40" i="57" s="1"/>
  <c r="D43" i="57" s="1"/>
  <c r="D45" i="57" s="1"/>
  <c r="F31" i="57"/>
  <c r="F40" i="57" s="1"/>
  <c r="F37" i="57" s="1"/>
  <c r="G14" i="57"/>
  <c r="G35" i="57"/>
  <c r="G38" i="57" s="1"/>
  <c r="G79" i="43"/>
  <c r="D135" i="57"/>
  <c r="E128" i="43"/>
  <c r="E127" i="43"/>
  <c r="E104" i="43"/>
  <c r="F83" i="43"/>
  <c r="F54" i="43" s="1"/>
  <c r="F51" i="43" s="1"/>
  <c r="F79" i="45"/>
  <c r="G79" i="44"/>
  <c r="F79" i="44"/>
  <c r="G34" i="45"/>
  <c r="G33" i="45"/>
  <c r="G33" i="43" s="1"/>
  <c r="G11" i="45"/>
  <c r="G13" i="45"/>
  <c r="G14" i="45"/>
  <c r="G15" i="45"/>
  <c r="G16" i="45"/>
  <c r="G17" i="45"/>
  <c r="G18" i="45"/>
  <c r="G19" i="45"/>
  <c r="G20" i="45"/>
  <c r="G21" i="45"/>
  <c r="G22" i="45"/>
  <c r="G23" i="45"/>
  <c r="G24" i="45"/>
  <c r="G25" i="45"/>
  <c r="G26" i="45"/>
  <c r="G27" i="45"/>
  <c r="G28" i="45"/>
  <c r="G30" i="45"/>
  <c r="G10" i="45"/>
  <c r="G34" i="44"/>
  <c r="G33" i="44"/>
  <c r="G11" i="44"/>
  <c r="C10" i="31"/>
  <c r="B10" i="31" s="1"/>
  <c r="G13" i="44"/>
  <c r="G14" i="44"/>
  <c r="G15" i="44"/>
  <c r="G16" i="44"/>
  <c r="G17" i="44"/>
  <c r="G18" i="44"/>
  <c r="G19" i="44"/>
  <c r="G20" i="44"/>
  <c r="G21" i="44"/>
  <c r="G22" i="44"/>
  <c r="G23" i="44"/>
  <c r="G24" i="44"/>
  <c r="G25" i="44"/>
  <c r="G26" i="44"/>
  <c r="G27" i="44"/>
  <c r="G28" i="44"/>
  <c r="G29" i="44"/>
  <c r="G30" i="44"/>
  <c r="G10" i="44"/>
  <c r="D54" i="44"/>
  <c r="G34" i="43" l="1"/>
  <c r="I127" i="57"/>
  <c r="I131" i="57"/>
  <c r="B9" i="31"/>
  <c r="C8" i="31"/>
  <c r="G10" i="57"/>
  <c r="G31" i="57" s="1"/>
  <c r="G40" i="57" s="1"/>
  <c r="D22" i="31"/>
  <c r="D19" i="31"/>
  <c r="B57" i="31"/>
  <c r="B56" i="31"/>
  <c r="F135" i="57"/>
  <c r="G135" i="57"/>
  <c r="I135" i="57" s="1"/>
  <c r="G141" i="57"/>
  <c r="G143" i="57" s="1"/>
  <c r="I136" i="57"/>
  <c r="I104" i="57"/>
  <c r="D37" i="57"/>
  <c r="F43" i="57"/>
  <c r="G10" i="43" l="1"/>
  <c r="D63" i="31"/>
  <c r="I10" i="57"/>
  <c r="G43" i="57"/>
  <c r="G45" i="57" s="1"/>
  <c r="G37" i="57"/>
  <c r="I37" i="57" s="1"/>
  <c r="I33" i="57"/>
  <c r="I38" i="57"/>
  <c r="C22" i="31"/>
  <c r="C63" i="31" s="1"/>
  <c r="C66" i="31" s="1"/>
  <c r="F45" i="57"/>
  <c r="G40" i="43" l="1"/>
  <c r="D66" i="31"/>
  <c r="F49" i="45"/>
  <c r="B67" i="31"/>
  <c r="G37" i="43" l="1"/>
  <c r="C71" i="31"/>
  <c r="L22" i="31"/>
  <c r="N22" i="31"/>
  <c r="M19" i="31"/>
  <c r="B19" i="31" s="1"/>
  <c r="I13" i="31"/>
  <c r="M13" i="31"/>
  <c r="M8" i="31" s="1"/>
  <c r="I8" i="31" l="1"/>
  <c r="I63" i="31" s="1"/>
  <c r="N63" i="31"/>
  <c r="L63" i="31"/>
  <c r="M63" i="31"/>
  <c r="I66" i="31" l="1"/>
  <c r="B8" i="31"/>
  <c r="B47" i="31"/>
  <c r="B21" i="31"/>
  <c r="B15" i="31"/>
  <c r="B14" i="31"/>
  <c r="B11" i="31"/>
  <c r="B55" i="31"/>
  <c r="B49" i="31"/>
  <c r="B48" i="31"/>
  <c r="B46" i="31"/>
  <c r="B45" i="31"/>
  <c r="B18" i="31"/>
  <c r="B50" i="31" l="1"/>
  <c r="B20" i="31"/>
  <c r="B17" i="31"/>
  <c r="B16" i="31"/>
  <c r="B12" i="31"/>
  <c r="N66" i="31"/>
  <c r="N71" i="31" s="1"/>
  <c r="M66" i="31" l="1"/>
  <c r="D35" i="43"/>
  <c r="D38" i="43" s="1"/>
  <c r="M71" i="31" l="1"/>
  <c r="L66" i="31"/>
  <c r="L71" i="31" l="1"/>
  <c r="D31" i="43" l="1"/>
  <c r="D40" i="43" s="1"/>
  <c r="K66" i="31"/>
  <c r="K71" i="31" l="1"/>
  <c r="I71" i="31" l="1"/>
  <c r="G90" i="43" l="1"/>
  <c r="G51" i="43" s="1"/>
  <c r="B13" i="31"/>
  <c r="G66" i="31" l="1"/>
  <c r="G71" i="31" l="1"/>
  <c r="E22" i="31"/>
  <c r="E63" i="31" s="1"/>
  <c r="B63" i="31" s="1"/>
  <c r="B22" i="31" l="1"/>
  <c r="G31" i="45"/>
  <c r="G49" i="45" l="1"/>
  <c r="D31" i="44"/>
  <c r="D35" i="44"/>
  <c r="D38" i="44" s="1"/>
  <c r="D35" i="45"/>
  <c r="I102" i="45"/>
  <c r="G102" i="45"/>
  <c r="F102" i="45"/>
  <c r="D102" i="45"/>
  <c r="F125" i="45" l="1"/>
  <c r="D40" i="44"/>
  <c r="D129" i="45"/>
  <c r="D136" i="45" s="1"/>
  <c r="F129" i="45"/>
  <c r="F136" i="45" s="1"/>
  <c r="F35" i="45"/>
  <c r="F38" i="45" s="1"/>
  <c r="F31" i="45"/>
  <c r="G35" i="45"/>
  <c r="D38" i="45"/>
  <c r="D125" i="45" l="1"/>
  <c r="D138" i="45" s="1"/>
  <c r="D37" i="44"/>
  <c r="D43" i="44"/>
  <c r="D45" i="44" s="1"/>
  <c r="G125" i="45"/>
  <c r="G138" i="45" s="1"/>
  <c r="G40" i="45"/>
  <c r="I33" i="45" s="1"/>
  <c r="D31" i="45"/>
  <c r="D40" i="45" s="1"/>
  <c r="D37" i="45" s="1"/>
  <c r="F40" i="45"/>
  <c r="F138" i="45"/>
  <c r="F141" i="45" s="1"/>
  <c r="F143" i="45" s="1"/>
  <c r="G38" i="45"/>
  <c r="F37" i="45" l="1"/>
  <c r="F43" i="45"/>
  <c r="F45" i="45" s="1"/>
  <c r="D135" i="45"/>
  <c r="G135" i="45"/>
  <c r="I104" i="45"/>
  <c r="F135" i="45"/>
  <c r="I10" i="45"/>
  <c r="G37" i="45"/>
  <c r="I37" i="45" s="1"/>
  <c r="G43" i="45"/>
  <c r="G45" i="45" s="1"/>
  <c r="I38" i="45"/>
  <c r="I135" i="45" l="1"/>
  <c r="I136" i="45"/>
  <c r="I127" i="45"/>
  <c r="G141" i="45"/>
  <c r="G143" i="45" l="1"/>
  <c r="F31" i="44"/>
  <c r="G31" i="44" l="1"/>
  <c r="F35" i="44"/>
  <c r="F40" i="44" l="1"/>
  <c r="F66" i="31"/>
  <c r="F71" i="31" s="1"/>
  <c r="I102" i="43"/>
  <c r="I102" i="44"/>
  <c r="F129" i="44"/>
  <c r="G102" i="44"/>
  <c r="F102" i="44"/>
  <c r="D102" i="44"/>
  <c r="G49" i="44"/>
  <c r="F49" i="44"/>
  <c r="G35" i="44"/>
  <c r="G38" i="44" s="1"/>
  <c r="F38" i="44"/>
  <c r="G102" i="43"/>
  <c r="F102" i="43"/>
  <c r="D102" i="43"/>
  <c r="G49" i="43"/>
  <c r="F49" i="43"/>
  <c r="F35" i="43"/>
  <c r="D37" i="43"/>
  <c r="F38" i="43" l="1"/>
  <c r="F40" i="43"/>
  <c r="F43" i="44"/>
  <c r="D125" i="44"/>
  <c r="G136" i="44"/>
  <c r="D129" i="44"/>
  <c r="D136" i="44" s="1"/>
  <c r="F37" i="44"/>
  <c r="F125" i="44"/>
  <c r="F138" i="44" s="1"/>
  <c r="F141" i="44" s="1"/>
  <c r="F143" i="44" s="1"/>
  <c r="F136" i="44"/>
  <c r="D129" i="43"/>
  <c r="D136" i="43" s="1"/>
  <c r="D138" i="44" l="1"/>
  <c r="F43" i="43"/>
  <c r="F45" i="43" s="1"/>
  <c r="I104" i="43"/>
  <c r="E66" i="31"/>
  <c r="D125" i="43"/>
  <c r="D138" i="43" s="1"/>
  <c r="F45" i="44"/>
  <c r="F141" i="43"/>
  <c r="F143" i="43" s="1"/>
  <c r="F135" i="44"/>
  <c r="H66" i="31"/>
  <c r="F37" i="43"/>
  <c r="B66" i="31" l="1"/>
  <c r="I131" i="43"/>
  <c r="D135" i="44"/>
  <c r="D135" i="43"/>
  <c r="H71" i="31"/>
  <c r="E71" i="31"/>
  <c r="D71" i="31"/>
  <c r="I10" i="43"/>
  <c r="B71" i="31" l="1"/>
  <c r="I38" i="43"/>
  <c r="I33" i="43"/>
  <c r="I37" i="43"/>
  <c r="G43" i="43"/>
  <c r="G40" i="44" l="1"/>
  <c r="G37" i="44" l="1"/>
  <c r="G43" i="44"/>
  <c r="G45" i="44" s="1"/>
  <c r="G135" i="44"/>
  <c r="I135" i="44" s="1"/>
  <c r="I136" i="43"/>
  <c r="G141" i="43"/>
  <c r="I127" i="43"/>
  <c r="I135" i="43"/>
  <c r="I10" i="44"/>
  <c r="I127" i="44"/>
  <c r="G141" i="44"/>
  <c r="G143" i="44" s="1"/>
  <c r="I136" i="44"/>
  <c r="I38" i="44"/>
  <c r="I33" i="44"/>
  <c r="I37" i="44"/>
  <c r="I104" i="44"/>
  <c r="G143" i="43" l="1"/>
  <c r="G44" i="65"/>
  <c r="I122" i="65"/>
  <c r="G134" i="65"/>
  <c r="G45" i="65" l="1"/>
  <c r="G45" i="43"/>
</calcChain>
</file>

<file path=xl/sharedStrings.xml><?xml version="1.0" encoding="utf-8"?>
<sst xmlns="http://schemas.openxmlformats.org/spreadsheetml/2006/main" count="1963" uniqueCount="219">
  <si>
    <t>CONCEPTOS</t>
  </si>
  <si>
    <t>Impuesto a la Renta Recaudado</t>
  </si>
  <si>
    <t>Declaraciones de Impuesto a la Renta</t>
  </si>
  <si>
    <t>Impuesto al Valor Agregado</t>
  </si>
  <si>
    <t>Impuesto a los Consumos Especiales</t>
  </si>
  <si>
    <t>Impuesto a los Vehículos Motorizados</t>
  </si>
  <si>
    <t>Impuesto a la Salida de Divisas</t>
  </si>
  <si>
    <t>Regalías, patentes y utilidades de conservación minera</t>
  </si>
  <si>
    <t>Otros Ingresos</t>
  </si>
  <si>
    <t>Elaboración:    Dirección Nacional de Planificación y Gestión Estratégica.-  SRI</t>
  </si>
  <si>
    <t>A la renta empresas petroleras y otros NEP</t>
  </si>
  <si>
    <t>Retenciones Mensuales</t>
  </si>
  <si>
    <t>Herencias, Legados y Donaciones</t>
  </si>
  <si>
    <t>Personas Jurídicas</t>
  </si>
  <si>
    <t>Personas Naturales</t>
  </si>
  <si>
    <t>Anticipos al IR</t>
  </si>
  <si>
    <t>Impuesto Activos en el Exterior</t>
  </si>
  <si>
    <t>Contribución para la atención integral del cancer</t>
  </si>
  <si>
    <t>Impuesto Redimible Botellas Plásticas no Retornable</t>
  </si>
  <si>
    <t>-miles de dólares-</t>
  </si>
  <si>
    <t>CLASIFICACIÓN</t>
  </si>
  <si>
    <t>INTERNOS</t>
  </si>
  <si>
    <t>IMPORTACIONES</t>
  </si>
  <si>
    <t xml:space="preserve">SUBTOTAL </t>
  </si>
  <si>
    <t>DIRECTOS</t>
  </si>
  <si>
    <t>INDIRECTOS</t>
  </si>
  <si>
    <t>TOTALES</t>
  </si>
  <si>
    <t>(-) Notas de Crédito</t>
  </si>
  <si>
    <t>(-) Compensaciones</t>
  </si>
  <si>
    <t xml:space="preserve">Devoluciones Otros </t>
  </si>
  <si>
    <t>Devoluciones IVA</t>
  </si>
  <si>
    <t>Devoluciones I.Renta</t>
  </si>
  <si>
    <t>TOTAL</t>
  </si>
  <si>
    <t>CONSOLIDADO NACIONAL</t>
  </si>
  <si>
    <t>ENERO</t>
  </si>
  <si>
    <t xml:space="preserve">Cifras provisionales sujetas a revisión. </t>
  </si>
  <si>
    <r>
      <t xml:space="preserve">(-) Devoluciones </t>
    </r>
    <r>
      <rPr>
        <vertAlign val="superscript"/>
        <sz val="10"/>
        <rFont val="Arial"/>
        <family val="2"/>
      </rPr>
      <t>(4)</t>
    </r>
  </si>
  <si>
    <t>Nota (5): Corresponde al valor efectivo, descontando los valores de devoluciones de impuestos</t>
  </si>
  <si>
    <t>IVA Importaciones</t>
  </si>
  <si>
    <t>ICE Importaciones</t>
  </si>
  <si>
    <t>IVA Operaciones Internas</t>
  </si>
  <si>
    <t>ICE Operaciones Internas</t>
  </si>
  <si>
    <r>
      <t>(A)  TOTAL RECAUDADO</t>
    </r>
    <r>
      <rPr>
        <b/>
        <sz val="12"/>
        <color theme="0"/>
        <rFont val="Arial"/>
        <family val="2"/>
      </rPr>
      <t xml:space="preserve"> </t>
    </r>
    <r>
      <rPr>
        <sz val="12"/>
        <color theme="0"/>
        <rFont val="Arial"/>
        <family val="2"/>
      </rPr>
      <t>(SIN CONSIDERAR VALORES OCASIONALES PARA EFECTOS DE COMPARACIÓN INTERANUAL)</t>
    </r>
  </si>
  <si>
    <r>
      <t xml:space="preserve">Retenciones Mensuales </t>
    </r>
    <r>
      <rPr>
        <vertAlign val="superscript"/>
        <sz val="11"/>
        <color theme="3" tint="-0.499984740745262"/>
        <rFont val="Arial"/>
        <family val="2"/>
      </rPr>
      <t>(2)</t>
    </r>
  </si>
  <si>
    <r>
      <t xml:space="preserve">Declaraciones de Impuesto a la Renta </t>
    </r>
    <r>
      <rPr>
        <vertAlign val="superscript"/>
        <sz val="11"/>
        <color theme="3" tint="-0.499984740745262"/>
        <rFont val="Arial"/>
        <family val="2"/>
      </rPr>
      <t>(3)</t>
    </r>
  </si>
  <si>
    <t>Nota (2):   Incluye retenciones contratos petroleros</t>
  </si>
  <si>
    <t>Nota (3):   Corresponde a lo recaudado  por Impuesto a la Renta de personas naturales y sociedades (menos anticipos y retenciones) más herencias, legados y donaciones.</t>
  </si>
  <si>
    <t>TOTAL VALORES OCASIONALES</t>
  </si>
  <si>
    <r>
      <t xml:space="preserve">(B)  VALORES OCASIONALES </t>
    </r>
    <r>
      <rPr>
        <b/>
        <sz val="12"/>
        <color theme="0"/>
        <rFont val="Arial"/>
        <family val="2"/>
      </rPr>
      <t xml:space="preserve"> </t>
    </r>
    <r>
      <rPr>
        <sz val="12"/>
        <color theme="0"/>
        <rFont val="Arial"/>
        <family val="2"/>
      </rPr>
      <t>(NO CONSIDERADOS PARA EFECTOS DE COMPARACIÓN INTERANUAL)</t>
    </r>
  </si>
  <si>
    <t>(d) Notas de Crédito</t>
  </si>
  <si>
    <t>(e) Compensaciones</t>
  </si>
  <si>
    <r>
      <t xml:space="preserve">(C=A+B)  TOTAL RECAUDADO </t>
    </r>
    <r>
      <rPr>
        <sz val="12"/>
        <color theme="0"/>
        <rFont val="Arial"/>
        <family val="2"/>
      </rPr>
      <t>(CONSIDERANDO VALORES OCASIONALES)</t>
    </r>
  </si>
  <si>
    <t>SERVICIO DE RENTAS INTERNAS</t>
  </si>
  <si>
    <r>
      <t>RECAUDACIÓN NACIONAL</t>
    </r>
    <r>
      <rPr>
        <b/>
        <vertAlign val="superscript"/>
        <sz val="14"/>
        <color theme="8" tint="-0.499984740745262"/>
        <rFont val="Arial"/>
        <family val="2"/>
      </rPr>
      <t>(1)</t>
    </r>
  </si>
  <si>
    <r>
      <t xml:space="preserve">RECAUDACIÓN DEL SERVICIO DE RENTAS INTERNAS </t>
    </r>
    <r>
      <rPr>
        <b/>
        <vertAlign val="superscript"/>
        <sz val="14"/>
        <color theme="8" tint="-0.499984740745262"/>
        <rFont val="Arial"/>
        <family val="2"/>
      </rPr>
      <t>(1)</t>
    </r>
  </si>
  <si>
    <t>(a) SUBTOTAL INTERNOS</t>
  </si>
  <si>
    <r>
      <t xml:space="preserve">RECAUDACIÓN NETA </t>
    </r>
    <r>
      <rPr>
        <b/>
        <vertAlign val="superscript"/>
        <sz val="11"/>
        <color theme="0"/>
        <rFont val="Arial"/>
        <family val="2"/>
      </rPr>
      <t>(5)</t>
    </r>
  </si>
  <si>
    <t>Intereses por Mora Tributaria</t>
  </si>
  <si>
    <t>Multas Tributarias Fiscales</t>
  </si>
  <si>
    <t>Nota (3): Corresponde al valor de recaudación, restando Notas de Crédito y Compensaciones</t>
  </si>
  <si>
    <t>Nota (4): Devoluciones acreditadas en efectivo</t>
  </si>
  <si>
    <t>(b) SUBTOTAL IMPORTACIONES</t>
  </si>
  <si>
    <t xml:space="preserve"> </t>
  </si>
  <si>
    <t>Microempresas</t>
  </si>
  <si>
    <t>Nota (6): Se incluye valores retenidos, conforme Dictamen No. 2-21-OP/21 emitido por la Corte Constitucional el 23 de junio de 2021, sobre valores equivalentes al Impuesto al Valor Agregado (IVA) pagado por Gobiernos Autónomos Descentralizados (GAD’s), universidades y escuelas politécnicas públicas. Reforma a los Art. 62 y 63 de la LORTI, mediante R.O. 486-S, 02-VII-2021.</t>
  </si>
  <si>
    <r>
      <t>IVA Operaciones Internas</t>
    </r>
    <r>
      <rPr>
        <vertAlign val="superscript"/>
        <sz val="10"/>
        <color theme="3" tint="-0.499984740745262"/>
        <rFont val="Arial"/>
        <family val="2"/>
      </rPr>
      <t>(6)</t>
    </r>
  </si>
  <si>
    <t>FEBRERO</t>
  </si>
  <si>
    <t>Regularización de Activos en el Exterior</t>
  </si>
  <si>
    <t>Fuente: Base de datos SRI - BCE - SENAE - GI. Reintegro Tributario</t>
  </si>
  <si>
    <t>MARZO</t>
  </si>
  <si>
    <t>ABRIL</t>
  </si>
  <si>
    <t>MAYO</t>
  </si>
  <si>
    <t>JUNIO</t>
  </si>
  <si>
    <t>-cifras en miles de dólares-</t>
  </si>
  <si>
    <r>
      <t>Otros Ingresos</t>
    </r>
    <r>
      <rPr>
        <b/>
        <vertAlign val="superscript"/>
        <sz val="11"/>
        <color theme="3" tint="-0.499984740745262"/>
        <rFont val="Arial"/>
        <family val="2"/>
      </rPr>
      <t>(4)</t>
    </r>
  </si>
  <si>
    <r>
      <t xml:space="preserve">(c=a+b) RECAUDACIÓN BRUTA </t>
    </r>
    <r>
      <rPr>
        <b/>
        <vertAlign val="superscript"/>
        <sz val="11"/>
        <color theme="0"/>
        <rFont val="Arial"/>
        <family val="2"/>
      </rPr>
      <t>(5)</t>
    </r>
  </si>
  <si>
    <r>
      <t>(f=c-d-e) RECAUDACIÓN EN EFECTIVO</t>
    </r>
    <r>
      <rPr>
        <b/>
        <vertAlign val="superscript"/>
        <sz val="11"/>
        <color theme="0"/>
        <rFont val="Arial"/>
        <family val="2"/>
      </rPr>
      <t xml:space="preserve"> (6)</t>
    </r>
  </si>
  <si>
    <r>
      <t xml:space="preserve">(g) Devoluciones </t>
    </r>
    <r>
      <rPr>
        <vertAlign val="superscript"/>
        <sz val="10"/>
        <rFont val="Arial"/>
        <family val="2"/>
      </rPr>
      <t>(7)</t>
    </r>
  </si>
  <si>
    <r>
      <t xml:space="preserve">(f=c-d-e) RECAUDACIÓN EN EFECTIVO </t>
    </r>
    <r>
      <rPr>
        <b/>
        <vertAlign val="superscript"/>
        <sz val="11"/>
        <color theme="0"/>
        <rFont val="Arial"/>
        <family val="2"/>
      </rPr>
      <t>(6)</t>
    </r>
  </si>
  <si>
    <r>
      <t>(g) Devoluciones</t>
    </r>
    <r>
      <rPr>
        <vertAlign val="superscript"/>
        <sz val="10"/>
        <color theme="3" tint="-0.499984740745262"/>
        <rFont val="Arial"/>
        <family val="2"/>
      </rPr>
      <t xml:space="preserve"> (7)</t>
    </r>
  </si>
  <si>
    <r>
      <t xml:space="preserve">(h=f-g)  RECAUCIÓN NETA </t>
    </r>
    <r>
      <rPr>
        <sz val="9"/>
        <color theme="0"/>
        <rFont val="Arial"/>
        <family val="2"/>
      </rPr>
      <t>(CONSIDERANDO VALORES OCASIONALES)</t>
    </r>
    <r>
      <rPr>
        <b/>
        <sz val="10"/>
        <color theme="0"/>
        <rFont val="Arial"/>
        <family val="2"/>
      </rPr>
      <t xml:space="preserve">  </t>
    </r>
    <r>
      <rPr>
        <b/>
        <vertAlign val="superscript"/>
        <sz val="10"/>
        <color theme="0"/>
        <rFont val="Arial"/>
        <family val="2"/>
      </rPr>
      <t>(8)</t>
    </r>
  </si>
  <si>
    <t>Nota (5):   Total Recaudación incluye Notas de Crédito, Compensaciones y TBC's.</t>
  </si>
  <si>
    <t>Nota (6):   Corresponde al valor de recaudación, restando Notas de Crédito y Compensaciones</t>
  </si>
  <si>
    <t>Nota (7):  Devoluciones acreditadas en efectivo</t>
  </si>
  <si>
    <t>Nota (8): Se incluye valores retenidos, conforme Dictamen No. 2-21-OP/21 emitido por la Corte Constitucional el 23 de junio de 2021, sobre valores equivalentes al Impuesto al Valor Agregado (IVA) pagado por Gobiernos Autónomos Descentralizados (GAD’s), universidades y escuelas politécnicas públicas. Reforma a los Art. 62 y 63 de la LORTI, mediante R.O. 486-S, 02-VII-2021.</t>
  </si>
  <si>
    <r>
      <t xml:space="preserve">(h=f-g)  RECAUCIÓN NETA </t>
    </r>
    <r>
      <rPr>
        <sz val="9"/>
        <color theme="0"/>
        <rFont val="Arial"/>
        <family val="2"/>
      </rPr>
      <t>(SIN CONSIDERAR VALORES OCASIONALES PARA EFECTOS DE COMPARACIÓN INTERANUAL)</t>
    </r>
    <r>
      <rPr>
        <b/>
        <vertAlign val="superscript"/>
        <sz val="11"/>
        <color theme="0"/>
        <rFont val="Arial"/>
        <family val="2"/>
      </rPr>
      <t>(8)</t>
    </r>
  </si>
  <si>
    <t>JULIO</t>
  </si>
  <si>
    <t>AGOSTO</t>
  </si>
  <si>
    <t>SEPTIEMBRE</t>
  </si>
  <si>
    <t>OCTUBRE</t>
  </si>
  <si>
    <t>NOVIEMBRE</t>
  </si>
  <si>
    <t>DICIEMBRE</t>
  </si>
  <si>
    <t>Meta 
2024</t>
  </si>
  <si>
    <t>Recaudación
 2023</t>
  </si>
  <si>
    <t>Participación de la Recaudación 2024</t>
  </si>
  <si>
    <t>Recaudación 
2024</t>
  </si>
  <si>
    <t>Meta 2024</t>
  </si>
  <si>
    <t>Autorretenciones</t>
  </si>
  <si>
    <t xml:space="preserve">Nota (1):   Incluye todas sus formas de pago (valor bruto):  Efectivo, Notas de crédito, Compensaciones  y valores retenidos y no pagados, con el fin de analizar el desempeño de cada impuesto en forma objetiva.  </t>
  </si>
  <si>
    <r>
      <t xml:space="preserve">Autorretenciones </t>
    </r>
    <r>
      <rPr>
        <i/>
        <vertAlign val="superscript"/>
        <sz val="10"/>
        <color rgb="FF0070C0"/>
        <rFont val="Arial"/>
        <family val="2"/>
      </rPr>
      <t>(9)</t>
    </r>
  </si>
  <si>
    <t xml:space="preserve">Nota (9):  Para  las Autorretenciones se considera el campo 3981 "Autorretenciones Sociedades Grandes Contribuyentes" del formulario 103.  Resolución No. NAC-DGERCGC24-00000003 </t>
  </si>
  <si>
    <r>
      <t xml:space="preserve">TOTAL REMISIÓN </t>
    </r>
    <r>
      <rPr>
        <b/>
        <vertAlign val="superscript"/>
        <sz val="12"/>
        <color theme="0"/>
        <rFont val="Arial"/>
        <family val="2"/>
      </rPr>
      <t>(10)</t>
    </r>
  </si>
  <si>
    <t>Contribución Temporal de Seguridad</t>
  </si>
  <si>
    <t>Contribución Temporal Bancos y Cooperativas</t>
  </si>
  <si>
    <t>ICE Aguas Minerales y Purificadas</t>
  </si>
  <si>
    <t>ICE Alcohol y Productos Alcohólicos</t>
  </si>
  <si>
    <t>ICE Armas de Fuego</t>
  </si>
  <si>
    <t>ICE Aviones, tricares,etc. y otros NEP</t>
  </si>
  <si>
    <t>ICE Bebidas energizantes</t>
  </si>
  <si>
    <t>ICE Bebidas Gaseosas</t>
  </si>
  <si>
    <t>ICE Bebidas no alcoholicas</t>
  </si>
  <si>
    <t>ICE Cerveza</t>
  </si>
  <si>
    <t>ICE Cigarrillos</t>
  </si>
  <si>
    <t>ICE Cocinas, calefones</t>
  </si>
  <si>
    <t>ICE Cuotas Membresías Clubes</t>
  </si>
  <si>
    <t>ICE Focos Incandescentes</t>
  </si>
  <si>
    <t>ICE Fundas Plásticas</t>
  </si>
  <si>
    <t>ICE Perfumes, Aguas de Tocador</t>
  </si>
  <si>
    <t>ICE Servicios Casino - Juegos Azar</t>
  </si>
  <si>
    <t>ICE Servicios Televisión Prepagada</t>
  </si>
  <si>
    <t>ICE Telecomunicaciones</t>
  </si>
  <si>
    <t>ICE Telefonía</t>
  </si>
  <si>
    <t>ICE Vehículos</t>
  </si>
  <si>
    <t>ICE Videojuegos</t>
  </si>
  <si>
    <t>ICE No Especificado</t>
  </si>
  <si>
    <t>TOTAL CONTRIBUCIONES TEMPORALES</t>
  </si>
  <si>
    <t>CONTRIBUCIONES TEMPORALES</t>
  </si>
  <si>
    <t>SUBTOTAL CONTRIBUCIONES</t>
  </si>
  <si>
    <t>CONTRIBUCIONES</t>
  </si>
  <si>
    <r>
      <t xml:space="preserve">RECAUDACIÓN EN EFECTIVO </t>
    </r>
    <r>
      <rPr>
        <b/>
        <vertAlign val="superscript"/>
        <sz val="11"/>
        <color theme="0"/>
        <rFont val="Arial"/>
        <family val="2"/>
      </rPr>
      <t>(3)</t>
    </r>
  </si>
  <si>
    <t>Impuesto Redimible Botellas Plásticas no Retornables</t>
  </si>
  <si>
    <t>Nota (4):   Incluye Otros ingresos, Tierras Rurales, RISE, Impuesto Ambiental Contaminación  Vehicular, Contribuciones.</t>
  </si>
  <si>
    <t>Nota (4):   Incluye Otros ingresos, Tierras Rurales, RISE, Impuesto Ambiental Contaminación  Vehicular, Contribuciones (residuales de las que ya no están vigentes).</t>
  </si>
  <si>
    <t>AJUSTE RETENCIONES IVA PETROLERAS</t>
  </si>
  <si>
    <t>SUBTOTAL AJUSTE IVA PETROLERAS</t>
  </si>
  <si>
    <t>IVA operaciones internas</t>
  </si>
  <si>
    <t>Nota (10):  Remisión vigente a partir de la publicación de la Ley Orgánica de Eficiencia Económica y Generación de Empleo, R.O. 461 del 20 de diciembre de 2023 hasta el 31 de julio 2024.</t>
  </si>
  <si>
    <t>Ajuste retenciones IVA petroleras</t>
  </si>
  <si>
    <t>CONTRIBUCIONES Y OCASIONALES</t>
  </si>
  <si>
    <t>(c) SUBTOTAL CONTRIBUCIONES</t>
  </si>
  <si>
    <r>
      <t xml:space="preserve">(d=a+b+c) RECAUDACIÓN BRUTA </t>
    </r>
    <r>
      <rPr>
        <b/>
        <vertAlign val="superscript"/>
        <sz val="11"/>
        <color theme="0"/>
        <rFont val="Arial"/>
        <family val="2"/>
      </rPr>
      <t>(5)</t>
    </r>
  </si>
  <si>
    <t>(e) Notas de Crédito</t>
  </si>
  <si>
    <t>(f) Compensaciones</t>
  </si>
  <si>
    <r>
      <t xml:space="preserve">(g=d-e-f) RECAUDACIÓN EN EFECTIVO </t>
    </r>
    <r>
      <rPr>
        <b/>
        <vertAlign val="superscript"/>
        <sz val="11"/>
        <color theme="0"/>
        <rFont val="Arial"/>
        <family val="2"/>
      </rPr>
      <t>(6)</t>
    </r>
  </si>
  <si>
    <r>
      <t>(h) Devoluciones</t>
    </r>
    <r>
      <rPr>
        <vertAlign val="superscript"/>
        <sz val="10"/>
        <color theme="3" tint="-0.499984740745262"/>
        <rFont val="Arial"/>
        <family val="2"/>
      </rPr>
      <t xml:space="preserve"> (7)</t>
    </r>
  </si>
  <si>
    <r>
      <t xml:space="preserve">(i=g-h)  RECAUCIÓN NETA </t>
    </r>
    <r>
      <rPr>
        <sz val="9"/>
        <color theme="0"/>
        <rFont val="Arial"/>
        <family val="2"/>
      </rPr>
      <t>(CONSIDERANDO VALORES OCASIONALES)</t>
    </r>
    <r>
      <rPr>
        <b/>
        <sz val="10"/>
        <color theme="0"/>
        <rFont val="Arial"/>
        <family val="2"/>
      </rPr>
      <t xml:space="preserve">  </t>
    </r>
    <r>
      <rPr>
        <b/>
        <vertAlign val="superscript"/>
        <sz val="10"/>
        <color theme="0"/>
        <rFont val="Arial"/>
        <family val="2"/>
      </rPr>
      <t>(8)</t>
    </r>
  </si>
  <si>
    <r>
      <t>(d=a+b+c) RECAUDACIÓN BRUTA</t>
    </r>
    <r>
      <rPr>
        <b/>
        <vertAlign val="superscript"/>
        <sz val="11"/>
        <color theme="0"/>
        <rFont val="Arial"/>
        <family val="2"/>
      </rPr>
      <t xml:space="preserve"> (5)</t>
    </r>
  </si>
  <si>
    <t>Fecha de conciliación: 31/10/2024</t>
  </si>
  <si>
    <t>OCTUBRE 2024</t>
  </si>
  <si>
    <t>Versión 1_Octubre 2024 (actualizada 12/11/2024)</t>
  </si>
  <si>
    <t>Fecha de conciliación: 30/11/2024</t>
  </si>
  <si>
    <t>Versión 1_Noviembre 2024 (actualizada 10/12/2024)</t>
  </si>
  <si>
    <t>NOVIEMBRE 2024</t>
  </si>
  <si>
    <t>Versión 1_Diciembre 2024 (actualizada 09/01/2025)</t>
  </si>
  <si>
    <t>DICIEMBRE 2024</t>
  </si>
  <si>
    <t>Fecha de conciliación: 31/12/2024</t>
  </si>
  <si>
    <t>Recaudación
 2024</t>
  </si>
  <si>
    <t>Recaudación 
2025</t>
  </si>
  <si>
    <t>Meta 
2025</t>
  </si>
  <si>
    <t>ENERO 2025</t>
  </si>
  <si>
    <t>Participación de la Recaudación 2025</t>
  </si>
  <si>
    <t>Fecha de conciliación: 31/01/2025</t>
  </si>
  <si>
    <t>-</t>
  </si>
  <si>
    <t>FEBRERO 2025</t>
  </si>
  <si>
    <t>Fecha de conciliación: 28/02/2025</t>
  </si>
  <si>
    <t>Versión 1_Febrero 2025 (actualizada 11/03/2023)</t>
  </si>
  <si>
    <t>Versión 2_Enero 2025 (actualizada 11/03/2025)</t>
  </si>
  <si>
    <t>Nota (2): Total Recaudación incluye Notas de Crédito, Compensaciones</t>
  </si>
  <si>
    <r>
      <t>Otros Ingresos</t>
    </r>
    <r>
      <rPr>
        <b/>
        <vertAlign val="superscript"/>
        <sz val="10"/>
        <color theme="3" tint="-0.499984740745262"/>
        <rFont val="Arial"/>
        <family val="2"/>
      </rPr>
      <t xml:space="preserve"> (7)</t>
    </r>
  </si>
  <si>
    <t>Nota (7):   Incluye Otros ingresos, Tierrar Rurales, RISE, Impuesto Ambiental Contaminación  Vehicular, Contribuciones no vigentes de períodos anteriores.</t>
  </si>
  <si>
    <r>
      <t xml:space="preserve">RECAUDACIÓN BRUTA CON OCASIONALES </t>
    </r>
    <r>
      <rPr>
        <b/>
        <vertAlign val="superscript"/>
        <sz val="11"/>
        <color theme="0"/>
        <rFont val="Arial"/>
        <family val="2"/>
      </rPr>
      <t>(2)</t>
    </r>
  </si>
  <si>
    <t>TOTAL REMISIÓN</t>
  </si>
  <si>
    <t>Nota (9): Se incluye valores retenidos, conforme Dictamen No. 2-21-OP/21 emitido por la Corte Constitucional el 23 de junio de 2021, sobre valores equivalentes al Impuesto al Valor Agregado (IVA) pagado por Gobiernos Autónomos Descentralizados (GAD’s), universidades y escuelas politécnicas públicas. Reforma a los Art. 62 y 63 de la LORTI, mediante R.O. 486-S, 02-VII-2021.</t>
  </si>
  <si>
    <t>Nota (8): Corresponde al valor efectivo, descontando los valores de devoluciones de impuestos</t>
  </si>
  <si>
    <r>
      <t>IVA Operaciones Internas</t>
    </r>
    <r>
      <rPr>
        <b/>
        <vertAlign val="superscript"/>
        <sz val="11"/>
        <color theme="3" tint="-0.499984740745262"/>
        <rFont val="Arial"/>
        <family val="2"/>
      </rPr>
      <t>(9)</t>
    </r>
  </si>
  <si>
    <t>Nota (10): Remisión vigente a partir de la publicación de la Ley Orgánica de Eficiencia Económica y Generación de Empleo, R.O. 461 del 20 de diciembre de 2023 hasta el 31 de julio 2024.</t>
  </si>
  <si>
    <r>
      <t xml:space="preserve">Autorretenciones </t>
    </r>
    <r>
      <rPr>
        <vertAlign val="superscript"/>
        <sz val="10"/>
        <rFont val="Arial"/>
        <family val="2"/>
      </rPr>
      <t>(11)</t>
    </r>
  </si>
  <si>
    <t>Nota (11): Para  las Autorretenciones se consideró el campo 3981 "Autorretenciones Sociedades Grandes Contribuyentes" del formulario 103, hasta el mes de julio de 2024 (Resolución No. NAC-DGERCGC24-00000003), en adelante se utiliza el “Formulario: Anticipo de Impuesto a la Renta y Autorretención de Grandes Contribuyentes”</t>
  </si>
  <si>
    <r>
      <t>TOTAL REMISIÓN</t>
    </r>
    <r>
      <rPr>
        <b/>
        <vertAlign val="superscript"/>
        <sz val="12"/>
        <color theme="0"/>
        <rFont val="Arial"/>
        <family val="2"/>
      </rPr>
      <t xml:space="preserve"> (10)</t>
    </r>
  </si>
  <si>
    <t>Patente de conservacion para concesion minera</t>
  </si>
  <si>
    <t>Regalias anticipadas</t>
  </si>
  <si>
    <t>Regalias mineras</t>
  </si>
  <si>
    <t>Utilidades de las actividades mineras</t>
  </si>
  <si>
    <t>Versión 1_Marzo 2025 (actualizada 09/04/2025)</t>
  </si>
  <si>
    <t>Fecha de conciliación: 31/03/2025</t>
  </si>
  <si>
    <t>MARZO 2025</t>
  </si>
  <si>
    <r>
      <t xml:space="preserve">Autorretenciones </t>
    </r>
    <r>
      <rPr>
        <i/>
        <vertAlign val="superscript"/>
        <sz val="10"/>
        <color rgb="FF0070C0"/>
        <rFont val="Arial"/>
        <family val="2"/>
      </rPr>
      <t>(11)</t>
    </r>
  </si>
  <si>
    <r>
      <t>Retenciones Mensuales</t>
    </r>
    <r>
      <rPr>
        <vertAlign val="superscript"/>
        <sz val="11"/>
        <color theme="3" tint="-0.499984740745262"/>
        <rFont val="Arial"/>
        <family val="2"/>
      </rPr>
      <t xml:space="preserve"> (2)</t>
    </r>
  </si>
  <si>
    <t>ABRIL 2025</t>
  </si>
  <si>
    <t>Versión 1_Abril 2025 (actualizada 08/05/2024)</t>
  </si>
  <si>
    <t>Fecha de conciliación: 30/04/2025</t>
  </si>
  <si>
    <t>Fecha de conciliación: 31/05/2025</t>
  </si>
  <si>
    <t>MAYO 2025</t>
  </si>
  <si>
    <t>Versión 1_Mayo 2025 (actualizada 09/06/2025)</t>
  </si>
  <si>
    <t>Versión 1_Junio 2025 (actualizada 07/07/2025)</t>
  </si>
  <si>
    <t>Fecha de conciliación: 30/06/2025</t>
  </si>
  <si>
    <t>JUNIO 2025</t>
  </si>
  <si>
    <t>JULIO 2025</t>
  </si>
  <si>
    <t>Versión 1_Julio 2025 (actualizada 08/08/2024)</t>
  </si>
  <si>
    <t>(c=a+b) RECAUDACIÓN BRUTA (5)</t>
  </si>
  <si>
    <t>(f=c-d-e) RECAUDACIÓN EN EFECTIVO (6)</t>
  </si>
  <si>
    <t>(g) Devoluciones (7)</t>
  </si>
  <si>
    <t>(h=f-g)  RECAUCIÓN NETA (SIN CONSIDERAR VALORES OCASIONALES PARA EFECTOS DE COMPARACIÓN INTERANUAL)(8)</t>
  </si>
  <si>
    <r>
      <t>Declaraciones de Impuesto a la Renta</t>
    </r>
    <r>
      <rPr>
        <vertAlign val="superscript"/>
        <sz val="11"/>
        <color theme="3" tint="-0.499984740745262"/>
        <rFont val="Arial"/>
        <family val="2"/>
      </rPr>
      <t xml:space="preserve"> (3)</t>
    </r>
  </si>
  <si>
    <r>
      <t>Autorretenciones</t>
    </r>
    <r>
      <rPr>
        <i/>
        <vertAlign val="superscript"/>
        <sz val="10"/>
        <color rgb="FF0070C0"/>
        <rFont val="Arial"/>
        <family val="2"/>
      </rPr>
      <t xml:space="preserve"> (11)</t>
    </r>
  </si>
  <si>
    <t>Fecha de conciliación: 31/08/2025</t>
  </si>
  <si>
    <t>Versión 1_Agosto 2025 (actualizada 05/09/2025)</t>
  </si>
  <si>
    <t>AGOSTO 2025</t>
  </si>
  <si>
    <r>
      <t>Remisión</t>
    </r>
    <r>
      <rPr>
        <b/>
        <vertAlign val="superscript"/>
        <sz val="11"/>
        <rFont val="Arial"/>
        <family val="2"/>
      </rPr>
      <t>(8)</t>
    </r>
  </si>
  <si>
    <t>Nota (8):  Remisión vigente a partir de la publicación de la Ley Orgánica de Integridad Pública, publicada mediante Registro Oficial No. 68 el 26 de junio de 2025. El valor de remisión ya se encuentra incluido en cada impuesto, este detalle es solo informativo.</t>
  </si>
  <si>
    <t>Fecha de conciliación: 30/09/2025</t>
  </si>
  <si>
    <t>SEPTIEMBRE 2025</t>
  </si>
  <si>
    <t>Versión 1_Septiembre 2025 (actualizada 08/10/2025)</t>
  </si>
  <si>
    <t>ENERO - SEPTIEMBRE 2025</t>
  </si>
  <si>
    <r>
      <t>AJUSTE RETENCIONES IVA PETROLERAS</t>
    </r>
    <r>
      <rPr>
        <b/>
        <vertAlign val="superscript"/>
        <sz val="12"/>
        <color theme="0"/>
        <rFont val="Arial"/>
        <family val="2"/>
      </rPr>
      <t>(12)</t>
    </r>
  </si>
  <si>
    <t>Nota (12): Valor ocasional por ajuste de retenciones de IVA petroleras.</t>
  </si>
  <si>
    <r>
      <t xml:space="preserve">Ajuste retenciones IVA petroleras </t>
    </r>
    <r>
      <rPr>
        <vertAlign val="superscript"/>
        <sz val="11"/>
        <rFont val="Arial"/>
        <family val="2"/>
      </rPr>
      <t>(12)</t>
    </r>
  </si>
  <si>
    <r>
      <t>AJUSTE RETENCIONES IVA PETROLERAS</t>
    </r>
    <r>
      <rPr>
        <b/>
        <vertAlign val="superscript"/>
        <sz val="12"/>
        <color theme="0"/>
        <rFont val="Arial"/>
        <family val="2"/>
      </rPr>
      <t xml:space="preserve"> (12)</t>
    </r>
  </si>
  <si>
    <r>
      <t>Ajuste retenciones IVA petroleras</t>
    </r>
    <r>
      <rPr>
        <vertAlign val="superscript"/>
        <sz val="11"/>
        <rFont val="Arial"/>
        <family val="2"/>
      </rPr>
      <t>(12)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</si>
</sst>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43" formatCode="_ * #,##0.00_ ;_ * \-#,##0.00_ ;_ * &quot;-&quot;??_ ;_ @_ "/>
    <numFmt numFmtId="164" formatCode="_-* #,##0.00_-;\-* #,##0.00_-;_-* &quot;-&quot;??_-;_-@_-"/>
    <numFmt numFmtId="165" formatCode="_(&quot;$&quot;\ * #,##0.00_);_(&quot;$&quot;\ * \(#,##0.00\);_(&quot;$&quot;\ * &quot;-&quot;??_);_(@_)"/>
    <numFmt numFmtId="166" formatCode="_(* #,##0.00_);_(* \(#,##0.00\);_(* &quot;-&quot;??_);_(@_)"/>
    <numFmt numFmtId="167" formatCode="_-* #,##0.00\ &quot;€&quot;_-;\-* #,##0.00\ &quot;€&quot;_-;_-* &quot;-&quot;??\ &quot;€&quot;_-;_-@_-"/>
    <numFmt numFmtId="168" formatCode="_-* #,##0.00\ _€_-;\-* #,##0.00\ _€_-;_-* &quot;-&quot;??\ _€_-;_-@_-"/>
    <numFmt numFmtId="169" formatCode="#,##0.0"/>
    <numFmt numFmtId="170" formatCode="_(* #,##0_);_(* \(#,##0\);_(* &quot;-&quot;??_);_(@_)"/>
    <numFmt numFmtId="171" formatCode="0.0%"/>
    <numFmt numFmtId="172" formatCode="_(* #,##0.0_);_(* \(#,##0.0\);_(* &quot;-&quot;??_);_(@_)"/>
    <numFmt numFmtId="173" formatCode="#,##0.000"/>
    <numFmt numFmtId="174" formatCode="#,###,"/>
    <numFmt numFmtId="175" formatCode="#,##0.00000"/>
    <numFmt numFmtId="176" formatCode="_-* #,##0_-;\-* #,##0_-;_-* &quot;-&quot;??_-;_-@_-"/>
    <numFmt numFmtId="177" formatCode="#,##0.000_ ;\-#,##0.000\ "/>
    <numFmt numFmtId="178" formatCode="#,##0.0000"/>
    <numFmt numFmtId="179" formatCode="_ * #,##0_ ;_ * \-#,##0_ ;_ * &quot;-&quot;??_ ;_ @_ "/>
    <numFmt numFmtId="180" formatCode="#,##0.000000"/>
    <numFmt numFmtId="181" formatCode="_-* #,##0.000000_-;\-* #,##0.000000_-;_-* &quot;-&quot;??_-;_-@_-"/>
    <numFmt numFmtId="182" formatCode="_-* #,##0.0000_-;\-* #,##0.0000_-;_-* &quot;-&quot;??_-;_-@_-"/>
    <numFmt numFmtId="183" formatCode="###0.00"/>
    <numFmt numFmtId="184" formatCode="0.000%"/>
    <numFmt numFmtId="185" formatCode="0.0000%"/>
    <numFmt numFmtId="186" formatCode="_-* #,##0.00000_-;\-* #,##0.00000_-;_-* &quot;-&quot;??_-;_-@_-"/>
    <numFmt numFmtId="187" formatCode="#,##0.000000_ ;\-#,##0.000000\ "/>
    <numFmt numFmtId="193" formatCode="0.00000"/>
  </numFmts>
  <fonts count="87" x14ac:knownFonts="1">
    <font>
      <sz val="11"/>
      <color theme="1"/>
      <name val="Calibri"/>
      <family val="2"/>
      <scheme val="minor"/>
    </font>
    <font>
      <sz val="11"/>
      <color theme="1"/>
      <name val="Calibri"/>
      <family val="2"/>
      <scheme val="minor"/>
    </font>
    <font>
      <sz val="10"/>
      <name val="Arial"/>
      <family val="2"/>
    </font>
    <font>
      <b/>
      <sz val="11"/>
      <color indexed="9"/>
      <name val="Arial"/>
      <family val="2"/>
    </font>
    <font>
      <sz val="10"/>
      <name val="Tahoma"/>
      <family val="2"/>
    </font>
    <font>
      <b/>
      <sz val="12"/>
      <color theme="0"/>
      <name val="Arial"/>
      <family val="2"/>
    </font>
    <font>
      <b/>
      <sz val="10"/>
      <name val="Arial"/>
      <family val="2"/>
    </font>
    <font>
      <b/>
      <sz val="11"/>
      <color theme="0"/>
      <name val="Arial"/>
      <family val="2"/>
    </font>
    <font>
      <vertAlign val="superscript"/>
      <sz val="10"/>
      <name val="Arial"/>
      <family val="2"/>
    </font>
    <font>
      <sz val="8"/>
      <name val="Calibri"/>
      <family val="2"/>
      <scheme val="minor"/>
    </font>
    <font>
      <b/>
      <sz val="14"/>
      <color indexed="18"/>
      <name val="Arial"/>
      <family val="2"/>
    </font>
    <font>
      <b/>
      <sz val="12"/>
      <name val="Arial"/>
      <family val="2"/>
    </font>
    <font>
      <sz val="11"/>
      <name val="Arial"/>
      <family val="2"/>
    </font>
    <font>
      <b/>
      <sz val="11"/>
      <name val="Arial"/>
      <family val="2"/>
    </font>
    <font>
      <sz val="11"/>
      <color indexed="8"/>
      <name val="Arial"/>
      <family val="2"/>
    </font>
    <font>
      <sz val="11"/>
      <color rgb="FFFF0000"/>
      <name val="Arial"/>
      <family val="2"/>
    </font>
    <font>
      <b/>
      <sz val="10"/>
      <color rgb="FFFF0000"/>
      <name val="Arial"/>
      <family val="2"/>
    </font>
    <font>
      <b/>
      <sz val="10"/>
      <color theme="0"/>
      <name val="Arial"/>
      <family val="2"/>
    </font>
    <font>
      <b/>
      <sz val="11"/>
      <color theme="3" tint="-0.249977111117893"/>
      <name val="Arial"/>
      <family val="2"/>
    </font>
    <font>
      <b/>
      <sz val="12"/>
      <color theme="3" tint="-0.249977111117893"/>
      <name val="Arial"/>
      <family val="2"/>
    </font>
    <font>
      <b/>
      <sz val="8"/>
      <color theme="0"/>
      <name val="Arial"/>
      <family val="2"/>
    </font>
    <font>
      <b/>
      <sz val="11"/>
      <color theme="5" tint="-0.249977111117893"/>
      <name val="Arial"/>
      <family val="2"/>
    </font>
    <font>
      <b/>
      <vertAlign val="superscript"/>
      <sz val="11"/>
      <color theme="0"/>
      <name val="Arial"/>
      <family val="2"/>
    </font>
    <font>
      <sz val="9"/>
      <name val="Calibri"/>
      <family val="2"/>
      <scheme val="minor"/>
    </font>
    <font>
      <b/>
      <sz val="14"/>
      <color theme="8" tint="-0.499984740745262"/>
      <name val="Arial"/>
      <family val="2"/>
    </font>
    <font>
      <b/>
      <vertAlign val="superscript"/>
      <sz val="14"/>
      <color theme="8" tint="-0.499984740745262"/>
      <name val="Arial"/>
      <family val="2"/>
    </font>
    <font>
      <b/>
      <sz val="12"/>
      <color theme="8" tint="-0.499984740745262"/>
      <name val="Arial"/>
      <family val="2"/>
    </font>
    <font>
      <b/>
      <sz val="11"/>
      <color theme="8" tint="-0.499984740745262"/>
      <name val="Arial"/>
      <family val="2"/>
    </font>
    <font>
      <b/>
      <sz val="16"/>
      <color theme="8" tint="-0.499984740745262"/>
      <name val="Arial"/>
      <family val="2"/>
    </font>
    <font>
      <sz val="11"/>
      <color theme="1"/>
      <name val="Arial"/>
      <family val="2"/>
    </font>
    <font>
      <b/>
      <vertAlign val="superscript"/>
      <sz val="10"/>
      <color theme="0"/>
      <name val="Arial"/>
      <family val="2"/>
    </font>
    <font>
      <b/>
      <sz val="14"/>
      <color theme="0"/>
      <name val="Arial"/>
      <family val="2"/>
    </font>
    <font>
      <sz val="12"/>
      <color theme="0"/>
      <name val="Arial"/>
      <family val="2"/>
    </font>
    <font>
      <b/>
      <sz val="11"/>
      <color theme="3" tint="-0.499984740745262"/>
      <name val="Arial"/>
      <family val="2"/>
    </font>
    <font>
      <sz val="11"/>
      <color theme="3" tint="-0.499984740745262"/>
      <name val="Arial"/>
      <family val="2"/>
    </font>
    <font>
      <i/>
      <sz val="10"/>
      <color theme="3" tint="-0.499984740745262"/>
      <name val="Arial"/>
      <family val="2"/>
    </font>
    <font>
      <vertAlign val="superscript"/>
      <sz val="11"/>
      <color theme="3" tint="-0.499984740745262"/>
      <name val="Arial"/>
      <family val="2"/>
    </font>
    <font>
      <sz val="10"/>
      <color theme="3" tint="-0.499984740745262"/>
      <name val="Arial"/>
      <family val="2"/>
    </font>
    <font>
      <sz val="9"/>
      <color theme="0"/>
      <name val="Arial"/>
      <family val="2"/>
    </font>
    <font>
      <sz val="11"/>
      <color theme="3" tint="-0.499984740745262"/>
      <name val="Calibri"/>
      <family val="2"/>
      <scheme val="minor"/>
    </font>
    <font>
      <b/>
      <sz val="11"/>
      <color rgb="FFFF0000"/>
      <name val="Arial"/>
      <family val="2"/>
    </font>
    <font>
      <b/>
      <sz val="10"/>
      <color theme="3" tint="-0.499984740745262"/>
      <name val="Arial"/>
      <family val="2"/>
    </font>
    <font>
      <vertAlign val="superscript"/>
      <sz val="10"/>
      <color theme="3" tint="-0.499984740745262"/>
      <name val="Arial"/>
      <family val="2"/>
    </font>
    <font>
      <b/>
      <vertAlign val="superscript"/>
      <sz val="11"/>
      <color theme="3" tint="-0.499984740745262"/>
      <name val="Arial"/>
      <family val="2"/>
    </font>
    <font>
      <sz val="11"/>
      <color rgb="FF4FC1EA"/>
      <name val="Arial"/>
      <family val="2"/>
    </font>
    <font>
      <sz val="11"/>
      <color rgb="FF4FC1EA"/>
      <name val="Calibri"/>
      <family val="2"/>
      <scheme val="minor"/>
    </font>
    <font>
      <sz val="10"/>
      <color rgb="FF4FC1EA"/>
      <name val="Arial"/>
      <family val="2"/>
    </font>
    <font>
      <sz val="11"/>
      <color theme="0"/>
      <name val="Calibri"/>
      <family val="2"/>
      <scheme val="minor"/>
    </font>
    <font>
      <b/>
      <sz val="18"/>
      <color rgb="FFFF0000"/>
      <name val="Arial"/>
      <family val="2"/>
    </font>
    <font>
      <sz val="12"/>
      <name val="Arial"/>
      <family val="2"/>
    </font>
    <font>
      <sz val="12"/>
      <color theme="1"/>
      <name val="Calibri"/>
      <family val="2"/>
      <scheme val="minor"/>
    </font>
    <font>
      <b/>
      <sz val="14"/>
      <color theme="2"/>
      <name val="Arial"/>
      <family val="2"/>
    </font>
    <font>
      <b/>
      <sz val="12"/>
      <color theme="2"/>
      <name val="Arial"/>
      <family val="2"/>
    </font>
    <font>
      <b/>
      <sz val="10"/>
      <color theme="2"/>
      <name val="Arial"/>
      <family val="2"/>
    </font>
    <font>
      <sz val="10"/>
      <color theme="2"/>
      <name val="Arial"/>
      <family val="2"/>
    </font>
    <font>
      <sz val="11"/>
      <color theme="2"/>
      <name val="Calibri"/>
      <family val="2"/>
      <scheme val="minor"/>
    </font>
    <font>
      <sz val="8"/>
      <color theme="2"/>
      <name val="Calibri"/>
      <family val="2"/>
      <scheme val="minor"/>
    </font>
    <font>
      <sz val="9"/>
      <color theme="2"/>
      <name val="Calibri"/>
      <family val="2"/>
      <scheme val="minor"/>
    </font>
    <font>
      <sz val="10"/>
      <color rgb="FFFF0000"/>
      <name val="Arial"/>
      <family val="2"/>
    </font>
    <font>
      <b/>
      <vertAlign val="superscript"/>
      <sz val="12"/>
      <color theme="0"/>
      <name val="Arial"/>
      <family val="2"/>
    </font>
    <font>
      <b/>
      <sz val="6"/>
      <color theme="0"/>
      <name val="Arial"/>
      <family val="2"/>
    </font>
    <font>
      <i/>
      <sz val="10"/>
      <color rgb="FF0070C0"/>
      <name val="Arial"/>
      <family val="2"/>
    </font>
    <font>
      <sz val="10"/>
      <color rgb="FF0070C0"/>
      <name val="Arial"/>
      <family val="2"/>
    </font>
    <font>
      <sz val="11"/>
      <color rgb="FF0070C0"/>
      <name val="Arial"/>
      <family val="2"/>
    </font>
    <font>
      <b/>
      <sz val="10"/>
      <color rgb="FF0070C0"/>
      <name val="Arial"/>
      <family val="2"/>
    </font>
    <font>
      <i/>
      <vertAlign val="superscript"/>
      <sz val="10"/>
      <color rgb="FF0070C0"/>
      <name val="Arial"/>
      <family val="2"/>
    </font>
    <font>
      <sz val="10"/>
      <color theme="8"/>
      <name val="Arial"/>
      <family val="2"/>
    </font>
    <font>
      <b/>
      <sz val="10"/>
      <color theme="8"/>
      <name val="Arial"/>
      <family val="2"/>
    </font>
    <font>
      <b/>
      <vertAlign val="superscript"/>
      <sz val="10"/>
      <color theme="3" tint="-0.499984740745262"/>
      <name val="Arial"/>
      <family val="2"/>
    </font>
    <font>
      <sz val="10"/>
      <color theme="1"/>
      <name val="Arial"/>
      <family val="2"/>
    </font>
    <font>
      <b/>
      <sz val="11"/>
      <color theme="8"/>
      <name val="Arial"/>
      <family val="2"/>
    </font>
    <font>
      <sz val="8"/>
      <color rgb="FFFF0000"/>
      <name val="Calibri"/>
      <family val="2"/>
      <scheme val="minor"/>
    </font>
    <font>
      <sz val="11"/>
      <color theme="8"/>
      <name val="Arial"/>
      <family val="2"/>
    </font>
    <font>
      <b/>
      <sz val="10"/>
      <color theme="5"/>
      <name val="Arial"/>
      <family val="2"/>
    </font>
    <font>
      <sz val="11"/>
      <color theme="5"/>
      <name val="Arial"/>
      <family val="2"/>
    </font>
    <font>
      <sz val="10"/>
      <color rgb="FF7030A0"/>
      <name val="Arial"/>
      <family val="2"/>
    </font>
    <font>
      <sz val="8"/>
      <color theme="1"/>
      <name val="Arial"/>
      <family val="2"/>
    </font>
    <font>
      <i/>
      <sz val="10"/>
      <color theme="8"/>
      <name val="Arial"/>
      <family val="2"/>
    </font>
    <font>
      <i/>
      <sz val="10"/>
      <name val="Arial"/>
      <family val="2"/>
    </font>
    <font>
      <sz val="10"/>
      <color rgb="FF363636"/>
      <name val="Arial"/>
      <family val="2"/>
    </font>
    <font>
      <b/>
      <sz val="14"/>
      <color rgb="FFFF0000"/>
      <name val="Arial"/>
      <family val="2"/>
    </font>
    <font>
      <sz val="10"/>
      <color theme="5"/>
      <name val="Arial"/>
      <family val="2"/>
    </font>
    <font>
      <sz val="9"/>
      <color rgb="FF000000"/>
      <name val="Tahoma"/>
      <family val="2"/>
    </font>
    <font>
      <b/>
      <vertAlign val="superscript"/>
      <sz val="11"/>
      <name val="Arial"/>
      <family val="2"/>
    </font>
    <font>
      <sz val="11"/>
      <color rgb="FFFF0000"/>
      <name val="Calibri"/>
      <family val="2"/>
      <scheme val="minor"/>
    </font>
    <font>
      <vertAlign val="superscript"/>
      <sz val="11"/>
      <name val="Arial"/>
      <family val="2"/>
    </font>
    <font>
      <sz val="9"/>
      <name val="Arial"/>
      <family val="2"/>
    </font>
  </fonts>
  <fills count="22">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5185C4"/>
        <bgColor indexed="64"/>
      </patternFill>
    </fill>
    <fill>
      <patternFill patternType="solid">
        <fgColor rgb="FF0D3A80"/>
        <bgColor indexed="64"/>
      </patternFill>
    </fill>
    <fill>
      <patternFill patternType="solid">
        <fgColor rgb="FF0C4597"/>
        <bgColor indexed="64"/>
      </patternFill>
    </fill>
    <fill>
      <patternFill patternType="solid">
        <fgColor rgb="FF3BAFDA"/>
        <bgColor indexed="64"/>
      </patternFill>
    </fill>
    <fill>
      <patternFill patternType="solid">
        <fgColor rgb="FF4FC1EA"/>
        <bgColor indexed="64"/>
      </patternFill>
    </fill>
    <fill>
      <patternFill patternType="solid">
        <fgColor rgb="FF19A1D1"/>
        <bgColor indexed="64"/>
      </patternFill>
    </fill>
    <fill>
      <patternFill patternType="solid">
        <fgColor rgb="FFF5F7FA"/>
        <bgColor indexed="64"/>
      </patternFill>
    </fill>
    <fill>
      <patternFill patternType="solid">
        <fgColor rgb="FF434A54"/>
        <bgColor indexed="64"/>
      </patternFill>
    </fill>
    <fill>
      <patternFill patternType="solid">
        <fgColor rgb="FF656D78"/>
        <bgColor indexed="64"/>
      </patternFill>
    </fill>
    <fill>
      <patternFill patternType="solid">
        <fgColor rgb="FF2F78BB"/>
        <bgColor indexed="64"/>
      </patternFill>
    </fill>
    <fill>
      <patternFill patternType="solid">
        <fgColor rgb="FF173A59"/>
        <bgColor indexed="64"/>
      </patternFill>
    </fill>
    <fill>
      <patternFill patternType="solid">
        <fgColor theme="4" tint="-0.499984740745262"/>
        <bgColor indexed="64"/>
      </patternFill>
    </fill>
    <fill>
      <patternFill patternType="solid">
        <fgColor rgb="FF276195"/>
        <bgColor indexed="64"/>
      </patternFill>
    </fill>
    <fill>
      <patternFill patternType="solid">
        <fgColor theme="3" tint="0.39997558519241921"/>
        <bgColor indexed="64"/>
      </patternFill>
    </fill>
    <fill>
      <patternFill patternType="solid">
        <fgColor theme="1" tint="0.499984740745262"/>
        <bgColor indexed="64"/>
      </patternFill>
    </fill>
    <fill>
      <patternFill patternType="solid">
        <fgColor theme="0" tint="-0.249977111117893"/>
        <bgColor indexed="64"/>
      </patternFill>
    </fill>
    <fill>
      <patternFill patternType="solid">
        <fgColor rgb="FFFFFFFF"/>
        <bgColor indexed="64"/>
      </patternFill>
    </fill>
    <fill>
      <patternFill patternType="solid">
        <fgColor theme="7" tint="0.39997558519241921"/>
        <bgColor indexed="64"/>
      </patternFill>
    </fill>
  </fills>
  <borders count="18">
    <border>
      <left/>
      <right/>
      <top/>
      <bottom/>
      <diagonal/>
    </border>
    <border>
      <left/>
      <right/>
      <top style="thin">
        <color indexed="64"/>
      </top>
      <bottom/>
      <diagonal/>
    </border>
    <border>
      <left/>
      <right style="thin">
        <color indexed="64"/>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style="thin">
        <color theme="0"/>
      </right>
      <top/>
      <bottom style="thin">
        <color theme="0" tint="-0.34998626667073579"/>
      </bottom>
      <diagonal/>
    </border>
  </borders>
  <cellStyleXfs count="29">
    <xf numFmtId="0" fontId="0" fillId="0" borderId="0"/>
    <xf numFmtId="165" fontId="1" fillId="0" borderId="0" applyFont="0" applyFill="0" applyBorder="0" applyAlignment="0" applyProtection="0"/>
    <xf numFmtId="0" fontId="2" fillId="0" borderId="0"/>
    <xf numFmtId="0" fontId="4" fillId="0" borderId="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0" fontId="2" fillId="0" borderId="0"/>
    <xf numFmtId="0" fontId="1"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164" fontId="1" fillId="0" borderId="0" applyFont="0" applyFill="0" applyBorder="0" applyAlignment="0" applyProtection="0"/>
    <xf numFmtId="9"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cellStyleXfs>
  <cellXfs count="493">
    <xf numFmtId="0" fontId="0" fillId="0" borderId="0" xfId="0"/>
    <xf numFmtId="0" fontId="2" fillId="3" borderId="0" xfId="2" applyFill="1"/>
    <xf numFmtId="0" fontId="2" fillId="0" borderId="0" xfId="2"/>
    <xf numFmtId="0" fontId="11" fillId="0" borderId="0" xfId="2" applyFont="1" applyAlignment="1">
      <alignment horizontal="centerContinuous"/>
    </xf>
    <xf numFmtId="0" fontId="12" fillId="0" borderId="0" xfId="3" applyFont="1"/>
    <xf numFmtId="0" fontId="6" fillId="0" borderId="0" xfId="2" applyFont="1"/>
    <xf numFmtId="0" fontId="6" fillId="0" borderId="2" xfId="2" applyFont="1" applyBorder="1"/>
    <xf numFmtId="0" fontId="2" fillId="0" borderId="0" xfId="2" applyAlignment="1">
      <alignment vertical="center"/>
    </xf>
    <xf numFmtId="0" fontId="14" fillId="0" borderId="0" xfId="3" applyFont="1" applyAlignment="1">
      <alignment horizontal="left" vertical="center" indent="2"/>
    </xf>
    <xf numFmtId="170" fontId="15" fillId="0" borderId="1" xfId="7" applyNumberFormat="1" applyFont="1" applyFill="1" applyBorder="1" applyAlignment="1">
      <alignment horizontal="right" vertical="center"/>
    </xf>
    <xf numFmtId="0" fontId="16" fillId="0" borderId="0" xfId="2" applyFont="1" applyAlignment="1">
      <alignment vertical="center"/>
    </xf>
    <xf numFmtId="0" fontId="6" fillId="0" borderId="0" xfId="2" applyFont="1" applyAlignment="1">
      <alignment vertical="center"/>
    </xf>
    <xf numFmtId="3" fontId="6" fillId="0" borderId="0" xfId="2" applyNumberFormat="1" applyFont="1"/>
    <xf numFmtId="3" fontId="2" fillId="0" borderId="0" xfId="2" applyNumberFormat="1"/>
    <xf numFmtId="171" fontId="2" fillId="0" borderId="0" xfId="2" applyNumberFormat="1"/>
    <xf numFmtId="166" fontId="6" fillId="0" borderId="0" xfId="8" applyNumberFormat="1" applyFont="1" applyFill="1" applyBorder="1"/>
    <xf numFmtId="3" fontId="6" fillId="0" borderId="0" xfId="2" applyNumberFormat="1" applyFont="1" applyAlignment="1">
      <alignment vertical="center"/>
    </xf>
    <xf numFmtId="3" fontId="2" fillId="0" borderId="0" xfId="2" applyNumberFormat="1" applyAlignment="1">
      <alignment vertical="center"/>
    </xf>
    <xf numFmtId="3" fontId="18" fillId="0" borderId="0" xfId="7" applyNumberFormat="1" applyFont="1" applyFill="1" applyBorder="1" applyAlignment="1">
      <alignment horizontal="right" vertical="center"/>
    </xf>
    <xf numFmtId="0" fontId="21" fillId="0" borderId="0" xfId="3" applyFont="1" applyAlignment="1">
      <alignment vertical="center"/>
    </xf>
    <xf numFmtId="3" fontId="7" fillId="0" borderId="0" xfId="7" applyNumberFormat="1" applyFont="1" applyFill="1" applyBorder="1" applyAlignment="1">
      <alignment horizontal="right" vertical="center"/>
    </xf>
    <xf numFmtId="3" fontId="13" fillId="0" borderId="0" xfId="7" applyNumberFormat="1" applyFont="1" applyFill="1" applyBorder="1" applyAlignment="1">
      <alignment horizontal="right" vertical="center"/>
    </xf>
    <xf numFmtId="0" fontId="18" fillId="0" borderId="0" xfId="3" applyFont="1"/>
    <xf numFmtId="3" fontId="21" fillId="0" borderId="0" xfId="7" applyNumberFormat="1" applyFont="1" applyFill="1" applyBorder="1" applyAlignment="1">
      <alignment horizontal="right" vertical="center"/>
    </xf>
    <xf numFmtId="165" fontId="2" fillId="0" borderId="0" xfId="1" applyFont="1" applyBorder="1"/>
    <xf numFmtId="165" fontId="2" fillId="0" borderId="0" xfId="1" applyFont="1"/>
    <xf numFmtId="0" fontId="2" fillId="2" borderId="0" xfId="2" applyFill="1"/>
    <xf numFmtId="165" fontId="23" fillId="0" borderId="0" xfId="1" applyFont="1" applyAlignment="1"/>
    <xf numFmtId="0" fontId="6" fillId="3" borderId="0" xfId="2" applyFont="1" applyFill="1"/>
    <xf numFmtId="0" fontId="6" fillId="2" borderId="0" xfId="2" applyFont="1" applyFill="1"/>
    <xf numFmtId="3" fontId="11" fillId="0" borderId="0" xfId="6" applyNumberFormat="1" applyFont="1" applyFill="1" applyBorder="1"/>
    <xf numFmtId="166" fontId="6" fillId="0" borderId="0" xfId="6" applyFont="1" applyFill="1" applyBorder="1"/>
    <xf numFmtId="0" fontId="10" fillId="3" borderId="0" xfId="2" applyFont="1" applyFill="1" applyAlignment="1">
      <alignment horizontal="center"/>
    </xf>
    <xf numFmtId="0" fontId="10" fillId="2" borderId="0" xfId="2" applyFont="1" applyFill="1" applyAlignment="1">
      <alignment horizontal="center"/>
    </xf>
    <xf numFmtId="170" fontId="15" fillId="0" borderId="0" xfId="7" applyNumberFormat="1" applyFont="1" applyFill="1" applyBorder="1" applyAlignment="1">
      <alignment horizontal="right" vertical="center"/>
    </xf>
    <xf numFmtId="0" fontId="18" fillId="0" borderId="0" xfId="3" applyFont="1" applyAlignment="1">
      <alignment vertical="center"/>
    </xf>
    <xf numFmtId="0" fontId="19" fillId="0" borderId="0" xfId="3" applyFont="1"/>
    <xf numFmtId="3" fontId="12" fillId="0" borderId="5" xfId="7" applyNumberFormat="1" applyFont="1" applyFill="1" applyBorder="1" applyAlignment="1">
      <alignment horizontal="right"/>
    </xf>
    <xf numFmtId="0" fontId="14" fillId="0" borderId="4" xfId="3" applyFont="1" applyBorder="1" applyAlignment="1">
      <alignment horizontal="left" vertical="center" indent="1"/>
    </xf>
    <xf numFmtId="3" fontId="12" fillId="0" borderId="4" xfId="7" applyNumberFormat="1" applyFont="1" applyFill="1" applyBorder="1" applyAlignment="1">
      <alignment horizontal="right"/>
    </xf>
    <xf numFmtId="0" fontId="14" fillId="0" borderId="5" xfId="3" applyFont="1" applyBorder="1" applyAlignment="1">
      <alignment horizontal="left" vertical="center" indent="1"/>
    </xf>
    <xf numFmtId="3" fontId="2" fillId="0" borderId="5" xfId="6" applyNumberFormat="1" applyFont="1" applyBorder="1"/>
    <xf numFmtId="0" fontId="13" fillId="0" borderId="0" xfId="3" applyFont="1"/>
    <xf numFmtId="0" fontId="17" fillId="5" borderId="0" xfId="0" applyFont="1" applyFill="1" applyAlignment="1">
      <alignment horizontal="center" vertical="center" wrapText="1"/>
    </xf>
    <xf numFmtId="3" fontId="7" fillId="8" borderId="4" xfId="7" applyNumberFormat="1" applyFont="1" applyFill="1" applyBorder="1" applyAlignment="1">
      <alignment horizontal="right" vertical="center"/>
    </xf>
    <xf numFmtId="0" fontId="7" fillId="8" borderId="5" xfId="3" applyFont="1" applyFill="1" applyBorder="1" applyAlignment="1">
      <alignment vertical="center"/>
    </xf>
    <xf numFmtId="3" fontId="7" fillId="8" borderId="5" xfId="7" applyNumberFormat="1" applyFont="1" applyFill="1" applyBorder="1" applyAlignment="1">
      <alignment horizontal="right" vertical="center"/>
    </xf>
    <xf numFmtId="3" fontId="7" fillId="8" borderId="6" xfId="7" applyNumberFormat="1" applyFont="1" applyFill="1" applyBorder="1" applyAlignment="1">
      <alignment horizontal="right" vertical="center"/>
    </xf>
    <xf numFmtId="0" fontId="7" fillId="6" borderId="6" xfId="3" applyFont="1" applyFill="1" applyBorder="1" applyAlignment="1">
      <alignment vertical="center"/>
    </xf>
    <xf numFmtId="3" fontId="7" fillId="6" borderId="6" xfId="7" applyNumberFormat="1" applyFont="1" applyFill="1" applyBorder="1" applyAlignment="1">
      <alignment horizontal="right" vertical="center"/>
    </xf>
    <xf numFmtId="3" fontId="7" fillId="4" borderId="3" xfId="7" applyNumberFormat="1" applyFont="1" applyFill="1" applyBorder="1" applyAlignment="1">
      <alignment horizontal="right" vertical="center"/>
    </xf>
    <xf numFmtId="9" fontId="5" fillId="4" borderId="3" xfId="7" applyFont="1" applyFill="1" applyBorder="1" applyAlignment="1">
      <alignment horizontal="center" vertical="center"/>
    </xf>
    <xf numFmtId="37" fontId="2" fillId="0" borderId="8" xfId="6" applyNumberFormat="1" applyFont="1" applyBorder="1"/>
    <xf numFmtId="0" fontId="2" fillId="3" borderId="5" xfId="2" applyFill="1" applyBorder="1" applyAlignment="1">
      <alignment horizontal="left" indent="2"/>
    </xf>
    <xf numFmtId="0" fontId="7" fillId="7" borderId="4" xfId="3" applyFont="1" applyFill="1" applyBorder="1" applyAlignment="1">
      <alignment vertical="center"/>
    </xf>
    <xf numFmtId="0" fontId="7" fillId="7" borderId="6" xfId="3" applyFont="1" applyFill="1" applyBorder="1" applyAlignment="1">
      <alignment vertical="center"/>
    </xf>
    <xf numFmtId="0" fontId="2" fillId="0" borderId="5" xfId="2" applyBorder="1" applyAlignment="1">
      <alignment horizontal="left" indent="2"/>
    </xf>
    <xf numFmtId="0" fontId="3" fillId="5" borderId="3" xfId="2" applyFont="1" applyFill="1" applyBorder="1" applyAlignment="1">
      <alignment horizontal="center" vertical="center" wrapText="1"/>
    </xf>
    <xf numFmtId="0" fontId="2" fillId="3" borderId="5" xfId="2" applyFill="1" applyBorder="1" applyAlignment="1">
      <alignment horizontal="left" indent="6"/>
    </xf>
    <xf numFmtId="3" fontId="7" fillId="7" borderId="4" xfId="9" applyNumberFormat="1" applyFont="1" applyFill="1" applyBorder="1" applyAlignment="1">
      <alignment vertical="center"/>
    </xf>
    <xf numFmtId="3" fontId="7" fillId="8" borderId="5" xfId="9" applyNumberFormat="1" applyFont="1" applyFill="1" applyBorder="1" applyAlignment="1">
      <alignment vertical="center"/>
    </xf>
    <xf numFmtId="3" fontId="7" fillId="7" borderId="6" xfId="9" applyNumberFormat="1" applyFont="1" applyFill="1" applyBorder="1" applyAlignment="1">
      <alignment vertical="center"/>
    </xf>
    <xf numFmtId="0" fontId="29" fillId="0" borderId="0" xfId="0" applyFont="1"/>
    <xf numFmtId="0" fontId="26" fillId="0" borderId="0" xfId="2" quotePrefix="1" applyFont="1" applyAlignment="1">
      <alignment horizontal="center"/>
    </xf>
    <xf numFmtId="0" fontId="33" fillId="0" borderId="4" xfId="3" applyFont="1" applyBorder="1" applyAlignment="1">
      <alignment vertical="center"/>
    </xf>
    <xf numFmtId="3" fontId="34" fillId="0" borderId="4" xfId="7" applyNumberFormat="1" applyFont="1" applyFill="1" applyBorder="1" applyAlignment="1">
      <alignment horizontal="right" vertical="center"/>
    </xf>
    <xf numFmtId="0" fontId="34" fillId="0" borderId="0" xfId="0" applyFont="1"/>
    <xf numFmtId="3" fontId="33" fillId="10" borderId="4" xfId="7" applyNumberFormat="1" applyFont="1" applyFill="1" applyBorder="1" applyAlignment="1">
      <alignment horizontal="right" vertical="center"/>
    </xf>
    <xf numFmtId="0" fontId="34" fillId="0" borderId="5" xfId="3" applyFont="1" applyBorder="1" applyAlignment="1">
      <alignment horizontal="left" indent="2"/>
    </xf>
    <xf numFmtId="3" fontId="34" fillId="0" borderId="5" xfId="7" applyNumberFormat="1" applyFont="1" applyFill="1" applyBorder="1" applyAlignment="1">
      <alignment horizontal="right"/>
    </xf>
    <xf numFmtId="3" fontId="33" fillId="10" borderId="5" xfId="7" applyNumberFormat="1" applyFont="1" applyFill="1" applyBorder="1" applyAlignment="1">
      <alignment horizontal="right"/>
    </xf>
    <xf numFmtId="0" fontId="35" fillId="0" borderId="5" xfId="0" applyFont="1" applyBorder="1" applyAlignment="1">
      <alignment horizontal="left" indent="4"/>
    </xf>
    <xf numFmtId="0" fontId="33" fillId="0" borderId="5" xfId="3" applyFont="1" applyBorder="1" applyAlignment="1">
      <alignment horizontal="left" vertical="center"/>
    </xf>
    <xf numFmtId="0" fontId="33" fillId="0" borderId="5" xfId="3" applyFont="1" applyBorder="1" applyAlignment="1">
      <alignment vertical="center"/>
    </xf>
    <xf numFmtId="0" fontId="17" fillId="11" borderId="0" xfId="0" applyFont="1" applyFill="1" applyAlignment="1">
      <alignment horizontal="center" vertical="center" wrapText="1"/>
    </xf>
    <xf numFmtId="0" fontId="7" fillId="12" borderId="6" xfId="3" applyFont="1" applyFill="1" applyBorder="1" applyAlignment="1">
      <alignment vertical="center"/>
    </xf>
    <xf numFmtId="3" fontId="7" fillId="12" borderId="6" xfId="7" applyNumberFormat="1" applyFont="1" applyFill="1" applyBorder="1" applyAlignment="1">
      <alignment horizontal="right" vertical="center"/>
    </xf>
    <xf numFmtId="0" fontId="33" fillId="0" borderId="4" xfId="3" applyFont="1" applyBorder="1" applyAlignment="1">
      <alignment horizontal="left" vertical="center" indent="1"/>
    </xf>
    <xf numFmtId="0" fontId="37" fillId="0" borderId="0" xfId="2" applyFont="1" applyAlignment="1">
      <alignment vertical="center"/>
    </xf>
    <xf numFmtId="3" fontId="34" fillId="0" borderId="4" xfId="7" applyNumberFormat="1" applyFont="1" applyFill="1" applyBorder="1" applyAlignment="1">
      <alignment horizontal="right"/>
    </xf>
    <xf numFmtId="0" fontId="33" fillId="0" borderId="5" xfId="3" applyFont="1" applyBorder="1" applyAlignment="1">
      <alignment horizontal="left" vertical="center" indent="1"/>
    </xf>
    <xf numFmtId="166" fontId="17" fillId="12" borderId="6" xfId="5" applyFont="1" applyFill="1" applyBorder="1" applyAlignment="1">
      <alignment vertical="center"/>
    </xf>
    <xf numFmtId="3" fontId="5" fillId="11" borderId="3" xfId="9" applyNumberFormat="1" applyFont="1" applyFill="1" applyBorder="1" applyAlignment="1">
      <alignment vertical="center"/>
    </xf>
    <xf numFmtId="0" fontId="17" fillId="14" borderId="0" xfId="0" applyFont="1" applyFill="1" applyAlignment="1">
      <alignment horizontal="center" vertical="center" wrapText="1"/>
    </xf>
    <xf numFmtId="0" fontId="7" fillId="15" borderId="6" xfId="3" applyFont="1" applyFill="1" applyBorder="1" applyAlignment="1">
      <alignment vertical="center"/>
    </xf>
    <xf numFmtId="3" fontId="7" fillId="15" borderId="6" xfId="7" applyNumberFormat="1" applyFont="1" applyFill="1" applyBorder="1" applyAlignment="1">
      <alignment horizontal="right" vertical="center"/>
    </xf>
    <xf numFmtId="3" fontId="7" fillId="16" borderId="3" xfId="7" applyNumberFormat="1" applyFont="1" applyFill="1" applyBorder="1" applyAlignment="1">
      <alignment horizontal="right" vertical="center"/>
    </xf>
    <xf numFmtId="9" fontId="5" fillId="16" borderId="3" xfId="7" applyFont="1" applyFill="1" applyBorder="1" applyAlignment="1">
      <alignment horizontal="center" vertical="center"/>
    </xf>
    <xf numFmtId="3" fontId="7" fillId="13" borderId="4" xfId="7" applyNumberFormat="1" applyFont="1" applyFill="1" applyBorder="1" applyAlignment="1">
      <alignment horizontal="right" vertical="center"/>
    </xf>
    <xf numFmtId="3" fontId="37" fillId="0" borderId="5" xfId="6" applyNumberFormat="1" applyFont="1" applyBorder="1"/>
    <xf numFmtId="3" fontId="7" fillId="13" borderId="5" xfId="7" applyNumberFormat="1" applyFont="1" applyFill="1" applyBorder="1" applyAlignment="1">
      <alignment horizontal="right" vertical="center"/>
    </xf>
    <xf numFmtId="37" fontId="37" fillId="0" borderId="8" xfId="6" applyNumberFormat="1" applyFont="1" applyBorder="1"/>
    <xf numFmtId="0" fontId="39" fillId="0" borderId="0" xfId="0" applyFont="1"/>
    <xf numFmtId="37" fontId="37" fillId="0" borderId="5" xfId="6" applyNumberFormat="1" applyFont="1" applyBorder="1"/>
    <xf numFmtId="3" fontId="7" fillId="13" borderId="6" xfId="7" applyNumberFormat="1" applyFont="1" applyFill="1" applyBorder="1" applyAlignment="1">
      <alignment horizontal="right" vertical="center"/>
    </xf>
    <xf numFmtId="3" fontId="40" fillId="0" borderId="0" xfId="7" applyNumberFormat="1" applyFont="1" applyFill="1" applyBorder="1" applyAlignment="1">
      <alignment horizontal="right" vertical="center"/>
    </xf>
    <xf numFmtId="166" fontId="37" fillId="0" borderId="5" xfId="6" applyFont="1" applyFill="1" applyBorder="1" applyAlignment="1" applyProtection="1">
      <alignment horizontal="left" indent="1"/>
    </xf>
    <xf numFmtId="166" fontId="7" fillId="6" borderId="6" xfId="5" applyFont="1" applyFill="1" applyBorder="1" applyAlignment="1">
      <alignment vertical="center"/>
    </xf>
    <xf numFmtId="166" fontId="7" fillId="15" borderId="6" xfId="5" applyFont="1" applyFill="1" applyBorder="1" applyAlignment="1">
      <alignment vertical="center"/>
    </xf>
    <xf numFmtId="0" fontId="33" fillId="0" borderId="12" xfId="3" applyFont="1" applyBorder="1" applyAlignment="1">
      <alignment vertical="center"/>
    </xf>
    <xf numFmtId="0" fontId="34" fillId="0" borderId="7" xfId="3" applyFont="1" applyBorder="1" applyAlignment="1">
      <alignment horizontal="left" indent="2"/>
    </xf>
    <xf numFmtId="0" fontId="35" fillId="0" borderId="7" xfId="0" applyFont="1" applyBorder="1" applyAlignment="1">
      <alignment horizontal="left" indent="4"/>
    </xf>
    <xf numFmtId="0" fontId="33" fillId="0" borderId="7" xfId="3" applyFont="1" applyBorder="1" applyAlignment="1">
      <alignment horizontal="left" vertical="center"/>
    </xf>
    <xf numFmtId="0" fontId="33" fillId="0" borderId="7" xfId="3" applyFont="1" applyBorder="1" applyAlignment="1">
      <alignment vertical="center"/>
    </xf>
    <xf numFmtId="3" fontId="29" fillId="0" borderId="0" xfId="0" applyNumberFormat="1" applyFont="1"/>
    <xf numFmtId="0" fontId="41" fillId="0" borderId="4" xfId="3" applyFont="1" applyBorder="1" applyAlignment="1">
      <alignment vertical="center"/>
    </xf>
    <xf numFmtId="0" fontId="37" fillId="0" borderId="5" xfId="2" quotePrefix="1" applyFont="1" applyBorder="1" applyAlignment="1">
      <alignment horizontal="left" indent="2"/>
    </xf>
    <xf numFmtId="0" fontId="37" fillId="0" borderId="5" xfId="2" applyFont="1" applyBorder="1" applyAlignment="1">
      <alignment horizontal="left" indent="2"/>
    </xf>
    <xf numFmtId="0" fontId="35" fillId="0" borderId="5" xfId="2" applyFont="1" applyBorder="1" applyAlignment="1">
      <alignment horizontal="left" indent="4"/>
    </xf>
    <xf numFmtId="0" fontId="41" fillId="0" borderId="5" xfId="3" applyFont="1" applyBorder="1" applyAlignment="1">
      <alignment vertical="center"/>
    </xf>
    <xf numFmtId="173" fontId="29" fillId="0" borderId="0" xfId="0" applyNumberFormat="1" applyFont="1"/>
    <xf numFmtId="3" fontId="0" fillId="0" borderId="0" xfId="0" applyNumberFormat="1"/>
    <xf numFmtId="174" fontId="29" fillId="0" borderId="0" xfId="0" applyNumberFormat="1" applyFont="1"/>
    <xf numFmtId="37" fontId="2" fillId="0" borderId="5" xfId="6" applyNumberFormat="1" applyFont="1" applyFill="1" applyBorder="1"/>
    <xf numFmtId="3" fontId="34" fillId="0" borderId="6" xfId="7" applyNumberFormat="1" applyFont="1" applyFill="1" applyBorder="1" applyAlignment="1">
      <alignment horizontal="right"/>
    </xf>
    <xf numFmtId="0" fontId="33" fillId="0" borderId="0" xfId="3" applyFont="1" applyAlignment="1">
      <alignment vertical="center"/>
    </xf>
    <xf numFmtId="3" fontId="44" fillId="0" borderId="0" xfId="0" applyNumberFormat="1" applyFont="1"/>
    <xf numFmtId="0" fontId="44" fillId="0" borderId="0" xfId="0" applyFont="1"/>
    <xf numFmtId="0" fontId="45" fillId="0" borderId="0" xfId="0" applyFont="1"/>
    <xf numFmtId="3" fontId="46" fillId="0" borderId="0" xfId="2" applyNumberFormat="1" applyFont="1" applyAlignment="1">
      <alignment vertical="center"/>
    </xf>
    <xf numFmtId="3" fontId="12" fillId="0" borderId="4" xfId="7" applyNumberFormat="1" applyFont="1" applyFill="1" applyBorder="1" applyAlignment="1">
      <alignment horizontal="right" vertical="center"/>
    </xf>
    <xf numFmtId="3" fontId="2" fillId="2" borderId="0" xfId="2" applyNumberFormat="1" applyFill="1"/>
    <xf numFmtId="4" fontId="2" fillId="2" borderId="0" xfId="2" applyNumberFormat="1" applyFill="1"/>
    <xf numFmtId="4" fontId="2" fillId="0" borderId="0" xfId="2" applyNumberFormat="1"/>
    <xf numFmtId="4" fontId="0" fillId="0" borderId="0" xfId="0" applyNumberFormat="1"/>
    <xf numFmtId="4" fontId="2" fillId="0" borderId="0" xfId="2" applyNumberFormat="1" applyAlignment="1">
      <alignment vertical="center"/>
    </xf>
    <xf numFmtId="0" fontId="2" fillId="2" borderId="0" xfId="2" applyFill="1" applyAlignment="1">
      <alignment vertical="center"/>
    </xf>
    <xf numFmtId="3" fontId="7" fillId="2" borderId="0" xfId="7" applyNumberFormat="1" applyFont="1" applyFill="1" applyBorder="1" applyAlignment="1">
      <alignment horizontal="right" vertical="center"/>
    </xf>
    <xf numFmtId="0" fontId="0" fillId="2" borderId="0" xfId="0" applyFill="1"/>
    <xf numFmtId="4" fontId="0" fillId="2" borderId="0" xfId="0" applyNumberFormat="1" applyFill="1"/>
    <xf numFmtId="0" fontId="27" fillId="3" borderId="0" xfId="2" quotePrefix="1" applyFont="1" applyFill="1"/>
    <xf numFmtId="3" fontId="13" fillId="0" borderId="4" xfId="7" applyNumberFormat="1" applyFont="1" applyFill="1" applyBorder="1" applyAlignment="1">
      <alignment horizontal="right" vertical="center"/>
    </xf>
    <xf numFmtId="4" fontId="6" fillId="2" borderId="0" xfId="2" applyNumberFormat="1" applyFont="1" applyFill="1"/>
    <xf numFmtId="0" fontId="47" fillId="0" borderId="0" xfId="0" applyFont="1"/>
    <xf numFmtId="3" fontId="3" fillId="5" borderId="3" xfId="2" applyNumberFormat="1" applyFont="1" applyFill="1" applyBorder="1" applyAlignment="1">
      <alignment horizontal="center" vertical="center" wrapText="1"/>
    </xf>
    <xf numFmtId="3" fontId="41" fillId="10" borderId="4" xfId="3" applyNumberFormat="1" applyFont="1" applyFill="1" applyBorder="1" applyAlignment="1">
      <alignment vertical="center"/>
    </xf>
    <xf numFmtId="3" fontId="41" fillId="10" borderId="5" xfId="6" applyNumberFormat="1" applyFont="1" applyFill="1" applyBorder="1"/>
    <xf numFmtId="3" fontId="37" fillId="2" borderId="5" xfId="3" applyNumberFormat="1" applyFont="1" applyFill="1" applyBorder="1" applyAlignment="1">
      <alignment vertical="center"/>
    </xf>
    <xf numFmtId="3" fontId="6" fillId="0" borderId="0" xfId="5" applyNumberFormat="1" applyFont="1" applyFill="1" applyBorder="1" applyAlignment="1">
      <alignment vertical="center"/>
    </xf>
    <xf numFmtId="3" fontId="2" fillId="3" borderId="0" xfId="2" applyNumberFormat="1" applyFill="1"/>
    <xf numFmtId="3" fontId="23" fillId="0" borderId="0" xfId="1" applyNumberFormat="1" applyFont="1" applyAlignment="1"/>
    <xf numFmtId="3" fontId="37" fillId="0" borderId="5" xfId="6" applyNumberFormat="1" applyFont="1" applyFill="1" applyBorder="1"/>
    <xf numFmtId="3" fontId="34" fillId="0" borderId="0" xfId="7" applyNumberFormat="1" applyFont="1" applyFill="1" applyBorder="1" applyAlignment="1">
      <alignment horizontal="right" vertical="center"/>
    </xf>
    <xf numFmtId="3" fontId="37" fillId="10" borderId="5" xfId="6" applyNumberFormat="1" applyFont="1" applyFill="1" applyBorder="1"/>
    <xf numFmtId="3" fontId="2" fillId="10" borderId="5" xfId="6" applyNumberFormat="1" applyFont="1" applyFill="1" applyBorder="1"/>
    <xf numFmtId="3" fontId="6" fillId="0" borderId="4" xfId="3" applyNumberFormat="1" applyFont="1" applyBorder="1" applyAlignment="1">
      <alignment vertical="center"/>
    </xf>
    <xf numFmtId="3" fontId="6" fillId="0" borderId="5" xfId="6" applyNumberFormat="1" applyFont="1" applyFill="1" applyBorder="1"/>
    <xf numFmtId="3" fontId="13" fillId="0" borderId="5" xfId="7" applyNumberFormat="1" applyFont="1" applyFill="1" applyBorder="1" applyAlignment="1">
      <alignment horizontal="right"/>
    </xf>
    <xf numFmtId="166" fontId="41" fillId="0" borderId="5" xfId="6" applyFont="1" applyFill="1" applyBorder="1" applyAlignment="1" applyProtection="1">
      <alignment horizontal="left" indent="1"/>
    </xf>
    <xf numFmtId="175" fontId="29" fillId="0" borderId="0" xfId="0" applyNumberFormat="1" applyFont="1"/>
    <xf numFmtId="0" fontId="41" fillId="0" borderId="6" xfId="3" applyFont="1" applyBorder="1" applyAlignment="1">
      <alignment vertical="center"/>
    </xf>
    <xf numFmtId="3" fontId="6" fillId="0" borderId="6" xfId="6" applyNumberFormat="1" applyFont="1" applyFill="1" applyBorder="1"/>
    <xf numFmtId="3" fontId="34" fillId="0" borderId="5" xfId="6" applyNumberFormat="1" applyFont="1" applyFill="1" applyBorder="1"/>
    <xf numFmtId="0" fontId="48" fillId="0" borderId="0" xfId="2" applyFont="1"/>
    <xf numFmtId="3" fontId="12" fillId="0" borderId="5" xfId="7" applyNumberFormat="1" applyFont="1" applyFill="1" applyBorder="1" applyAlignment="1">
      <alignment horizontal="right" vertical="center"/>
    </xf>
    <xf numFmtId="3" fontId="34" fillId="10" borderId="5" xfId="7" applyNumberFormat="1" applyFont="1" applyFill="1" applyBorder="1" applyAlignment="1">
      <alignment horizontal="right"/>
    </xf>
    <xf numFmtId="3" fontId="52" fillId="0" borderId="0" xfId="6" applyNumberFormat="1" applyFont="1" applyFill="1" applyBorder="1"/>
    <xf numFmtId="3" fontId="53" fillId="0" borderId="0" xfId="5" applyNumberFormat="1" applyFont="1" applyFill="1" applyBorder="1" applyAlignment="1">
      <alignment vertical="center"/>
    </xf>
    <xf numFmtId="3" fontId="54" fillId="0" borderId="0" xfId="6" applyNumberFormat="1" applyFont="1" applyFill="1" applyBorder="1"/>
    <xf numFmtId="4" fontId="51" fillId="0" borderId="0" xfId="2" applyNumberFormat="1" applyFont="1" applyAlignment="1">
      <alignment horizontal="center"/>
    </xf>
    <xf numFmtId="4" fontId="51" fillId="0" borderId="0" xfId="2" applyNumberFormat="1" applyFont="1" applyAlignment="1">
      <alignment horizontal="left"/>
    </xf>
    <xf numFmtId="3" fontId="53" fillId="0" borderId="5" xfId="3" applyNumberFormat="1" applyFont="1" applyBorder="1" applyAlignment="1">
      <alignment vertical="center"/>
    </xf>
    <xf numFmtId="0" fontId="55" fillId="0" borderId="0" xfId="0" applyFont="1"/>
    <xf numFmtId="0" fontId="54" fillId="0" borderId="0" xfId="2" applyFont="1"/>
    <xf numFmtId="3" fontId="54" fillId="0" borderId="0" xfId="2" applyNumberFormat="1" applyFont="1"/>
    <xf numFmtId="3" fontId="57" fillId="0" borderId="0" xfId="1" applyNumberFormat="1" applyFont="1" applyFill="1" applyAlignment="1"/>
    <xf numFmtId="165" fontId="57" fillId="0" borderId="0" xfId="1" applyFont="1" applyFill="1" applyAlignment="1"/>
    <xf numFmtId="172" fontId="54" fillId="0" borderId="0" xfId="2" applyNumberFormat="1" applyFont="1"/>
    <xf numFmtId="3" fontId="34" fillId="10" borderId="4" xfId="7" applyNumberFormat="1" applyFont="1" applyFill="1" applyBorder="1" applyAlignment="1">
      <alignment horizontal="right"/>
    </xf>
    <xf numFmtId="0" fontId="49" fillId="0" borderId="0" xfId="2" applyFont="1"/>
    <xf numFmtId="0" fontId="50" fillId="0" borderId="0" xfId="0" applyFont="1"/>
    <xf numFmtId="9" fontId="2" fillId="2" borderId="0" xfId="24" applyFont="1" applyFill="1"/>
    <xf numFmtId="0" fontId="9" fillId="2" borderId="0" xfId="1" applyNumberFormat="1" applyFont="1" applyFill="1" applyAlignment="1">
      <alignment horizontal="left" wrapText="1"/>
    </xf>
    <xf numFmtId="164" fontId="2" fillId="2" borderId="0" xfId="23" applyFont="1" applyFill="1"/>
    <xf numFmtId="169" fontId="54" fillId="0" borderId="0" xfId="2" applyNumberFormat="1" applyFont="1"/>
    <xf numFmtId="169" fontId="2" fillId="3" borderId="0" xfId="2" applyNumberFormat="1" applyFill="1"/>
    <xf numFmtId="0" fontId="9" fillId="0" borderId="0" xfId="1" applyNumberFormat="1" applyFont="1" applyAlignment="1">
      <alignment horizontal="left" vertical="center" wrapText="1"/>
    </xf>
    <xf numFmtId="0" fontId="17" fillId="2" borderId="0" xfId="0" applyFont="1" applyFill="1" applyAlignment="1">
      <alignment horizontal="center" vertical="center" wrapText="1"/>
    </xf>
    <xf numFmtId="3" fontId="5" fillId="2" borderId="0" xfId="9" applyNumberFormat="1" applyFont="1" applyFill="1" applyBorder="1" applyAlignment="1">
      <alignment vertical="center"/>
    </xf>
    <xf numFmtId="3" fontId="34" fillId="2" borderId="0" xfId="7" applyNumberFormat="1" applyFont="1" applyFill="1" applyBorder="1" applyAlignment="1">
      <alignment horizontal="right"/>
    </xf>
    <xf numFmtId="0" fontId="7" fillId="2" borderId="0" xfId="2" applyFont="1" applyFill="1" applyAlignment="1">
      <alignment horizontal="center" vertical="center" textRotation="90"/>
    </xf>
    <xf numFmtId="0" fontId="17" fillId="2" borderId="0" xfId="2" applyFont="1" applyFill="1" applyAlignment="1">
      <alignment vertical="center" textRotation="90" wrapText="1"/>
    </xf>
    <xf numFmtId="0" fontId="7" fillId="2" borderId="0" xfId="3" applyFont="1" applyFill="1" applyAlignment="1">
      <alignment vertical="center"/>
    </xf>
    <xf numFmtId="0" fontId="34" fillId="2" borderId="0" xfId="0" applyFont="1" applyFill="1"/>
    <xf numFmtId="0" fontId="7" fillId="12" borderId="5" xfId="3" applyFont="1" applyFill="1" applyBorder="1" applyAlignment="1">
      <alignment vertical="center"/>
    </xf>
    <xf numFmtId="0" fontId="18" fillId="2" borderId="0" xfId="3" applyFont="1" applyFill="1" applyAlignment="1">
      <alignment vertical="center"/>
    </xf>
    <xf numFmtId="164" fontId="2" fillId="0" borderId="0" xfId="23" applyFont="1"/>
    <xf numFmtId="177" fontId="58" fillId="0" borderId="0" xfId="23" applyNumberFormat="1" applyFont="1"/>
    <xf numFmtId="173" fontId="58" fillId="0" borderId="0" xfId="2" applyNumberFormat="1" applyFont="1"/>
    <xf numFmtId="3" fontId="12" fillId="2" borderId="0" xfId="7" applyNumberFormat="1" applyFont="1" applyFill="1" applyBorder="1" applyAlignment="1">
      <alignment horizontal="right"/>
    </xf>
    <xf numFmtId="3" fontId="7" fillId="12" borderId="5" xfId="3" applyNumberFormat="1" applyFont="1" applyFill="1" applyBorder="1" applyAlignment="1">
      <alignment vertical="center"/>
    </xf>
    <xf numFmtId="164" fontId="10" fillId="2" borderId="0" xfId="23" applyFont="1" applyFill="1" applyAlignment="1">
      <alignment horizontal="center"/>
    </xf>
    <xf numFmtId="164" fontId="58" fillId="2" borderId="0" xfId="23" applyFont="1" applyFill="1"/>
    <xf numFmtId="164" fontId="6" fillId="2" borderId="0" xfId="23" applyFont="1" applyFill="1"/>
    <xf numFmtId="164" fontId="0" fillId="0" borderId="0" xfId="23" applyFont="1"/>
    <xf numFmtId="164" fontId="2" fillId="2" borderId="0" xfId="23" applyFont="1" applyFill="1" applyAlignment="1"/>
    <xf numFmtId="164" fontId="2" fillId="3" borderId="0" xfId="23" applyFont="1" applyFill="1" applyAlignment="1"/>
    <xf numFmtId="164" fontId="2" fillId="3" borderId="0" xfId="23" applyFont="1" applyFill="1"/>
    <xf numFmtId="0" fontId="62" fillId="2" borderId="0" xfId="2" applyFont="1" applyFill="1"/>
    <xf numFmtId="0" fontId="61" fillId="0" borderId="7" xfId="0" applyFont="1" applyBorder="1" applyAlignment="1">
      <alignment horizontal="left" indent="4"/>
    </xf>
    <xf numFmtId="3" fontId="63" fillId="0" borderId="5" xfId="7" applyNumberFormat="1" applyFont="1" applyFill="1" applyBorder="1" applyAlignment="1">
      <alignment horizontal="right"/>
    </xf>
    <xf numFmtId="0" fontId="64" fillId="0" borderId="0" xfId="2" applyFont="1"/>
    <xf numFmtId="0" fontId="62" fillId="0" borderId="0" xfId="2" applyFont="1"/>
    <xf numFmtId="0" fontId="63" fillId="0" borderId="0" xfId="0" applyFont="1"/>
    <xf numFmtId="3" fontId="63" fillId="0" borderId="0" xfId="0" applyNumberFormat="1" applyFont="1"/>
    <xf numFmtId="4" fontId="62" fillId="2" borderId="0" xfId="2" applyNumberFormat="1" applyFont="1" applyFill="1"/>
    <xf numFmtId="164" fontId="29" fillId="0" borderId="0" xfId="0" applyNumberFormat="1" applyFont="1"/>
    <xf numFmtId="164" fontId="2" fillId="2" borderId="0" xfId="2" applyNumberFormat="1" applyFill="1"/>
    <xf numFmtId="164" fontId="6" fillId="0" borderId="0" xfId="23" applyFont="1"/>
    <xf numFmtId="164" fontId="2" fillId="0" borderId="0" xfId="23" applyFont="1" applyAlignment="1">
      <alignment vertical="center"/>
    </xf>
    <xf numFmtId="164" fontId="62" fillId="0" borderId="0" xfId="23" applyFont="1"/>
    <xf numFmtId="164" fontId="2" fillId="2" borderId="0" xfId="23" applyFont="1" applyFill="1" applyBorder="1"/>
    <xf numFmtId="164" fontId="12" fillId="2" borderId="0" xfId="23" applyFont="1" applyFill="1" applyBorder="1" applyAlignment="1">
      <alignment horizontal="right"/>
    </xf>
    <xf numFmtId="164" fontId="2" fillId="2" borderId="0" xfId="23" applyFont="1" applyFill="1" applyBorder="1" applyAlignment="1">
      <alignment vertical="center"/>
    </xf>
    <xf numFmtId="164" fontId="0" fillId="2" borderId="0" xfId="23" applyFont="1" applyFill="1" applyBorder="1"/>
    <xf numFmtId="164" fontId="6" fillId="2" borderId="0" xfId="23" applyFont="1" applyFill="1" applyBorder="1"/>
    <xf numFmtId="164" fontId="2" fillId="0" borderId="0" xfId="23" applyFont="1" applyAlignment="1"/>
    <xf numFmtId="3" fontId="6" fillId="2" borderId="0" xfId="2" applyNumberFormat="1" applyFont="1" applyFill="1"/>
    <xf numFmtId="164" fontId="2" fillId="3" borderId="0" xfId="2" applyNumberFormat="1" applyFill="1"/>
    <xf numFmtId="3" fontId="2" fillId="0" borderId="5" xfId="6" applyNumberFormat="1" applyFont="1" applyFill="1" applyBorder="1"/>
    <xf numFmtId="3" fontId="6" fillId="0" borderId="5" xfId="3" applyNumberFormat="1" applyFont="1" applyBorder="1" applyAlignment="1">
      <alignment vertical="center"/>
    </xf>
    <xf numFmtId="3" fontId="33" fillId="0" borderId="5" xfId="7" applyNumberFormat="1" applyFont="1" applyFill="1" applyBorder="1" applyAlignment="1">
      <alignment horizontal="right"/>
    </xf>
    <xf numFmtId="0" fontId="33" fillId="0" borderId="0" xfId="0" applyFont="1"/>
    <xf numFmtId="4" fontId="16" fillId="0" borderId="0" xfId="2" applyNumberFormat="1" applyFont="1"/>
    <xf numFmtId="3" fontId="34" fillId="2" borderId="4" xfId="7" applyNumberFormat="1" applyFont="1" applyFill="1" applyBorder="1" applyAlignment="1">
      <alignment horizontal="right"/>
    </xf>
    <xf numFmtId="3" fontId="34" fillId="2" borderId="5" xfId="7" applyNumberFormat="1" applyFont="1" applyFill="1" applyBorder="1" applyAlignment="1">
      <alignment horizontal="right"/>
    </xf>
    <xf numFmtId="3" fontId="12" fillId="2" borderId="5" xfId="7" applyNumberFormat="1" applyFont="1" applyFill="1" applyBorder="1" applyAlignment="1">
      <alignment horizontal="right"/>
    </xf>
    <xf numFmtId="3" fontId="2" fillId="2" borderId="0" xfId="2" applyNumberFormat="1" applyFill="1" applyAlignment="1">
      <alignment horizontal="right"/>
    </xf>
    <xf numFmtId="3" fontId="67" fillId="0" borderId="5" xfId="6" applyNumberFormat="1" applyFont="1" applyFill="1" applyBorder="1"/>
    <xf numFmtId="164" fontId="6" fillId="0" borderId="0" xfId="2" applyNumberFormat="1" applyFont="1"/>
    <xf numFmtId="178" fontId="0" fillId="0" borderId="0" xfId="0" applyNumberFormat="1"/>
    <xf numFmtId="3" fontId="69" fillId="0" borderId="5" xfId="6" applyNumberFormat="1" applyFont="1" applyFill="1" applyBorder="1"/>
    <xf numFmtId="37" fontId="69" fillId="0" borderId="5" xfId="6" applyNumberFormat="1" applyFont="1" applyFill="1" applyBorder="1"/>
    <xf numFmtId="3" fontId="70" fillId="10" borderId="5" xfId="7" applyNumberFormat="1" applyFont="1" applyFill="1" applyBorder="1" applyAlignment="1">
      <alignment horizontal="right"/>
    </xf>
    <xf numFmtId="3" fontId="64" fillId="0" borderId="0" xfId="2" applyNumberFormat="1" applyFont="1"/>
    <xf numFmtId="0" fontId="9" fillId="2" borderId="0" xfId="1" applyNumberFormat="1" applyFont="1" applyFill="1" applyBorder="1" applyAlignment="1">
      <alignment vertical="center"/>
    </xf>
    <xf numFmtId="3" fontId="33" fillId="0" borderId="4" xfId="7" applyNumberFormat="1" applyFont="1" applyFill="1" applyBorder="1" applyAlignment="1">
      <alignment horizontal="right" vertical="center"/>
    </xf>
    <xf numFmtId="3" fontId="74" fillId="0" borderId="5" xfId="7" applyNumberFormat="1" applyFont="1" applyFill="1" applyBorder="1" applyAlignment="1">
      <alignment horizontal="right"/>
    </xf>
    <xf numFmtId="3" fontId="75" fillId="10" borderId="5" xfId="6" applyNumberFormat="1" applyFont="1" applyFill="1" applyBorder="1"/>
    <xf numFmtId="3" fontId="75" fillId="0" borderId="5" xfId="6" applyNumberFormat="1" applyFont="1" applyFill="1" applyBorder="1"/>
    <xf numFmtId="0" fontId="75" fillId="2" borderId="0" xfId="2" applyFont="1" applyFill="1"/>
    <xf numFmtId="164" fontId="75" fillId="2" borderId="0" xfId="23" applyFont="1" applyFill="1"/>
    <xf numFmtId="0" fontId="75" fillId="3" borderId="0" xfId="2" applyFont="1" applyFill="1"/>
    <xf numFmtId="3" fontId="73" fillId="0" borderId="0" xfId="6" applyNumberFormat="1" applyFont="1" applyFill="1" applyBorder="1"/>
    <xf numFmtId="3" fontId="74" fillId="10" borderId="5" xfId="7" applyNumberFormat="1" applyFont="1" applyFill="1" applyBorder="1" applyAlignment="1">
      <alignment horizontal="right"/>
    </xf>
    <xf numFmtId="176" fontId="6" fillId="0" borderId="0" xfId="23" applyNumberFormat="1" applyFont="1"/>
    <xf numFmtId="176" fontId="6" fillId="0" borderId="0" xfId="23" applyNumberFormat="1" applyFont="1" applyFill="1"/>
    <xf numFmtId="3" fontId="12" fillId="0" borderId="0" xfId="7" applyNumberFormat="1" applyFont="1" applyFill="1" applyBorder="1" applyAlignment="1">
      <alignment horizontal="right"/>
    </xf>
    <xf numFmtId="166" fontId="37" fillId="0" borderId="5" xfId="6" applyFont="1" applyFill="1" applyBorder="1" applyAlignment="1" applyProtection="1">
      <alignment horizontal="left" indent="2"/>
    </xf>
    <xf numFmtId="166" fontId="37" fillId="0" borderId="5" xfId="5" applyFont="1" applyFill="1" applyBorder="1" applyAlignment="1" applyProtection="1">
      <alignment horizontal="left" indent="2"/>
    </xf>
    <xf numFmtId="3" fontId="2" fillId="2" borderId="5" xfId="6" applyNumberFormat="1" applyFont="1" applyFill="1" applyBorder="1"/>
    <xf numFmtId="3" fontId="7" fillId="12" borderId="6" xfId="3" applyNumberFormat="1" applyFont="1" applyFill="1" applyBorder="1" applyAlignment="1">
      <alignment vertical="center"/>
    </xf>
    <xf numFmtId="164" fontId="9" fillId="2" borderId="0" xfId="23" applyFont="1" applyFill="1" applyBorder="1" applyAlignment="1">
      <alignment vertical="center"/>
    </xf>
    <xf numFmtId="43" fontId="9" fillId="2" borderId="0" xfId="1" applyNumberFormat="1" applyFont="1" applyFill="1" applyBorder="1" applyAlignment="1">
      <alignment vertical="center"/>
    </xf>
    <xf numFmtId="164" fontId="2" fillId="0" borderId="0" xfId="2" applyNumberFormat="1"/>
    <xf numFmtId="43" fontId="2" fillId="0" borderId="0" xfId="2" applyNumberFormat="1"/>
    <xf numFmtId="179" fontId="2" fillId="0" borderId="0" xfId="2" applyNumberFormat="1"/>
    <xf numFmtId="10" fontId="2" fillId="0" borderId="0" xfId="24" applyNumberFormat="1" applyFont="1"/>
    <xf numFmtId="164" fontId="76" fillId="0" borderId="0" xfId="23" applyFont="1"/>
    <xf numFmtId="0" fontId="12" fillId="2" borderId="0" xfId="2" applyFont="1" applyFill="1" applyAlignment="1">
      <alignment vertical="center"/>
    </xf>
    <xf numFmtId="0" fontId="72" fillId="0" borderId="4" xfId="3" applyFont="1" applyBorder="1" applyAlignment="1">
      <alignment horizontal="left" vertical="center" indent="1"/>
    </xf>
    <xf numFmtId="0" fontId="74" fillId="0" borderId="5" xfId="3" applyFont="1" applyBorder="1" applyAlignment="1">
      <alignment horizontal="left" vertical="center" indent="1"/>
    </xf>
    <xf numFmtId="3" fontId="72" fillId="0" borderId="4" xfId="7" applyNumberFormat="1" applyFont="1" applyFill="1" applyBorder="1" applyAlignment="1">
      <alignment horizontal="right"/>
    </xf>
    <xf numFmtId="3" fontId="5" fillId="17" borderId="17" xfId="9" applyNumberFormat="1" applyFont="1" applyFill="1" applyBorder="1" applyAlignment="1">
      <alignment vertical="center"/>
    </xf>
    <xf numFmtId="3" fontId="5" fillId="17" borderId="16" xfId="9" applyNumberFormat="1" applyFont="1" applyFill="1" applyBorder="1" applyAlignment="1">
      <alignment vertical="center"/>
    </xf>
    <xf numFmtId="3" fontId="7" fillId="17" borderId="16" xfId="7" applyNumberFormat="1" applyFont="1" applyFill="1" applyBorder="1" applyAlignment="1">
      <alignment horizontal="right" vertical="center"/>
    </xf>
    <xf numFmtId="3" fontId="7" fillId="17" borderId="6" xfId="7" applyNumberFormat="1" applyFont="1" applyFill="1" applyBorder="1" applyAlignment="1">
      <alignment horizontal="right" vertical="center"/>
    </xf>
    <xf numFmtId="166" fontId="7" fillId="17" borderId="14" xfId="5" applyFont="1" applyFill="1" applyBorder="1" applyAlignment="1">
      <alignment vertical="center"/>
    </xf>
    <xf numFmtId="0" fontId="13" fillId="2" borderId="0" xfId="3" applyFont="1" applyFill="1"/>
    <xf numFmtId="3" fontId="5" fillId="18" borderId="3" xfId="9" applyNumberFormat="1" applyFont="1" applyFill="1" applyBorder="1" applyAlignment="1">
      <alignment vertical="center"/>
    </xf>
    <xf numFmtId="3" fontId="72" fillId="10" borderId="4" xfId="7" applyNumberFormat="1" applyFont="1" applyFill="1" applyBorder="1" applyAlignment="1">
      <alignment horizontal="right"/>
    </xf>
    <xf numFmtId="0" fontId="60" fillId="2" borderId="0" xfId="2" applyFont="1" applyFill="1" applyAlignment="1">
      <alignment horizontal="center" vertical="center" textRotation="90" wrapText="1"/>
    </xf>
    <xf numFmtId="0" fontId="5" fillId="2" borderId="0" xfId="3" applyFont="1" applyFill="1" applyAlignment="1">
      <alignment horizontal="center" vertical="center" wrapText="1"/>
    </xf>
    <xf numFmtId="0" fontId="66" fillId="0" borderId="0" xfId="2" applyFont="1" applyAlignment="1">
      <alignment vertical="center"/>
    </xf>
    <xf numFmtId="0" fontId="20" fillId="2" borderId="0" xfId="2" applyFont="1" applyFill="1" applyAlignment="1">
      <alignment horizontal="center" vertical="center" textRotation="90" wrapText="1"/>
    </xf>
    <xf numFmtId="166" fontId="7" fillId="2" borderId="0" xfId="5" applyFont="1" applyFill="1" applyBorder="1" applyAlignment="1">
      <alignment vertical="center"/>
    </xf>
    <xf numFmtId="0" fontId="6" fillId="2" borderId="0" xfId="2" applyFont="1" applyFill="1" applyAlignment="1">
      <alignment vertical="center"/>
    </xf>
    <xf numFmtId="9" fontId="5" fillId="2" borderId="0" xfId="7" applyFont="1" applyFill="1" applyBorder="1" applyAlignment="1">
      <alignment horizontal="center" vertical="center"/>
    </xf>
    <xf numFmtId="3" fontId="12" fillId="0" borderId="5" xfId="6" applyNumberFormat="1" applyFont="1" applyBorder="1"/>
    <xf numFmtId="166" fontId="7" fillId="17" borderId="7" xfId="5" applyFont="1" applyFill="1" applyBorder="1" applyAlignment="1">
      <alignment vertical="center"/>
    </xf>
    <xf numFmtId="3" fontId="7" fillId="17" borderId="5" xfId="7" applyNumberFormat="1" applyFont="1" applyFill="1" applyBorder="1" applyAlignment="1">
      <alignment horizontal="right" vertical="center"/>
    </xf>
    <xf numFmtId="3" fontId="6" fillId="0" borderId="4" xfId="5" applyNumberFormat="1" applyFont="1" applyFill="1" applyBorder="1" applyAlignment="1">
      <alignment vertical="center"/>
    </xf>
    <xf numFmtId="3" fontId="41" fillId="10" borderId="6" xfId="6" applyNumberFormat="1" applyFont="1" applyFill="1" applyBorder="1"/>
    <xf numFmtId="166" fontId="7" fillId="19" borderId="14" xfId="5" applyFont="1" applyFill="1" applyBorder="1" applyAlignment="1">
      <alignment vertical="center"/>
    </xf>
    <xf numFmtId="3" fontId="5" fillId="19" borderId="17" xfId="9" applyNumberFormat="1" applyFont="1" applyFill="1" applyBorder="1" applyAlignment="1">
      <alignment vertical="center"/>
    </xf>
    <xf numFmtId="3" fontId="5" fillId="19" borderId="16" xfId="9" applyNumberFormat="1" applyFont="1" applyFill="1" applyBorder="1" applyAlignment="1">
      <alignment vertical="center"/>
    </xf>
    <xf numFmtId="3" fontId="7" fillId="19" borderId="16" xfId="7" applyNumberFormat="1" applyFont="1" applyFill="1" applyBorder="1" applyAlignment="1">
      <alignment horizontal="right" vertical="center"/>
    </xf>
    <xf numFmtId="3" fontId="7" fillId="19" borderId="6" xfId="7" applyNumberFormat="1" applyFont="1" applyFill="1" applyBorder="1" applyAlignment="1">
      <alignment horizontal="right" vertical="center"/>
    </xf>
    <xf numFmtId="0" fontId="12" fillId="0" borderId="4" xfId="3" applyFont="1" applyBorder="1" applyAlignment="1">
      <alignment horizontal="left" vertical="center" indent="1"/>
    </xf>
    <xf numFmtId="9" fontId="5" fillId="16" borderId="3" xfId="24" applyFont="1" applyFill="1" applyBorder="1" applyAlignment="1">
      <alignment horizontal="center" vertical="center"/>
    </xf>
    <xf numFmtId="0" fontId="16" fillId="2" borderId="0" xfId="2" applyFont="1" applyFill="1"/>
    <xf numFmtId="3" fontId="72" fillId="0" borderId="0" xfId="7" applyNumberFormat="1" applyFont="1" applyFill="1" applyBorder="1" applyAlignment="1">
      <alignment horizontal="right"/>
    </xf>
    <xf numFmtId="182" fontId="15" fillId="0" borderId="0" xfId="23" applyNumberFormat="1" applyFont="1"/>
    <xf numFmtId="0" fontId="13" fillId="0" borderId="6" xfId="3" applyFont="1" applyBorder="1" applyAlignment="1">
      <alignment horizontal="left" vertical="center"/>
    </xf>
    <xf numFmtId="3" fontId="6" fillId="0" borderId="6" xfId="5" applyNumberFormat="1" applyFont="1" applyFill="1" applyBorder="1" applyAlignment="1">
      <alignment vertical="center"/>
    </xf>
    <xf numFmtId="180" fontId="2" fillId="0" borderId="0" xfId="2" applyNumberFormat="1"/>
    <xf numFmtId="164" fontId="29" fillId="0" borderId="0" xfId="23" applyFont="1"/>
    <xf numFmtId="164" fontId="15" fillId="0" borderId="0" xfId="23" applyFont="1"/>
    <xf numFmtId="176" fontId="2" fillId="0" borderId="0" xfId="23" applyNumberFormat="1" applyFont="1"/>
    <xf numFmtId="176" fontId="16" fillId="0" borderId="0" xfId="23" applyNumberFormat="1" applyFont="1"/>
    <xf numFmtId="176" fontId="0" fillId="0" borderId="0" xfId="23" applyNumberFormat="1" applyFont="1"/>
    <xf numFmtId="176" fontId="2" fillId="0" borderId="0" xfId="23" applyNumberFormat="1" applyFont="1" applyAlignment="1">
      <alignment vertical="center"/>
    </xf>
    <xf numFmtId="176" fontId="2" fillId="2" borderId="0" xfId="23" applyNumberFormat="1" applyFont="1" applyFill="1"/>
    <xf numFmtId="176" fontId="62" fillId="2" borderId="0" xfId="23" applyNumberFormat="1" applyFont="1" applyFill="1"/>
    <xf numFmtId="176" fontId="6" fillId="2" borderId="0" xfId="23" applyNumberFormat="1" applyFont="1" applyFill="1"/>
    <xf numFmtId="176" fontId="7" fillId="2" borderId="0" xfId="23" applyNumberFormat="1" applyFont="1" applyFill="1" applyBorder="1" applyAlignment="1">
      <alignment horizontal="right" vertical="center"/>
    </xf>
    <xf numFmtId="176" fontId="0" fillId="2" borderId="0" xfId="23" applyNumberFormat="1" applyFont="1" applyFill="1"/>
    <xf numFmtId="3" fontId="77" fillId="0" borderId="5" xfId="7" applyNumberFormat="1" applyFont="1" applyFill="1" applyBorder="1" applyAlignment="1">
      <alignment horizontal="right"/>
    </xf>
    <xf numFmtId="3" fontId="34" fillId="2" borderId="6" xfId="7" applyNumberFormat="1" applyFont="1" applyFill="1" applyBorder="1" applyAlignment="1">
      <alignment horizontal="right"/>
    </xf>
    <xf numFmtId="3" fontId="61" fillId="0" borderId="5" xfId="7" applyNumberFormat="1" applyFont="1" applyFill="1" applyBorder="1" applyAlignment="1">
      <alignment horizontal="right"/>
    </xf>
    <xf numFmtId="3" fontId="61" fillId="0" borderId="0" xfId="0" applyNumberFormat="1" applyFont="1"/>
    <xf numFmtId="3" fontId="78" fillId="0" borderId="5" xfId="7" applyNumberFormat="1" applyFont="1" applyFill="1" applyBorder="1" applyAlignment="1">
      <alignment horizontal="right"/>
    </xf>
    <xf numFmtId="4" fontId="29" fillId="0" borderId="0" xfId="0" applyNumberFormat="1" applyFont="1"/>
    <xf numFmtId="4" fontId="76" fillId="0" borderId="0" xfId="0" applyNumberFormat="1" applyFont="1"/>
    <xf numFmtId="3" fontId="34" fillId="0" borderId="5" xfId="6" applyNumberFormat="1" applyFont="1" applyBorder="1"/>
    <xf numFmtId="0" fontId="27" fillId="3" borderId="0" xfId="2" quotePrefix="1" applyFont="1" applyFill="1" applyAlignment="1">
      <alignment horizontal="center"/>
    </xf>
    <xf numFmtId="43" fontId="6" fillId="0" borderId="0" xfId="2" applyNumberFormat="1" applyFont="1"/>
    <xf numFmtId="164" fontId="2" fillId="0" borderId="0" xfId="23" applyFont="1" applyFill="1" applyBorder="1"/>
    <xf numFmtId="4" fontId="80" fillId="0" borderId="0" xfId="2" applyNumberFormat="1" applyFont="1" applyAlignment="1">
      <alignment horizontal="center"/>
    </xf>
    <xf numFmtId="164" fontId="0" fillId="0" borderId="0" xfId="23" applyFont="1" applyBorder="1"/>
    <xf numFmtId="164" fontId="79" fillId="20" borderId="0" xfId="23" applyFont="1" applyFill="1" applyBorder="1" applyAlignment="1">
      <alignment horizontal="right" vertical="center"/>
    </xf>
    <xf numFmtId="173" fontId="6" fillId="0" borderId="0" xfId="2" applyNumberFormat="1" applyFont="1"/>
    <xf numFmtId="176" fontId="27" fillId="3" borderId="0" xfId="23" quotePrefix="1" applyNumberFormat="1" applyFont="1" applyFill="1" applyAlignment="1">
      <alignment horizontal="center"/>
    </xf>
    <xf numFmtId="176" fontId="51" fillId="0" borderId="0" xfId="23" applyNumberFormat="1" applyFont="1" applyAlignment="1">
      <alignment horizontal="center"/>
    </xf>
    <xf numFmtId="181" fontId="2" fillId="0" borderId="0" xfId="23" applyNumberFormat="1" applyFont="1"/>
    <xf numFmtId="3" fontId="12" fillId="10" borderId="4" xfId="7" applyNumberFormat="1" applyFont="1" applyFill="1" applyBorder="1" applyAlignment="1">
      <alignment horizontal="right"/>
    </xf>
    <xf numFmtId="37" fontId="37" fillId="0" borderId="8" xfId="6" applyNumberFormat="1" applyFont="1" applyFill="1" applyBorder="1"/>
    <xf numFmtId="169" fontId="34" fillId="0" borderId="5" xfId="7" applyNumberFormat="1" applyFont="1" applyFill="1" applyBorder="1" applyAlignment="1">
      <alignment horizontal="right"/>
    </xf>
    <xf numFmtId="0" fontId="12" fillId="0" borderId="0" xfId="0" applyFont="1"/>
    <xf numFmtId="3" fontId="12" fillId="10" borderId="5" xfId="7" applyNumberFormat="1" applyFont="1" applyFill="1" applyBorder="1" applyAlignment="1">
      <alignment horizontal="right"/>
    </xf>
    <xf numFmtId="3" fontId="34" fillId="10" borderId="4" xfId="7" applyNumberFormat="1" applyFont="1" applyFill="1" applyBorder="1" applyAlignment="1">
      <alignment horizontal="right" vertical="center"/>
    </xf>
    <xf numFmtId="0" fontId="13" fillId="0" borderId="3" xfId="3" applyFont="1" applyBorder="1" applyAlignment="1">
      <alignment horizontal="left" vertical="center"/>
    </xf>
    <xf numFmtId="3" fontId="41" fillId="10" borderId="3" xfId="6" applyNumberFormat="1" applyFont="1" applyFill="1" applyBorder="1"/>
    <xf numFmtId="3" fontId="6" fillId="0" borderId="3" xfId="5" applyNumberFormat="1" applyFont="1" applyFill="1" applyBorder="1" applyAlignment="1">
      <alignment vertical="center"/>
    </xf>
    <xf numFmtId="43" fontId="2" fillId="0" borderId="0" xfId="2" applyNumberFormat="1" applyAlignment="1">
      <alignment vertical="center"/>
    </xf>
    <xf numFmtId="164" fontId="6" fillId="0" borderId="0" xfId="23" applyFont="1" applyAlignment="1">
      <alignment vertical="center"/>
    </xf>
    <xf numFmtId="3" fontId="12" fillId="0" borderId="0" xfId="0" applyNumberFormat="1" applyFont="1"/>
    <xf numFmtId="0" fontId="12" fillId="0" borderId="7" xfId="3" applyFont="1" applyBorder="1" applyAlignment="1">
      <alignment horizontal="left" indent="2"/>
    </xf>
    <xf numFmtId="166" fontId="7" fillId="19" borderId="7" xfId="5" applyFont="1" applyFill="1" applyBorder="1" applyAlignment="1">
      <alignment vertical="center"/>
    </xf>
    <xf numFmtId="3" fontId="7" fillId="19" borderId="8" xfId="7" applyNumberFormat="1" applyFont="1" applyFill="1" applyBorder="1" applyAlignment="1">
      <alignment horizontal="right" vertical="center"/>
    </xf>
    <xf numFmtId="3" fontId="7" fillId="19" borderId="5" xfId="7" applyNumberFormat="1" applyFont="1" applyFill="1" applyBorder="1" applyAlignment="1">
      <alignment horizontal="right" vertical="center"/>
    </xf>
    <xf numFmtId="164" fontId="2" fillId="0" borderId="0" xfId="23" applyFont="1" applyBorder="1"/>
    <xf numFmtId="3" fontId="37" fillId="2" borderId="5" xfId="6" applyNumberFormat="1" applyFont="1" applyFill="1" applyBorder="1"/>
    <xf numFmtId="3" fontId="41" fillId="2" borderId="5" xfId="6" applyNumberFormat="1" applyFont="1" applyFill="1" applyBorder="1"/>
    <xf numFmtId="3" fontId="6" fillId="2" borderId="5" xfId="6" applyNumberFormat="1" applyFont="1" applyFill="1" applyBorder="1"/>
    <xf numFmtId="37" fontId="2" fillId="2" borderId="5" xfId="6" applyNumberFormat="1" applyFont="1" applyFill="1" applyBorder="1"/>
    <xf numFmtId="0" fontId="81" fillId="0" borderId="0" xfId="2" applyFont="1" applyAlignment="1">
      <alignment vertical="center"/>
    </xf>
    <xf numFmtId="183" fontId="82" fillId="20" borderId="0" xfId="0" applyNumberFormat="1" applyFont="1" applyFill="1" applyAlignment="1">
      <alignment horizontal="left" vertical="center"/>
    </xf>
    <xf numFmtId="3" fontId="82" fillId="20" borderId="0" xfId="0" applyNumberFormat="1" applyFont="1" applyFill="1" applyAlignment="1">
      <alignment horizontal="right" vertical="center"/>
    </xf>
    <xf numFmtId="173" fontId="2" fillId="2" borderId="5" xfId="6" applyNumberFormat="1" applyFont="1" applyFill="1" applyBorder="1"/>
    <xf numFmtId="0" fontId="11" fillId="0" borderId="0" xfId="2" applyFont="1" applyAlignment="1">
      <alignment horizontal="center"/>
    </xf>
    <xf numFmtId="175" fontId="15" fillId="0" borderId="0" xfId="0" applyNumberFormat="1" applyFont="1"/>
    <xf numFmtId="3" fontId="33" fillId="2" borderId="4" xfId="7" applyNumberFormat="1" applyFont="1" applyFill="1" applyBorder="1" applyAlignment="1">
      <alignment horizontal="right" vertical="center"/>
    </xf>
    <xf numFmtId="4" fontId="6" fillId="0" borderId="0" xfId="2" applyNumberFormat="1" applyFont="1"/>
    <xf numFmtId="3" fontId="15" fillId="0" borderId="0" xfId="0" applyNumberFormat="1" applyFont="1"/>
    <xf numFmtId="178" fontId="58" fillId="0" borderId="0" xfId="2" applyNumberFormat="1" applyFont="1"/>
    <xf numFmtId="178" fontId="15" fillId="0" borderId="0" xfId="0" applyNumberFormat="1" applyFont="1"/>
    <xf numFmtId="3" fontId="58" fillId="0" borderId="0" xfId="2" applyNumberFormat="1" applyFont="1"/>
    <xf numFmtId="0" fontId="15" fillId="0" borderId="0" xfId="0" applyFont="1"/>
    <xf numFmtId="0" fontId="58" fillId="0" borderId="0" xfId="2" applyFont="1"/>
    <xf numFmtId="0" fontId="58" fillId="2" borderId="0" xfId="2" applyFont="1" applyFill="1"/>
    <xf numFmtId="0" fontId="63" fillId="2" borderId="0" xfId="0" applyFont="1" applyFill="1"/>
    <xf numFmtId="3" fontId="63" fillId="2" borderId="5" xfId="7" applyNumberFormat="1" applyFont="1" applyFill="1" applyBorder="1" applyAlignment="1">
      <alignment horizontal="right"/>
    </xf>
    <xf numFmtId="3" fontId="33" fillId="2" borderId="5" xfId="7" applyNumberFormat="1" applyFont="1" applyFill="1" applyBorder="1" applyAlignment="1">
      <alignment horizontal="right"/>
    </xf>
    <xf numFmtId="4" fontId="15" fillId="0" borderId="0" xfId="0" applyNumberFormat="1" applyFont="1"/>
    <xf numFmtId="3" fontId="2" fillId="0" borderId="5" xfId="3" applyNumberFormat="1" applyFont="1" applyBorder="1" applyAlignment="1">
      <alignment vertical="center"/>
    </xf>
    <xf numFmtId="0" fontId="9" fillId="0" borderId="0" xfId="1" applyNumberFormat="1" applyFont="1" applyFill="1" applyAlignment="1">
      <alignment horizontal="left" vertical="center" wrapText="1"/>
    </xf>
    <xf numFmtId="0" fontId="9" fillId="0" borderId="0" xfId="1" applyNumberFormat="1" applyFont="1" applyFill="1" applyAlignment="1">
      <alignment horizontal="left" wrapText="1"/>
    </xf>
    <xf numFmtId="184" fontId="15" fillId="0" borderId="0" xfId="24" applyNumberFormat="1" applyFont="1"/>
    <xf numFmtId="184" fontId="29" fillId="0" borderId="0" xfId="24" applyNumberFormat="1" applyFont="1"/>
    <xf numFmtId="185" fontId="29" fillId="0" borderId="0" xfId="24" applyNumberFormat="1" applyFont="1"/>
    <xf numFmtId="0" fontId="7" fillId="0" borderId="0" xfId="2" applyFont="1" applyAlignment="1">
      <alignment horizontal="center" vertical="center" textRotation="90"/>
    </xf>
    <xf numFmtId="0" fontId="60" fillId="0" borderId="0" xfId="2" applyFont="1" applyAlignment="1">
      <alignment horizontal="center" vertical="center" textRotation="90" wrapText="1"/>
    </xf>
    <xf numFmtId="166" fontId="7" fillId="0" borderId="0" xfId="5" applyFont="1" applyFill="1" applyBorder="1" applyAlignment="1">
      <alignment vertical="center"/>
    </xf>
    <xf numFmtId="0" fontId="12" fillId="0" borderId="0" xfId="2" applyFont="1" applyAlignment="1">
      <alignment vertical="center"/>
    </xf>
    <xf numFmtId="186" fontId="15" fillId="0" borderId="0" xfId="23" applyNumberFormat="1" applyFont="1"/>
    <xf numFmtId="186" fontId="2" fillId="0" borderId="0" xfId="23" applyNumberFormat="1" applyFont="1"/>
    <xf numFmtId="9" fontId="6" fillId="0" borderId="0" xfId="24" applyFont="1"/>
    <xf numFmtId="3" fontId="0" fillId="2" borderId="0" xfId="0" applyNumberFormat="1" applyFill="1"/>
    <xf numFmtId="173" fontId="2" fillId="0" borderId="0" xfId="2" applyNumberFormat="1"/>
    <xf numFmtId="164" fontId="12" fillId="0" borderId="0" xfId="23" applyFont="1"/>
    <xf numFmtId="0" fontId="13" fillId="21" borderId="3" xfId="2" applyFont="1" applyFill="1" applyBorder="1" applyAlignment="1">
      <alignment horizontal="left" vertical="center" wrapText="1"/>
    </xf>
    <xf numFmtId="3" fontId="12" fillId="21" borderId="3" xfId="0" applyNumberFormat="1" applyFont="1" applyFill="1" applyBorder="1"/>
    <xf numFmtId="176" fontId="12" fillId="21" borderId="3" xfId="23" applyNumberFormat="1" applyFont="1" applyFill="1" applyBorder="1" applyAlignment="1">
      <alignment horizontal="right" vertical="center" wrapText="1"/>
    </xf>
    <xf numFmtId="1" fontId="12" fillId="21" borderId="3" xfId="23" applyNumberFormat="1" applyFont="1" applyFill="1" applyBorder="1" applyAlignment="1">
      <alignment horizontal="right" vertical="center" wrapText="1"/>
    </xf>
    <xf numFmtId="3" fontId="12" fillId="21" borderId="3" xfId="1" applyNumberFormat="1" applyFont="1" applyFill="1" applyBorder="1" applyAlignment="1">
      <alignment horizontal="right" vertical="center" wrapText="1"/>
    </xf>
    <xf numFmtId="3" fontId="72" fillId="2" borderId="4" xfId="7" applyNumberFormat="1" applyFont="1" applyFill="1" applyBorder="1" applyAlignment="1">
      <alignment horizontal="right"/>
    </xf>
    <xf numFmtId="3" fontId="74" fillId="2" borderId="5" xfId="7" applyNumberFormat="1" applyFont="1" applyFill="1" applyBorder="1" applyAlignment="1">
      <alignment horizontal="right"/>
    </xf>
    <xf numFmtId="180" fontId="15" fillId="0" borderId="0" xfId="0" applyNumberFormat="1" applyFont="1"/>
    <xf numFmtId="3" fontId="12" fillId="2" borderId="4" xfId="7" applyNumberFormat="1" applyFont="1" applyFill="1" applyBorder="1" applyAlignment="1">
      <alignment horizontal="right"/>
    </xf>
    <xf numFmtId="182" fontId="16" fillId="0" borderId="0" xfId="23" applyNumberFormat="1" applyFont="1"/>
    <xf numFmtId="164" fontId="84" fillId="0" borderId="0" xfId="23" applyFont="1"/>
    <xf numFmtId="164" fontId="6" fillId="0" borderId="0" xfId="23" applyFont="1" applyFill="1"/>
    <xf numFmtId="3" fontId="69" fillId="0" borderId="5" xfId="3" applyNumberFormat="1" applyFont="1" applyBorder="1" applyAlignment="1">
      <alignment vertical="center"/>
    </xf>
    <xf numFmtId="181" fontId="15" fillId="0" borderId="0" xfId="23" applyNumberFormat="1" applyFont="1"/>
    <xf numFmtId="187" fontId="58" fillId="2" borderId="0" xfId="23" applyNumberFormat="1" applyFont="1" applyFill="1"/>
    <xf numFmtId="43" fontId="9" fillId="2" borderId="0" xfId="1" applyNumberFormat="1" applyFont="1" applyFill="1" applyAlignment="1">
      <alignment wrapText="1"/>
    </xf>
    <xf numFmtId="175" fontId="0" fillId="0" borderId="0" xfId="0" applyNumberFormat="1"/>
    <xf numFmtId="181" fontId="0" fillId="0" borderId="0" xfId="23" applyNumberFormat="1" applyFont="1" applyFill="1"/>
    <xf numFmtId="0" fontId="9" fillId="0" borderId="0" xfId="1" applyNumberFormat="1" applyFont="1" applyFill="1" applyAlignment="1">
      <alignment horizontal="left" vertical="center" wrapText="1"/>
    </xf>
    <xf numFmtId="0" fontId="9" fillId="2" borderId="0" xfId="1" applyNumberFormat="1" applyFont="1" applyFill="1" applyAlignment="1">
      <alignment horizontal="left" wrapText="1"/>
    </xf>
    <xf numFmtId="0" fontId="9" fillId="0" borderId="0" xfId="1" applyNumberFormat="1" applyFont="1" applyFill="1" applyAlignment="1">
      <alignment horizontal="left" wrapText="1"/>
    </xf>
    <xf numFmtId="0" fontId="7" fillId="11" borderId="0" xfId="2" applyFont="1" applyFill="1" applyAlignment="1">
      <alignment horizontal="center" vertical="center" textRotation="90"/>
    </xf>
    <xf numFmtId="0" fontId="31" fillId="13" borderId="9" xfId="3" applyFont="1" applyFill="1" applyBorder="1" applyAlignment="1">
      <alignment horizontal="center" vertical="center"/>
    </xf>
    <xf numFmtId="0" fontId="31" fillId="13" borderId="10" xfId="3" applyFont="1" applyFill="1" applyBorder="1" applyAlignment="1">
      <alignment horizontal="center" vertical="center"/>
    </xf>
    <xf numFmtId="0" fontId="31" fillId="13" borderId="11" xfId="3" applyFont="1" applyFill="1" applyBorder="1" applyAlignment="1">
      <alignment horizontal="center" vertical="center"/>
    </xf>
    <xf numFmtId="0" fontId="7" fillId="14" borderId="0" xfId="2" applyFont="1" applyFill="1" applyAlignment="1">
      <alignment horizontal="center" vertical="center" textRotation="90"/>
    </xf>
    <xf numFmtId="0" fontId="17" fillId="15" borderId="4" xfId="2" applyFont="1" applyFill="1" applyBorder="1" applyAlignment="1">
      <alignment horizontal="center" vertical="center" textRotation="90" wrapText="1"/>
    </xf>
    <xf numFmtId="0" fontId="17" fillId="15" borderId="5" xfId="2" applyFont="1" applyFill="1" applyBorder="1" applyAlignment="1">
      <alignment horizontal="center" vertical="center" textRotation="90" wrapText="1"/>
    </xf>
    <xf numFmtId="0" fontId="17" fillId="15" borderId="6" xfId="2" applyFont="1" applyFill="1" applyBorder="1" applyAlignment="1">
      <alignment horizontal="center" vertical="center" textRotation="90" wrapText="1"/>
    </xf>
    <xf numFmtId="9" fontId="5" fillId="15" borderId="4" xfId="7" applyFont="1" applyFill="1" applyBorder="1" applyAlignment="1">
      <alignment horizontal="center" vertical="center"/>
    </xf>
    <xf numFmtId="9" fontId="5" fillId="15" borderId="5" xfId="7" applyFont="1" applyFill="1" applyBorder="1" applyAlignment="1">
      <alignment horizontal="center" vertical="center"/>
    </xf>
    <xf numFmtId="9" fontId="5" fillId="15" borderId="6" xfId="7" applyFont="1" applyFill="1" applyBorder="1" applyAlignment="1">
      <alignment horizontal="center" vertical="center"/>
    </xf>
    <xf numFmtId="0" fontId="20" fillId="15" borderId="4" xfId="2" applyFont="1" applyFill="1" applyBorder="1" applyAlignment="1">
      <alignment horizontal="center" vertical="center" textRotation="90" wrapText="1"/>
    </xf>
    <xf numFmtId="0" fontId="20" fillId="15" borderId="5" xfId="2" applyFont="1" applyFill="1" applyBorder="1" applyAlignment="1">
      <alignment horizontal="center" vertical="center" textRotation="90" wrapText="1"/>
    </xf>
    <xf numFmtId="0" fontId="20" fillId="15" borderId="6" xfId="2" applyFont="1" applyFill="1" applyBorder="1" applyAlignment="1">
      <alignment horizontal="center" vertical="center" textRotation="90" wrapText="1"/>
    </xf>
    <xf numFmtId="0" fontId="17" fillId="16" borderId="3" xfId="2" applyFont="1" applyFill="1" applyBorder="1" applyAlignment="1">
      <alignment horizontal="center" vertical="center" wrapText="1"/>
    </xf>
    <xf numFmtId="0" fontId="17" fillId="12" borderId="8" xfId="2" applyFont="1" applyFill="1" applyBorder="1" applyAlignment="1">
      <alignment horizontal="center" vertical="center" textRotation="90" wrapText="1"/>
    </xf>
    <xf numFmtId="0" fontId="60" fillId="12" borderId="8" xfId="2" applyFont="1" applyFill="1" applyBorder="1" applyAlignment="1">
      <alignment horizontal="center" vertical="center" textRotation="90" wrapText="1"/>
    </xf>
    <xf numFmtId="3" fontId="7" fillId="13" borderId="0" xfId="7" applyNumberFormat="1" applyFont="1" applyFill="1" applyBorder="1" applyAlignment="1">
      <alignment horizontal="center" vertical="center" textRotation="90"/>
    </xf>
    <xf numFmtId="0" fontId="7" fillId="13" borderId="7" xfId="3" applyFont="1" applyFill="1" applyBorder="1" applyAlignment="1">
      <alignment horizontal="left" vertical="center"/>
    </xf>
    <xf numFmtId="0" fontId="7" fillId="13" borderId="8" xfId="3" applyFont="1" applyFill="1" applyBorder="1" applyAlignment="1">
      <alignment horizontal="left" vertical="center"/>
    </xf>
    <xf numFmtId="0" fontId="37" fillId="3" borderId="7" xfId="2" applyFont="1" applyFill="1" applyBorder="1" applyAlignment="1">
      <alignment horizontal="left" indent="2"/>
    </xf>
    <xf numFmtId="0" fontId="37" fillId="3" borderId="8" xfId="2" applyFont="1" applyFill="1" applyBorder="1" applyAlignment="1">
      <alignment horizontal="left" indent="2"/>
    </xf>
    <xf numFmtId="0" fontId="7" fillId="13" borderId="7" xfId="3" applyFont="1" applyFill="1" applyBorder="1" applyAlignment="1">
      <alignment horizontal="left" vertical="center" wrapText="1"/>
    </xf>
    <xf numFmtId="0" fontId="7" fillId="13" borderId="8" xfId="3" applyFont="1" applyFill="1" applyBorder="1" applyAlignment="1">
      <alignment horizontal="left" vertical="center" wrapText="1"/>
    </xf>
    <xf numFmtId="0" fontId="28" fillId="0" borderId="0" xfId="2" applyFont="1" applyAlignment="1">
      <alignment horizontal="center" vertical="center"/>
    </xf>
    <xf numFmtId="0" fontId="24" fillId="0" borderId="0" xfId="2" applyFont="1" applyAlignment="1">
      <alignment horizontal="center" vertical="center" wrapText="1"/>
    </xf>
    <xf numFmtId="0" fontId="26" fillId="0" borderId="0" xfId="2" quotePrefix="1" applyFont="1" applyAlignment="1">
      <alignment horizontal="center" vertical="center"/>
    </xf>
    <xf numFmtId="0" fontId="27" fillId="3" borderId="0" xfId="2" quotePrefix="1" applyFont="1" applyFill="1" applyAlignment="1">
      <alignment horizontal="center"/>
    </xf>
    <xf numFmtId="0" fontId="31" fillId="9" borderId="9" xfId="3" applyFont="1" applyFill="1" applyBorder="1" applyAlignment="1">
      <alignment horizontal="center" vertical="center"/>
    </xf>
    <xf numFmtId="0" fontId="31" fillId="9" borderId="10" xfId="3" applyFont="1" applyFill="1" applyBorder="1" applyAlignment="1">
      <alignment horizontal="center" vertical="center"/>
    </xf>
    <xf numFmtId="0" fontId="31" fillId="9" borderId="11" xfId="3" applyFont="1" applyFill="1" applyBorder="1" applyAlignment="1">
      <alignment horizontal="center" vertical="center"/>
    </xf>
    <xf numFmtId="0" fontId="31" fillId="11" borderId="9" xfId="3" applyFont="1" applyFill="1" applyBorder="1" applyAlignment="1">
      <alignment horizontal="center" vertical="center"/>
    </xf>
    <xf numFmtId="0" fontId="31" fillId="11" borderId="10" xfId="3" applyFont="1" applyFill="1" applyBorder="1" applyAlignment="1">
      <alignment horizontal="center" vertical="center"/>
    </xf>
    <xf numFmtId="0" fontId="31" fillId="11" borderId="11" xfId="3" applyFont="1" applyFill="1" applyBorder="1" applyAlignment="1">
      <alignment horizontal="center" vertical="center"/>
    </xf>
    <xf numFmtId="0" fontId="5" fillId="18" borderId="3" xfId="3" applyFont="1" applyFill="1" applyBorder="1" applyAlignment="1">
      <alignment horizontal="center" vertical="center" wrapText="1"/>
    </xf>
    <xf numFmtId="0" fontId="5" fillId="18" borderId="9" xfId="3" applyFont="1" applyFill="1" applyBorder="1" applyAlignment="1">
      <alignment horizontal="center" vertical="center" wrapText="1"/>
    </xf>
    <xf numFmtId="0" fontId="17" fillId="4" borderId="3" xfId="2" applyFont="1" applyFill="1" applyBorder="1" applyAlignment="1">
      <alignment horizontal="center" vertical="center" wrapText="1"/>
    </xf>
    <xf numFmtId="3" fontId="7" fillId="9" borderId="0" xfId="7" applyNumberFormat="1" applyFont="1" applyFill="1" applyBorder="1" applyAlignment="1">
      <alignment horizontal="center" vertical="center" textRotation="90"/>
    </xf>
    <xf numFmtId="0" fontId="7" fillId="8" borderId="7" xfId="3" applyFont="1" applyFill="1" applyBorder="1" applyAlignment="1">
      <alignment horizontal="left" vertical="center"/>
    </xf>
    <xf numFmtId="0" fontId="7" fillId="8" borderId="8" xfId="3" applyFont="1" applyFill="1" applyBorder="1" applyAlignment="1">
      <alignment horizontal="left" vertical="center"/>
    </xf>
    <xf numFmtId="0" fontId="2" fillId="3" borderId="7" xfId="2" applyFill="1" applyBorder="1" applyAlignment="1">
      <alignment horizontal="left" indent="2"/>
    </xf>
    <xf numFmtId="0" fontId="2" fillId="3" borderId="8" xfId="2" applyFill="1" applyBorder="1" applyAlignment="1">
      <alignment horizontal="left" indent="2"/>
    </xf>
    <xf numFmtId="0" fontId="7" fillId="8" borderId="7" xfId="3" applyFont="1" applyFill="1" applyBorder="1" applyAlignment="1">
      <alignment horizontal="left" vertical="center" wrapText="1"/>
    </xf>
    <xf numFmtId="0" fontId="7" fillId="8" borderId="8" xfId="3" applyFont="1" applyFill="1" applyBorder="1" applyAlignment="1">
      <alignment horizontal="left" vertical="center" wrapText="1"/>
    </xf>
    <xf numFmtId="0" fontId="7" fillId="5" borderId="0" xfId="2" applyFont="1" applyFill="1" applyAlignment="1">
      <alignment horizontal="center" vertical="center" textRotation="90"/>
    </xf>
    <xf numFmtId="0" fontId="17" fillId="6" borderId="4" xfId="2" applyFont="1" applyFill="1" applyBorder="1" applyAlignment="1">
      <alignment horizontal="center" vertical="center" textRotation="90" wrapText="1"/>
    </xf>
    <xf numFmtId="0" fontId="17" fillId="6" borderId="5" xfId="2" applyFont="1" applyFill="1" applyBorder="1" applyAlignment="1">
      <alignment horizontal="center" vertical="center" textRotation="90" wrapText="1"/>
    </xf>
    <xf numFmtId="0" fontId="17" fillId="6" borderId="6" xfId="2" applyFont="1" applyFill="1" applyBorder="1" applyAlignment="1">
      <alignment horizontal="center" vertical="center" textRotation="90" wrapText="1"/>
    </xf>
    <xf numFmtId="9" fontId="5" fillId="6" borderId="4" xfId="7" applyFont="1" applyFill="1" applyBorder="1" applyAlignment="1">
      <alignment horizontal="center" vertical="center"/>
    </xf>
    <xf numFmtId="9" fontId="5" fillId="6" borderId="5" xfId="7" applyFont="1" applyFill="1" applyBorder="1" applyAlignment="1">
      <alignment horizontal="center" vertical="center"/>
    </xf>
    <xf numFmtId="9" fontId="5" fillId="6" borderId="6" xfId="7" applyFont="1" applyFill="1" applyBorder="1" applyAlignment="1">
      <alignment horizontal="center" vertical="center"/>
    </xf>
    <xf numFmtId="0" fontId="20" fillId="6" borderId="4" xfId="2" applyFont="1" applyFill="1" applyBorder="1" applyAlignment="1">
      <alignment horizontal="center" vertical="center" textRotation="90" wrapText="1"/>
    </xf>
    <xf numFmtId="0" fontId="20" fillId="6" borderId="5" xfId="2" applyFont="1" applyFill="1" applyBorder="1" applyAlignment="1">
      <alignment horizontal="center" vertical="center" textRotation="90" wrapText="1"/>
    </xf>
    <xf numFmtId="0" fontId="20" fillId="6" borderId="6" xfId="2" applyFont="1" applyFill="1" applyBorder="1" applyAlignment="1">
      <alignment horizontal="center" vertical="center" textRotation="90" wrapText="1"/>
    </xf>
    <xf numFmtId="0" fontId="5" fillId="11" borderId="3" xfId="3" applyFont="1" applyFill="1" applyBorder="1" applyAlignment="1">
      <alignment horizontal="center" vertical="center" wrapText="1"/>
    </xf>
    <xf numFmtId="0" fontId="5" fillId="17" borderId="3" xfId="3" applyFont="1" applyFill="1" applyBorder="1" applyAlignment="1">
      <alignment horizontal="center" vertical="center" wrapText="1"/>
    </xf>
    <xf numFmtId="0" fontId="5" fillId="17" borderId="9" xfId="3" applyFont="1" applyFill="1" applyBorder="1" applyAlignment="1">
      <alignment horizontal="center" vertical="center" wrapText="1"/>
    </xf>
    <xf numFmtId="0" fontId="60" fillId="17" borderId="8" xfId="2" applyFont="1" applyFill="1" applyBorder="1" applyAlignment="1">
      <alignment horizontal="center" vertical="center" textRotation="90" wrapText="1"/>
    </xf>
    <xf numFmtId="0" fontId="5" fillId="19" borderId="3" xfId="3" applyFont="1" applyFill="1" applyBorder="1" applyAlignment="1">
      <alignment horizontal="center" vertical="center" wrapText="1"/>
    </xf>
    <xf numFmtId="0" fontId="5" fillId="19" borderId="9" xfId="3" applyFont="1" applyFill="1" applyBorder="1" applyAlignment="1">
      <alignment horizontal="center" vertical="center" wrapText="1"/>
    </xf>
    <xf numFmtId="0" fontId="60" fillId="19" borderId="8" xfId="2" applyFont="1" applyFill="1" applyBorder="1" applyAlignment="1">
      <alignment horizontal="center" vertical="center" textRotation="90" wrapText="1"/>
    </xf>
    <xf numFmtId="0" fontId="9" fillId="0" borderId="0" xfId="1" applyNumberFormat="1" applyFont="1" applyAlignment="1">
      <alignment horizontal="left" wrapText="1"/>
    </xf>
    <xf numFmtId="0" fontId="9" fillId="0" borderId="0" xfId="1" applyNumberFormat="1" applyFont="1" applyAlignment="1">
      <alignment horizontal="left" vertical="center" wrapText="1"/>
    </xf>
    <xf numFmtId="9" fontId="5" fillId="15" borderId="7" xfId="7" applyFont="1" applyFill="1" applyBorder="1" applyAlignment="1">
      <alignment horizontal="center" vertical="center"/>
    </xf>
    <xf numFmtId="0" fontId="31" fillId="13" borderId="14" xfId="3" applyFont="1" applyFill="1" applyBorder="1" applyAlignment="1">
      <alignment horizontal="center" vertical="center"/>
    </xf>
    <xf numFmtId="0" fontId="31" fillId="13" borderId="15" xfId="3" applyFont="1" applyFill="1" applyBorder="1" applyAlignment="1">
      <alignment horizontal="center" vertical="center"/>
    </xf>
    <xf numFmtId="0" fontId="31" fillId="13" borderId="16" xfId="3" applyFont="1" applyFill="1" applyBorder="1" applyAlignment="1">
      <alignment horizontal="center" vertical="center"/>
    </xf>
    <xf numFmtId="0" fontId="9" fillId="2" borderId="0" xfId="1" applyNumberFormat="1" applyFont="1" applyFill="1" applyAlignment="1">
      <alignment horizontal="left" vertical="center" wrapText="1"/>
    </xf>
    <xf numFmtId="0" fontId="17" fillId="12" borderId="4" xfId="2" applyFont="1" applyFill="1" applyBorder="1" applyAlignment="1">
      <alignment horizontal="center" vertical="center" textRotation="90" wrapText="1"/>
    </xf>
    <xf numFmtId="0" fontId="17" fillId="12" borderId="5" xfId="2" applyFont="1" applyFill="1" applyBorder="1" applyAlignment="1">
      <alignment horizontal="center" vertical="center" textRotation="90" wrapText="1"/>
    </xf>
    <xf numFmtId="0" fontId="17" fillId="12" borderId="6" xfId="2" applyFont="1" applyFill="1" applyBorder="1" applyAlignment="1">
      <alignment horizontal="center" vertical="center" textRotation="90" wrapText="1"/>
    </xf>
    <xf numFmtId="0" fontId="20" fillId="12" borderId="4" xfId="2" applyFont="1" applyFill="1" applyBorder="1" applyAlignment="1">
      <alignment horizontal="center" vertical="center" textRotation="90" wrapText="1"/>
    </xf>
    <xf numFmtId="0" fontId="20" fillId="12" borderId="5" xfId="2" applyFont="1" applyFill="1" applyBorder="1" applyAlignment="1">
      <alignment horizontal="center" vertical="center" textRotation="90" wrapText="1"/>
    </xf>
    <xf numFmtId="0" fontId="20" fillId="12" borderId="6" xfId="2" applyFont="1" applyFill="1" applyBorder="1" applyAlignment="1">
      <alignment horizontal="center" vertical="center" textRotation="90" wrapText="1"/>
    </xf>
    <xf numFmtId="0" fontId="27" fillId="0" borderId="0" xfId="2" quotePrefix="1" applyFont="1" applyAlignment="1">
      <alignment horizontal="center" vertical="center"/>
    </xf>
    <xf numFmtId="9" fontId="5" fillId="15" borderId="12" xfId="7" applyFont="1" applyFill="1" applyBorder="1" applyAlignment="1">
      <alignment horizontal="center" vertical="center"/>
    </xf>
    <xf numFmtId="0" fontId="56" fillId="0" borderId="0" xfId="1" applyNumberFormat="1" applyFont="1" applyFill="1" applyAlignment="1">
      <alignment horizontal="left" wrapText="1"/>
    </xf>
    <xf numFmtId="0" fontId="24" fillId="3" borderId="0" xfId="2" applyFont="1" applyFill="1" applyAlignment="1">
      <alignment horizontal="center"/>
    </xf>
    <xf numFmtId="0" fontId="24" fillId="0" borderId="0" xfId="2" quotePrefix="1" applyFont="1" applyAlignment="1">
      <alignment horizontal="center"/>
    </xf>
    <xf numFmtId="0" fontId="26" fillId="3" borderId="0" xfId="2" applyFont="1" applyFill="1" applyAlignment="1">
      <alignment horizontal="center"/>
    </xf>
    <xf numFmtId="0" fontId="9" fillId="2" borderId="13" xfId="1" applyNumberFormat="1" applyFont="1" applyFill="1" applyBorder="1" applyAlignment="1">
      <alignment horizontal="left" vertical="center" wrapText="1"/>
    </xf>
    <xf numFmtId="0" fontId="9" fillId="2" borderId="0" xfId="1" applyNumberFormat="1" applyFont="1" applyFill="1" applyAlignment="1">
      <alignment horizontal="left" vertical="center"/>
    </xf>
    <xf numFmtId="176" fontId="23" fillId="2" borderId="0" xfId="23" applyNumberFormat="1" applyFont="1" applyFill="1" applyBorder="1" applyAlignment="1">
      <alignment horizontal="center" vertical="center" wrapText="1"/>
    </xf>
    <xf numFmtId="176" fontId="23" fillId="2" borderId="0" xfId="23" applyNumberFormat="1" applyFont="1" applyFill="1" applyBorder="1" applyAlignment="1">
      <alignment horizontal="left" vertical="center" wrapText="1"/>
    </xf>
    <xf numFmtId="176" fontId="86" fillId="0" borderId="0" xfId="23" applyNumberFormat="1" applyFont="1" applyFill="1" applyBorder="1"/>
    <xf numFmtId="3" fontId="9" fillId="2" borderId="0" xfId="1" applyNumberFormat="1" applyFont="1" applyFill="1" applyAlignment="1">
      <alignment vertical="center" wrapText="1"/>
    </xf>
    <xf numFmtId="0" fontId="9" fillId="2" borderId="0" xfId="1" applyNumberFormat="1" applyFont="1" applyFill="1" applyAlignment="1">
      <alignment vertical="center" wrapText="1"/>
    </xf>
    <xf numFmtId="182" fontId="71" fillId="2" borderId="0" xfId="23" applyNumberFormat="1" applyFont="1" applyFill="1" applyBorder="1" applyAlignment="1">
      <alignment vertical="center" wrapText="1"/>
    </xf>
    <xf numFmtId="182" fontId="9" fillId="2" borderId="0" xfId="23" applyNumberFormat="1" applyFont="1" applyFill="1" applyAlignment="1">
      <alignment vertical="center" wrapText="1"/>
    </xf>
    <xf numFmtId="193" fontId="29" fillId="0" borderId="0" xfId="23" applyNumberFormat="1" applyFont="1"/>
    <xf numFmtId="193" fontId="2" fillId="0" borderId="0" xfId="23" applyNumberFormat="1" applyFont="1"/>
  </cellXfs>
  <cellStyles count="29">
    <cellStyle name="Excel Built-in Normal" xfId="16" xr:uid="{00000000-0005-0000-0000-000000000000}"/>
    <cellStyle name="Excel Built-in Normal 2" xfId="22" xr:uid="{00000000-0005-0000-0000-000001000000}"/>
    <cellStyle name="Millares" xfId="23" builtinId="3"/>
    <cellStyle name="Millares 2" xfId="10" xr:uid="{00000000-0005-0000-0000-000003000000}"/>
    <cellStyle name="Millares 2 2" xfId="20" xr:uid="{00000000-0005-0000-0000-000004000000}"/>
    <cellStyle name="Millares 2 2 2" xfId="28" xr:uid="{3AE2CE27-04FA-43AF-9E48-35F183E81E83}"/>
    <cellStyle name="Millares 2 3" xfId="6" xr:uid="{00000000-0005-0000-0000-000005000000}"/>
    <cellStyle name="Millares 2 3 2" xfId="26" xr:uid="{B1D2A8BE-DA95-4AD3-B4F4-9D72FD1FF31F}"/>
    <cellStyle name="Millares 2 52" xfId="9" xr:uid="{00000000-0005-0000-0000-000006000000}"/>
    <cellStyle name="Millares 2 53" xfId="12" xr:uid="{00000000-0005-0000-0000-000007000000}"/>
    <cellStyle name="Millares 3" xfId="8" xr:uid="{00000000-0005-0000-0000-000008000000}"/>
    <cellStyle name="Millares 3 2" xfId="27" xr:uid="{250E2278-615E-4AB4-A8E6-469439BF0982}"/>
    <cellStyle name="Millares 8" xfId="4" xr:uid="{00000000-0005-0000-0000-000009000000}"/>
    <cellStyle name="Millares 8 2" xfId="25" xr:uid="{3A6A2CA3-5EEC-498F-9AAF-9D216D1B7C78}"/>
    <cellStyle name="Millares_2005_01 2" xfId="5" xr:uid="{00000000-0005-0000-0000-00000A000000}"/>
    <cellStyle name="Moneda" xfId="1" builtinId="4"/>
    <cellStyle name="Moneda 2" xfId="11" xr:uid="{00000000-0005-0000-0000-00000C000000}"/>
    <cellStyle name="Normal" xfId="0" builtinId="0"/>
    <cellStyle name="Normal 2" xfId="17" xr:uid="{00000000-0005-0000-0000-00000E000000}"/>
    <cellStyle name="Normal 2 2" xfId="2" xr:uid="{00000000-0005-0000-0000-00000F000000}"/>
    <cellStyle name="Normal 2 2 2 2" xfId="13" xr:uid="{00000000-0005-0000-0000-000010000000}"/>
    <cellStyle name="Normal 3" xfId="19" xr:uid="{00000000-0005-0000-0000-000011000000}"/>
    <cellStyle name="Normal 4" xfId="21" xr:uid="{00000000-0005-0000-0000-000012000000}"/>
    <cellStyle name="Normal 5" xfId="14" xr:uid="{00000000-0005-0000-0000-000013000000}"/>
    <cellStyle name="Normal 5 2" xfId="15" xr:uid="{00000000-0005-0000-0000-000014000000}"/>
    <cellStyle name="Normal_Libro1" xfId="3" xr:uid="{00000000-0005-0000-0000-000015000000}"/>
    <cellStyle name="Porcentaje" xfId="24" builtinId="5"/>
    <cellStyle name="Porcentaje 2" xfId="18" xr:uid="{00000000-0005-0000-0000-000017000000}"/>
    <cellStyle name="Porcentual 2" xfId="7" xr:uid="{00000000-0005-0000-0000-000018000000}"/>
  </cellStyles>
  <dxfs count="0"/>
  <tableStyles count="0" defaultTableStyle="TableStyleMedium2" defaultPivotStyle="PivotStyleLight16"/>
  <colors>
    <mruColors>
      <color rgb="FFFFFFCC"/>
      <color rgb="FFF2A06E"/>
      <color rgb="FFF7F7F7"/>
      <color rgb="FFFBFBFB"/>
      <color rgb="FF4FC1EA"/>
      <color rgb="FF3BAFDA"/>
      <color rgb="FFF5F7FA"/>
      <color rgb="FF0D3A80"/>
      <color rgb="FFEFF7FB"/>
      <color rgb="FFDAED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33867</xdr:rowOff>
    </xdr:from>
    <xdr:to>
      <xdr:col>0</xdr:col>
      <xdr:colOff>1534371</xdr:colOff>
      <xdr:row>3</xdr:row>
      <xdr:rowOff>130142</xdr:rowOff>
    </xdr:to>
    <xdr:pic>
      <xdr:nvPicPr>
        <xdr:cNvPr id="2" name="Imagen 1">
          <a:extLst>
            <a:ext uri="{FF2B5EF4-FFF2-40B4-BE49-F238E27FC236}">
              <a16:creationId xmlns:a16="http://schemas.microsoft.com/office/drawing/2014/main" id="{C908E9EB-097E-4148-B333-8AAF5A4F8030}"/>
            </a:ext>
          </a:extLst>
        </xdr:cNvPr>
        <xdr:cNvPicPr>
          <a:picLocks noChangeAspect="1"/>
        </xdr:cNvPicPr>
      </xdr:nvPicPr>
      <xdr:blipFill>
        <a:blip xmlns:r="http://schemas.openxmlformats.org/officeDocument/2006/relationships" r:embed="rId1"/>
        <a:stretch>
          <a:fillRect/>
        </a:stretch>
      </xdr:blipFill>
      <xdr:spPr>
        <a:xfrm>
          <a:off x="0" y="33867"/>
          <a:ext cx="1532466" cy="78588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160"/>
  <sheetViews>
    <sheetView showGridLines="0" topLeftCell="A147" zoomScaleNormal="100" zoomScaleSheetLayoutView="85" workbookViewId="0">
      <selection activeCell="K14" sqref="K14"/>
    </sheetView>
  </sheetViews>
  <sheetFormatPr baseColWidth="10" defaultColWidth="11.44140625" defaultRowHeight="13.2" outlineLevelRow="1"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4.6640625" style="2" customWidth="1"/>
    <col min="11" max="11" width="16.33203125" style="123" customWidth="1"/>
    <col min="12" max="12" width="31" style="2" customWidth="1"/>
    <col min="13" max="14" width="15.44140625" style="2" customWidth="1"/>
    <col min="15" max="16384" width="11.44140625" style="2"/>
  </cols>
  <sheetData>
    <row r="1" spans="1:14" ht="27.75" customHeight="1" x14ac:dyDescent="0.25">
      <c r="A1" s="426" t="s">
        <v>52</v>
      </c>
      <c r="B1" s="426"/>
      <c r="C1" s="426"/>
      <c r="D1" s="426"/>
      <c r="E1" s="426"/>
      <c r="F1" s="426"/>
      <c r="G1" s="426"/>
      <c r="H1" s="426"/>
      <c r="I1" s="426"/>
    </row>
    <row r="2" spans="1:14" ht="17.399999999999999" x14ac:dyDescent="0.25">
      <c r="A2" s="427" t="s">
        <v>53</v>
      </c>
      <c r="B2" s="427"/>
      <c r="C2" s="427"/>
      <c r="D2" s="427"/>
      <c r="E2" s="427"/>
      <c r="F2" s="427"/>
      <c r="G2" s="427"/>
      <c r="H2" s="427"/>
      <c r="I2" s="427"/>
    </row>
    <row r="3" spans="1:14" ht="20.25" customHeight="1" x14ac:dyDescent="0.25">
      <c r="A3" s="428" t="s">
        <v>159</v>
      </c>
      <c r="B3" s="428"/>
      <c r="C3" s="428"/>
      <c r="D3" s="428"/>
      <c r="E3" s="428"/>
      <c r="F3" s="428"/>
      <c r="G3" s="428"/>
      <c r="H3" s="428"/>
      <c r="I3" s="428"/>
    </row>
    <row r="4" spans="1:14" ht="17.25" customHeight="1" x14ac:dyDescent="0.25">
      <c r="A4" s="429" t="s">
        <v>73</v>
      </c>
      <c r="B4" s="429"/>
      <c r="C4" s="429"/>
      <c r="D4" s="429"/>
      <c r="E4" s="429"/>
      <c r="F4" s="429"/>
      <c r="G4" s="429"/>
      <c r="H4" s="429"/>
      <c r="I4" s="429"/>
    </row>
    <row r="5" spans="1:14" ht="15.6" x14ac:dyDescent="0.3">
      <c r="A5" s="63"/>
      <c r="B5" s="63"/>
      <c r="C5" s="63"/>
      <c r="D5" s="63"/>
      <c r="E5" s="63"/>
      <c r="F5" s="63"/>
      <c r="G5" s="63"/>
      <c r="H5" s="63"/>
      <c r="I5" s="63"/>
      <c r="L5" s="169"/>
    </row>
    <row r="6" spans="1:14" customFormat="1" ht="31.5" customHeight="1" x14ac:dyDescent="0.3">
      <c r="A6" s="430" t="s">
        <v>42</v>
      </c>
      <c r="B6" s="431"/>
      <c r="C6" s="431"/>
      <c r="D6" s="431"/>
      <c r="E6" s="431"/>
      <c r="F6" s="431"/>
      <c r="G6" s="431"/>
      <c r="H6" s="431"/>
      <c r="I6" s="432"/>
      <c r="K6" s="124"/>
      <c r="L6" s="170"/>
    </row>
    <row r="7" spans="1:14" ht="15.6" x14ac:dyDescent="0.3">
      <c r="C7" s="3"/>
      <c r="D7" s="4"/>
      <c r="G7" s="4"/>
      <c r="L7" s="169"/>
    </row>
    <row r="8" spans="1:14" s="5" customFormat="1" ht="60" customHeight="1" x14ac:dyDescent="0.25">
      <c r="C8" s="42"/>
      <c r="D8" s="43" t="s">
        <v>158</v>
      </c>
      <c r="E8" s="6"/>
      <c r="F8" s="43" t="s">
        <v>156</v>
      </c>
      <c r="G8" s="43" t="s">
        <v>157</v>
      </c>
      <c r="H8" s="6"/>
      <c r="I8" s="43" t="s">
        <v>160</v>
      </c>
      <c r="K8" s="123"/>
    </row>
    <row r="9" spans="1:14" s="7" customFormat="1" ht="4.5" customHeight="1" x14ac:dyDescent="0.25">
      <c r="C9" s="8"/>
      <c r="D9" s="34"/>
      <c r="E9" s="10"/>
      <c r="F9" s="9"/>
      <c r="G9" s="9"/>
      <c r="H9" s="10"/>
      <c r="J9" s="5"/>
      <c r="K9" s="125"/>
    </row>
    <row r="10" spans="1:14" s="5" customFormat="1" ht="15.9" customHeight="1" x14ac:dyDescent="0.25">
      <c r="A10" s="446" t="s">
        <v>20</v>
      </c>
      <c r="B10" s="447" t="s">
        <v>21</v>
      </c>
      <c r="C10" s="99" t="s">
        <v>1</v>
      </c>
      <c r="D10" s="131">
        <f>D104</f>
        <v>615906.77825000009</v>
      </c>
      <c r="E10" s="116"/>
      <c r="F10" s="131">
        <f>F104-F57</f>
        <v>478090.77918000007</v>
      </c>
      <c r="G10" s="131">
        <f>G104-G57</f>
        <v>615896.69230999565</v>
      </c>
      <c r="H10" s="11"/>
      <c r="I10" s="450">
        <f>+G31/G40</f>
        <v>0.88501414381929777</v>
      </c>
      <c r="K10" s="123"/>
      <c r="L10" s="123"/>
      <c r="M10" s="123"/>
      <c r="N10" s="123"/>
    </row>
    <row r="11" spans="1:14" ht="15.9" customHeight="1" outlineLevel="1" x14ac:dyDescent="0.25">
      <c r="A11" s="446"/>
      <c r="B11" s="448"/>
      <c r="C11" s="100" t="s">
        <v>43</v>
      </c>
      <c r="D11" s="37">
        <f t="shared" ref="D11:D20" si="0">D105</f>
        <v>398796.85788000043</v>
      </c>
      <c r="E11" s="116"/>
      <c r="F11" s="37">
        <f>F105-F58</f>
        <v>422331.64944000012</v>
      </c>
      <c r="G11" s="37">
        <f>G105-G58</f>
        <v>398642.17757000099</v>
      </c>
      <c r="I11" s="451"/>
      <c r="J11" s="5"/>
      <c r="K11" s="122"/>
      <c r="L11" s="122"/>
      <c r="M11" s="122"/>
      <c r="N11" s="122"/>
    </row>
    <row r="12" spans="1:14" s="202" customFormat="1" ht="15.9" customHeight="1" outlineLevel="1" x14ac:dyDescent="0.25">
      <c r="A12" s="446"/>
      <c r="B12" s="448"/>
      <c r="C12" s="337" t="s">
        <v>176</v>
      </c>
      <c r="D12" s="37">
        <f t="shared" si="0"/>
        <v>195984.47447999992</v>
      </c>
      <c r="E12" s="336"/>
      <c r="F12" s="37">
        <v>0</v>
      </c>
      <c r="G12" s="37">
        <f>G106</f>
        <v>196092.66317000001</v>
      </c>
      <c r="I12" s="451"/>
      <c r="J12" s="201"/>
      <c r="K12" s="205"/>
      <c r="L12" s="205"/>
      <c r="M12" s="205"/>
      <c r="N12" s="205"/>
    </row>
    <row r="13" spans="1:14" ht="15.9" customHeight="1" outlineLevel="1" x14ac:dyDescent="0.25">
      <c r="A13" s="446"/>
      <c r="B13" s="448"/>
      <c r="C13" s="100" t="s">
        <v>15</v>
      </c>
      <c r="D13" s="37">
        <f t="shared" si="0"/>
        <v>25.58306</v>
      </c>
      <c r="E13" s="116"/>
      <c r="F13" s="37">
        <f t="shared" ref="F13:G20" si="1">F107-F59</f>
        <v>42210.517989999993</v>
      </c>
      <c r="G13" s="37">
        <f t="shared" si="1"/>
        <v>25.581029999999998</v>
      </c>
      <c r="I13" s="451"/>
      <c r="K13" s="122"/>
      <c r="L13" s="122"/>
      <c r="M13" s="122"/>
      <c r="N13" s="122"/>
    </row>
    <row r="14" spans="1:14" ht="15.9" customHeight="1" outlineLevel="1" x14ac:dyDescent="0.25">
      <c r="A14" s="446"/>
      <c r="B14" s="448"/>
      <c r="C14" s="100" t="s">
        <v>44</v>
      </c>
      <c r="D14" s="147">
        <f t="shared" si="0"/>
        <v>21099.862829999969</v>
      </c>
      <c r="E14" s="117"/>
      <c r="F14" s="147">
        <f t="shared" si="1"/>
        <v>13548.611749999985</v>
      </c>
      <c r="G14" s="147">
        <f t="shared" si="1"/>
        <v>21136.27053999999</v>
      </c>
      <c r="H14" s="69"/>
      <c r="I14" s="451"/>
      <c r="K14" s="122"/>
      <c r="L14" s="122"/>
      <c r="M14" s="122"/>
      <c r="N14" s="122"/>
    </row>
    <row r="15" spans="1:14" ht="15.9" customHeight="1" outlineLevel="1" x14ac:dyDescent="0.25">
      <c r="A15" s="446"/>
      <c r="B15" s="448"/>
      <c r="C15" s="101" t="s">
        <v>14</v>
      </c>
      <c r="D15" s="37">
        <f t="shared" si="0"/>
        <v>5285.3340299999982</v>
      </c>
      <c r="E15" s="116"/>
      <c r="F15" s="37">
        <f t="shared" si="1"/>
        <v>4896.7628899999927</v>
      </c>
      <c r="G15" s="37">
        <f t="shared" si="1"/>
        <v>5297.6632800000016</v>
      </c>
      <c r="I15" s="451"/>
      <c r="K15" s="122"/>
      <c r="L15" s="122"/>
      <c r="M15" s="122"/>
      <c r="N15" s="122"/>
    </row>
    <row r="16" spans="1:14" ht="15.9" customHeight="1" outlineLevel="1" x14ac:dyDescent="0.25">
      <c r="A16" s="446"/>
      <c r="B16" s="448"/>
      <c r="C16" s="101" t="s">
        <v>13</v>
      </c>
      <c r="D16" s="37">
        <f t="shared" si="0"/>
        <v>11791.853410000011</v>
      </c>
      <c r="E16" s="116"/>
      <c r="F16" s="37">
        <f t="shared" si="1"/>
        <v>7550.0811399999984</v>
      </c>
      <c r="G16" s="37">
        <f t="shared" si="1"/>
        <v>11790.90923999999</v>
      </c>
      <c r="I16" s="451"/>
      <c r="K16" s="122"/>
      <c r="L16" s="122"/>
      <c r="M16" s="122"/>
      <c r="N16" s="122"/>
    </row>
    <row r="17" spans="1:14" ht="15.9" customHeight="1" outlineLevel="1" x14ac:dyDescent="0.25">
      <c r="A17" s="446"/>
      <c r="B17" s="448"/>
      <c r="C17" s="101" t="s">
        <v>12</v>
      </c>
      <c r="D17" s="37">
        <f t="shared" si="0"/>
        <v>3964.8209199999969</v>
      </c>
      <c r="E17" s="116"/>
      <c r="F17" s="37">
        <f t="shared" si="1"/>
        <v>1003.6738800000001</v>
      </c>
      <c r="G17" s="37">
        <f t="shared" si="1"/>
        <v>3989.8480800000011</v>
      </c>
      <c r="I17" s="451"/>
      <c r="K17" s="122"/>
      <c r="L17" s="122"/>
      <c r="M17" s="122"/>
      <c r="N17" s="122"/>
    </row>
    <row r="18" spans="1:14" ht="15.9" customHeight="1" outlineLevel="1" x14ac:dyDescent="0.25">
      <c r="A18" s="446"/>
      <c r="B18" s="448"/>
      <c r="C18" s="101" t="s">
        <v>63</v>
      </c>
      <c r="D18" s="37">
        <f t="shared" si="0"/>
        <v>57.854469999999978</v>
      </c>
      <c r="E18" s="116"/>
      <c r="F18" s="37">
        <f t="shared" si="1"/>
        <v>98.093839999999489</v>
      </c>
      <c r="G18" s="37">
        <f t="shared" si="1"/>
        <v>57.849940000000103</v>
      </c>
      <c r="I18" s="451"/>
      <c r="K18" s="122"/>
      <c r="L18" s="122"/>
      <c r="M18" s="122"/>
      <c r="N18" s="122"/>
    </row>
    <row r="19" spans="1:14" ht="15.9" hidden="1" customHeight="1" outlineLevel="1" x14ac:dyDescent="0.25">
      <c r="A19" s="446"/>
      <c r="B19" s="448"/>
      <c r="C19" s="101" t="s">
        <v>67</v>
      </c>
      <c r="D19" s="37">
        <f t="shared" si="0"/>
        <v>0</v>
      </c>
      <c r="E19" s="116"/>
      <c r="F19" s="37">
        <f t="shared" si="1"/>
        <v>0</v>
      </c>
      <c r="G19" s="37">
        <f t="shared" si="1"/>
        <v>0</v>
      </c>
      <c r="I19" s="451"/>
      <c r="K19" s="122"/>
      <c r="L19" s="122"/>
      <c r="M19" s="122"/>
      <c r="N19" s="122"/>
    </row>
    <row r="20" spans="1:14" ht="15.9" customHeight="1" x14ac:dyDescent="0.25">
      <c r="A20" s="446"/>
      <c r="B20" s="448"/>
      <c r="C20" s="72" t="s">
        <v>174</v>
      </c>
      <c r="D20" s="37">
        <f t="shared" si="0"/>
        <v>895329.56050000049</v>
      </c>
      <c r="E20" s="116"/>
      <c r="F20" s="37">
        <f t="shared" si="1"/>
        <v>662388.65730999142</v>
      </c>
      <c r="G20" s="37">
        <f t="shared" si="1"/>
        <v>895270.58064997429</v>
      </c>
      <c r="H20" s="11"/>
      <c r="I20" s="451"/>
      <c r="J20" s="12"/>
      <c r="K20" s="122"/>
      <c r="L20" s="122"/>
      <c r="M20" s="122"/>
      <c r="N20" s="122"/>
    </row>
    <row r="21" spans="1:14" ht="15.9" customHeight="1" x14ac:dyDescent="0.25">
      <c r="A21" s="446"/>
      <c r="B21" s="448"/>
      <c r="C21" s="102" t="s">
        <v>41</v>
      </c>
      <c r="D21" s="37">
        <f t="shared" ref="D21:D30" si="2">D115</f>
        <v>70782.977309999958</v>
      </c>
      <c r="E21" s="116"/>
      <c r="F21" s="37">
        <f>F115-F67</f>
        <v>68253.60818000001</v>
      </c>
      <c r="G21" s="37">
        <f>G115-G67</f>
        <v>70777.309650000112</v>
      </c>
      <c r="H21" s="11"/>
      <c r="I21" s="451"/>
      <c r="J21" s="5"/>
      <c r="K21" s="122"/>
      <c r="L21" s="122"/>
      <c r="M21" s="122"/>
      <c r="N21" s="122"/>
    </row>
    <row r="22" spans="1:14" s="5" customFormat="1" ht="15.9" customHeight="1" x14ac:dyDescent="0.25">
      <c r="A22" s="446"/>
      <c r="B22" s="448"/>
      <c r="C22" s="103" t="s">
        <v>18</v>
      </c>
      <c r="D22" s="37">
        <f t="shared" si="2"/>
        <v>3870.5455399999987</v>
      </c>
      <c r="E22" s="116"/>
      <c r="F22" s="37">
        <f>F116-F68</f>
        <v>6023.2264299999988</v>
      </c>
      <c r="G22" s="37">
        <f>G116-G68</f>
        <v>3870.2356299999992</v>
      </c>
      <c r="H22" s="7"/>
      <c r="I22" s="451"/>
      <c r="K22" s="122"/>
      <c r="L22" s="122"/>
      <c r="M22" s="122"/>
      <c r="N22" s="122"/>
    </row>
    <row r="23" spans="1:14" ht="15.9" customHeight="1" x14ac:dyDescent="0.25">
      <c r="A23" s="446"/>
      <c r="B23" s="448"/>
      <c r="C23" s="103" t="s">
        <v>5</v>
      </c>
      <c r="D23" s="37">
        <f t="shared" si="2"/>
        <v>19915.42859999997</v>
      </c>
      <c r="E23" s="116"/>
      <c r="F23" s="37">
        <f>F117-F69</f>
        <v>15580.944860001402</v>
      </c>
      <c r="G23" s="37">
        <f>G117-G69</f>
        <v>19913.833930001259</v>
      </c>
      <c r="H23" s="11"/>
      <c r="I23" s="451"/>
      <c r="J23" s="5"/>
      <c r="K23" s="122"/>
      <c r="L23" s="122"/>
      <c r="M23" s="122"/>
      <c r="N23" s="122"/>
    </row>
    <row r="24" spans="1:14" ht="15.9" customHeight="1" x14ac:dyDescent="0.25">
      <c r="A24" s="446"/>
      <c r="B24" s="448"/>
      <c r="C24" s="103" t="s">
        <v>6</v>
      </c>
      <c r="D24" s="37">
        <f t="shared" si="2"/>
        <v>146855.77815999999</v>
      </c>
      <c r="E24" s="116"/>
      <c r="F24" s="37">
        <f>F118-F70</f>
        <v>85583.309730000008</v>
      </c>
      <c r="G24" s="37">
        <f>G118-G70</f>
        <v>146844.3406</v>
      </c>
      <c r="H24" s="11"/>
      <c r="I24" s="451"/>
      <c r="J24" s="5"/>
      <c r="K24" s="122"/>
      <c r="L24" s="122"/>
      <c r="M24" s="122"/>
      <c r="N24" s="122"/>
    </row>
    <row r="25" spans="1:14" ht="15.9" customHeight="1" x14ac:dyDescent="0.25">
      <c r="A25" s="446"/>
      <c r="B25" s="448"/>
      <c r="C25" s="103" t="s">
        <v>16</v>
      </c>
      <c r="D25" s="37">
        <f t="shared" si="2"/>
        <v>1563.1154300000001</v>
      </c>
      <c r="E25" s="116"/>
      <c r="F25" s="37">
        <f>F119-F71</f>
        <v>2203.4657900000002</v>
      </c>
      <c r="G25" s="37">
        <f>G119-G71</f>
        <v>1562.9902800000009</v>
      </c>
      <c r="H25" s="11"/>
      <c r="I25" s="451"/>
      <c r="J25" s="15"/>
      <c r="K25" s="122"/>
      <c r="L25" s="122"/>
      <c r="M25" s="122"/>
      <c r="N25" s="122"/>
    </row>
    <row r="26" spans="1:14" ht="15.9" customHeight="1" x14ac:dyDescent="0.25">
      <c r="A26" s="446"/>
      <c r="B26" s="448"/>
      <c r="C26" s="103" t="s">
        <v>7</v>
      </c>
      <c r="D26" s="37">
        <f t="shared" si="2"/>
        <v>709.8258900000003</v>
      </c>
      <c r="E26" s="116"/>
      <c r="F26" s="37">
        <f>F120-F72</f>
        <v>1722.4514199999999</v>
      </c>
      <c r="G26" s="37">
        <f>G120-G72</f>
        <v>709.76906999999994</v>
      </c>
      <c r="H26" s="11"/>
      <c r="I26" s="451"/>
      <c r="J26" s="5"/>
      <c r="K26" s="122"/>
      <c r="L26" s="122"/>
      <c r="M26" s="122"/>
      <c r="N26" s="122"/>
    </row>
    <row r="27" spans="1:14" ht="15.9" customHeight="1" x14ac:dyDescent="0.25">
      <c r="A27" s="446"/>
      <c r="B27" s="448"/>
      <c r="C27" s="103" t="s">
        <v>17</v>
      </c>
      <c r="D27" s="37">
        <f t="shared" si="2"/>
        <v>17406.369099999989</v>
      </c>
      <c r="E27" s="116"/>
      <c r="F27" s="37">
        <f>F121-F73</f>
        <v>15887.644749999989</v>
      </c>
      <c r="G27" s="37">
        <f>G121-G73</f>
        <v>17404.975249999981</v>
      </c>
      <c r="H27" s="11"/>
      <c r="I27" s="451"/>
      <c r="K27" s="122"/>
      <c r="L27" s="122"/>
      <c r="M27" s="122"/>
      <c r="N27" s="122"/>
    </row>
    <row r="28" spans="1:14" ht="15.9" customHeight="1" x14ac:dyDescent="0.25">
      <c r="A28" s="446"/>
      <c r="B28" s="448"/>
      <c r="C28" s="103" t="s">
        <v>57</v>
      </c>
      <c r="D28" s="37">
        <f t="shared" si="2"/>
        <v>4834.5798499999928</v>
      </c>
      <c r="E28" s="116"/>
      <c r="F28" s="37">
        <f>F122-F76</f>
        <v>1831.1432500000371</v>
      </c>
      <c r="G28" s="37">
        <f>G122-G76</f>
        <v>4838.7097800000993</v>
      </c>
      <c r="H28" s="11"/>
      <c r="I28" s="451"/>
      <c r="K28" s="122"/>
      <c r="L28" s="122"/>
      <c r="M28" s="122"/>
      <c r="N28" s="122"/>
    </row>
    <row r="29" spans="1:14" ht="15.9" customHeight="1" x14ac:dyDescent="0.25">
      <c r="A29" s="446"/>
      <c r="B29" s="448"/>
      <c r="C29" s="103" t="s">
        <v>58</v>
      </c>
      <c r="D29" s="37">
        <f t="shared" si="2"/>
        <v>4300.8946899999928</v>
      </c>
      <c r="E29" s="116"/>
      <c r="F29" s="37">
        <f>F123-F77</f>
        <v>1610.3322900000619</v>
      </c>
      <c r="G29" s="37">
        <f>G123-G77</f>
        <v>4305.8564100007543</v>
      </c>
      <c r="H29" s="11"/>
      <c r="I29" s="451"/>
      <c r="K29" s="122"/>
      <c r="L29" s="122"/>
      <c r="M29" s="122"/>
      <c r="N29" s="122"/>
    </row>
    <row r="30" spans="1:14" ht="15.9" customHeight="1" x14ac:dyDescent="0.25">
      <c r="A30" s="446"/>
      <c r="B30" s="448"/>
      <c r="C30" s="73" t="s">
        <v>74</v>
      </c>
      <c r="D30" s="37">
        <f t="shared" si="2"/>
        <v>2005.1364700000051</v>
      </c>
      <c r="E30" s="116"/>
      <c r="F30" s="37">
        <f>F124-F78</f>
        <v>1522.6590500000002</v>
      </c>
      <c r="G30" s="37">
        <f>G124-G78</f>
        <v>2005.275719999999</v>
      </c>
      <c r="H30" s="7"/>
      <c r="I30" s="451"/>
      <c r="J30" s="5"/>
      <c r="K30" s="122"/>
      <c r="L30" s="122"/>
      <c r="M30" s="122"/>
      <c r="N30" s="122"/>
    </row>
    <row r="31" spans="1:14" s="7" customFormat="1" ht="18" customHeight="1" x14ac:dyDescent="0.3">
      <c r="A31" s="446"/>
      <c r="B31" s="449"/>
      <c r="C31" s="48" t="s">
        <v>55</v>
      </c>
      <c r="D31" s="49">
        <f>+D10+SUM(D20:D30)</f>
        <v>1783480.9897900005</v>
      </c>
      <c r="E31" s="118"/>
      <c r="F31" s="49">
        <f>+F10+SUM(F20:F30)</f>
        <v>1340698.222239993</v>
      </c>
      <c r="G31" s="49">
        <f>+G10+SUM(G20:G30)</f>
        <v>1783400.569279972</v>
      </c>
      <c r="I31" s="452"/>
      <c r="J31" s="16"/>
      <c r="K31" s="132"/>
      <c r="L31" s="132"/>
      <c r="M31" s="132"/>
      <c r="N31" s="132"/>
    </row>
    <row r="32" spans="1:14" ht="6.6" customHeight="1" x14ac:dyDescent="0.3">
      <c r="A32" s="446"/>
      <c r="B32" s="22"/>
      <c r="C32" s="35"/>
      <c r="D32" s="18"/>
      <c r="E32" s="18"/>
      <c r="F32" s="18"/>
      <c r="G32" s="18"/>
      <c r="H32" s="7"/>
      <c r="I32" s="36"/>
      <c r="J32" s="5"/>
      <c r="K32" s="132"/>
      <c r="L32" s="132"/>
      <c r="M32" s="132"/>
      <c r="N32" s="132"/>
    </row>
    <row r="33" spans="1:14" ht="18.75" customHeight="1" x14ac:dyDescent="0.25">
      <c r="A33" s="446"/>
      <c r="B33" s="453" t="s">
        <v>22</v>
      </c>
      <c r="C33" s="38" t="s">
        <v>38</v>
      </c>
      <c r="D33" s="39">
        <f>D127</f>
        <v>212315.34013</v>
      </c>
      <c r="E33" s="119"/>
      <c r="F33" s="39">
        <f>F127-F81</f>
        <v>175264.38730000009</v>
      </c>
      <c r="G33" s="39">
        <f>G127-G81</f>
        <v>212376.91441999949</v>
      </c>
      <c r="H33" s="7"/>
      <c r="I33" s="450">
        <f>+G35/G40</f>
        <v>0.11498585618070223</v>
      </c>
      <c r="K33" s="132"/>
      <c r="L33" s="132"/>
      <c r="M33" s="132"/>
      <c r="N33" s="132"/>
    </row>
    <row r="34" spans="1:14" ht="18.75" customHeight="1" x14ac:dyDescent="0.25">
      <c r="A34" s="446"/>
      <c r="B34" s="454"/>
      <c r="C34" s="40" t="s">
        <v>39</v>
      </c>
      <c r="D34" s="37">
        <f>D128</f>
        <v>19313.298879999991</v>
      </c>
      <c r="E34" s="119"/>
      <c r="F34" s="37">
        <f>F128-F82</f>
        <v>30713.711890000021</v>
      </c>
      <c r="G34" s="37">
        <f>G128-G82</f>
        <v>19332.19758</v>
      </c>
      <c r="H34" s="7"/>
      <c r="I34" s="451"/>
      <c r="K34" s="132"/>
      <c r="L34" s="132"/>
      <c r="M34" s="132"/>
      <c r="N34" s="132"/>
    </row>
    <row r="35" spans="1:14" s="7" customFormat="1" ht="18.75" customHeight="1" x14ac:dyDescent="0.25">
      <c r="A35" s="446"/>
      <c r="B35" s="455"/>
      <c r="C35" s="97" t="s">
        <v>61</v>
      </c>
      <c r="D35" s="49">
        <f>SUM(D33:D34)</f>
        <v>231628.63900999998</v>
      </c>
      <c r="F35" s="49">
        <f>SUM(F33:F34)</f>
        <v>205978.0991900001</v>
      </c>
      <c r="G35" s="49">
        <f>SUM(G33:G34)</f>
        <v>231709.1119999995</v>
      </c>
      <c r="H35" s="11"/>
      <c r="I35" s="452"/>
      <c r="J35" s="17"/>
      <c r="K35" s="122"/>
      <c r="L35" s="132"/>
    </row>
    <row r="36" spans="1:14" s="7" customFormat="1" ht="15.6" x14ac:dyDescent="0.3">
      <c r="A36" s="446"/>
      <c r="B36" s="22"/>
      <c r="C36" s="19"/>
      <c r="D36" s="95"/>
      <c r="E36" s="95"/>
      <c r="F36" s="95"/>
      <c r="G36" s="95"/>
      <c r="H36" s="11"/>
      <c r="I36" s="36"/>
      <c r="K36" s="122"/>
      <c r="L36" s="132"/>
    </row>
    <row r="37" spans="1:14" s="7" customFormat="1" ht="15.75" customHeight="1" x14ac:dyDescent="0.3">
      <c r="A37" s="446"/>
      <c r="B37" s="438" t="s">
        <v>24</v>
      </c>
      <c r="C37" s="438"/>
      <c r="D37" s="50">
        <f t="shared" ref="D37:F37" si="3">D40-D38</f>
        <v>813497.90644000005</v>
      </c>
      <c r="F37" s="50">
        <f t="shared" si="3"/>
        <v>604032.73032000149</v>
      </c>
      <c r="G37" s="50">
        <f>G40-G38</f>
        <v>813482.44334999775</v>
      </c>
      <c r="H37" s="11"/>
      <c r="I37" s="51">
        <f>+G37/$G$40</f>
        <v>0.40369139749915955</v>
      </c>
      <c r="K37" s="127"/>
      <c r="L37" s="126"/>
    </row>
    <row r="38" spans="1:14" s="7" customFormat="1" ht="15.75" customHeight="1" x14ac:dyDescent="0.25">
      <c r="A38" s="446"/>
      <c r="B38" s="438" t="s">
        <v>25</v>
      </c>
      <c r="C38" s="438"/>
      <c r="D38" s="50">
        <f>+D20+D21+D22+D35</f>
        <v>1201611.7223600005</v>
      </c>
      <c r="F38" s="50">
        <f>+F20+F21+F22+F35</f>
        <v>942643.59110999154</v>
      </c>
      <c r="G38" s="50">
        <f>+G20+G21+G22+G35</f>
        <v>1201627.2379299738</v>
      </c>
      <c r="H38" s="62"/>
      <c r="I38" s="51">
        <f>+G38/$G$40</f>
        <v>0.59630860250084039</v>
      </c>
      <c r="K38" s="127"/>
      <c r="L38" s="126"/>
    </row>
    <row r="39" spans="1:14" ht="13.8" x14ac:dyDescent="0.25">
      <c r="B39" s="22"/>
      <c r="C39" s="19"/>
      <c r="D39" s="23"/>
      <c r="E39" s="17"/>
      <c r="F39" s="21"/>
      <c r="G39" s="21"/>
      <c r="H39" s="11"/>
      <c r="I39" s="22"/>
      <c r="K39" s="122"/>
      <c r="L39" s="26"/>
    </row>
    <row r="40" spans="1:14" ht="24.75" customHeight="1" x14ac:dyDescent="0.3">
      <c r="A40" s="439" t="s">
        <v>26</v>
      </c>
      <c r="B40" s="440" t="s">
        <v>75</v>
      </c>
      <c r="C40" s="441"/>
      <c r="D40" s="44">
        <f>+D31+D35</f>
        <v>2015109.6288000005</v>
      </c>
      <c r="E40" s="111"/>
      <c r="F40" s="44">
        <f>+F31+F35</f>
        <v>1546676.321429993</v>
      </c>
      <c r="G40" s="44">
        <f>+G31+G35</f>
        <v>2015109.6812799715</v>
      </c>
      <c r="H40" s="11"/>
      <c r="I40" s="110"/>
      <c r="K40" s="127"/>
      <c r="L40" s="26"/>
    </row>
    <row r="41" spans="1:14" ht="14.25" customHeight="1" x14ac:dyDescent="0.25">
      <c r="A41" s="439"/>
      <c r="B41" s="442" t="s">
        <v>49</v>
      </c>
      <c r="C41" s="443"/>
      <c r="D41" s="41"/>
      <c r="E41" s="7"/>
      <c r="F41" s="89">
        <v>148742.05308999849</v>
      </c>
      <c r="G41" s="89">
        <f>G139</f>
        <v>301788.11170999683</v>
      </c>
      <c r="H41" s="11"/>
      <c r="I41" s="104"/>
      <c r="K41" s="2"/>
      <c r="L41" s="26"/>
    </row>
    <row r="42" spans="1:14" ht="14.25" customHeight="1" x14ac:dyDescent="0.25">
      <c r="A42" s="439"/>
      <c r="B42" s="442" t="s">
        <v>50</v>
      </c>
      <c r="C42" s="443"/>
      <c r="D42" s="41"/>
      <c r="E42" s="7"/>
      <c r="F42" s="89">
        <v>5460.1325199999956</v>
      </c>
      <c r="G42" s="89">
        <f>G140</f>
        <v>6065.2834500000008</v>
      </c>
      <c r="H42" s="11"/>
      <c r="I42" s="104"/>
      <c r="K42" s="2"/>
      <c r="L42" s="26"/>
    </row>
    <row r="43" spans="1:14" ht="25.5" customHeight="1" x14ac:dyDescent="0.25">
      <c r="A43" s="439"/>
      <c r="B43" s="440" t="s">
        <v>76</v>
      </c>
      <c r="C43" s="441"/>
      <c r="D43" s="44">
        <f>+D40</f>
        <v>2015109.6288000005</v>
      </c>
      <c r="E43" s="62"/>
      <c r="F43" s="46">
        <f>+F40-F41-F42</f>
        <v>1392474.1358199946</v>
      </c>
      <c r="G43" s="46">
        <f>+G40-G41-G42</f>
        <v>1707256.2861199747</v>
      </c>
      <c r="H43" s="11"/>
      <c r="I43" s="62"/>
      <c r="K43" s="127"/>
      <c r="L43" s="26"/>
    </row>
    <row r="44" spans="1:14" ht="14.25" customHeight="1" x14ac:dyDescent="0.25">
      <c r="A44" s="439"/>
      <c r="B44" s="442" t="s">
        <v>77</v>
      </c>
      <c r="C44" s="443"/>
      <c r="D44" s="52"/>
      <c r="E44" s="62"/>
      <c r="F44" s="89">
        <v>40858.032040000602</v>
      </c>
      <c r="G44" s="89">
        <f>G142</f>
        <v>46006.874639999398</v>
      </c>
      <c r="H44" s="11"/>
      <c r="I44" s="112"/>
      <c r="K44" s="2"/>
      <c r="L44" s="26"/>
    </row>
    <row r="45" spans="1:14" ht="33" customHeight="1" x14ac:dyDescent="0.25">
      <c r="A45" s="439"/>
      <c r="B45" s="444" t="s">
        <v>85</v>
      </c>
      <c r="C45" s="445"/>
      <c r="D45" s="44">
        <f>+D43</f>
        <v>2015109.6288000005</v>
      </c>
      <c r="E45" s="62"/>
      <c r="F45" s="47">
        <f t="shared" ref="F45" si="4">+F43-F44</f>
        <v>1351616.103779994</v>
      </c>
      <c r="G45" s="47">
        <f>+G43-G44</f>
        <v>1661249.4114799753</v>
      </c>
      <c r="H45" s="11"/>
      <c r="I45" s="62"/>
      <c r="K45" s="127"/>
      <c r="L45" s="26"/>
      <c r="M45" s="13"/>
    </row>
    <row r="46" spans="1:14" customFormat="1" ht="14.4" x14ac:dyDescent="0.3">
      <c r="K46" s="122"/>
      <c r="L46" s="128"/>
    </row>
    <row r="47" spans="1:14" customFormat="1" ht="27.75" customHeight="1" x14ac:dyDescent="0.3">
      <c r="A47" s="433" t="s">
        <v>48</v>
      </c>
      <c r="B47" s="434"/>
      <c r="C47" s="434"/>
      <c r="D47" s="434"/>
      <c r="E47" s="434"/>
      <c r="F47" s="434"/>
      <c r="G47" s="434"/>
      <c r="H47" s="434"/>
      <c r="I47" s="435"/>
      <c r="K47" s="122"/>
      <c r="L47" s="128"/>
    </row>
    <row r="48" spans="1:14" customFormat="1" ht="8.25" customHeight="1" x14ac:dyDescent="0.3">
      <c r="K48" s="122"/>
      <c r="L48" s="128"/>
    </row>
    <row r="49" spans="1:12" s="5" customFormat="1" ht="30" customHeight="1" x14ac:dyDescent="0.3">
      <c r="C49" s="42"/>
      <c r="D49" s="177"/>
      <c r="F49" s="74" t="str">
        <f>+F8</f>
        <v>Recaudación
 2024</v>
      </c>
      <c r="G49" s="74" t="str">
        <f>+G8</f>
        <v>Recaudación 
2025</v>
      </c>
      <c r="I49"/>
      <c r="K49" s="122"/>
      <c r="L49" s="29"/>
    </row>
    <row r="50" spans="1:12" s="29" customFormat="1" ht="14.4" x14ac:dyDescent="0.3">
      <c r="C50" s="268"/>
      <c r="D50" s="177"/>
      <c r="F50" s="177"/>
      <c r="G50" s="177"/>
      <c r="I50" s="128"/>
      <c r="K50" s="122"/>
    </row>
    <row r="51" spans="1:12" s="29" customFormat="1" ht="15.6" x14ac:dyDescent="0.3">
      <c r="A51" s="456" t="s">
        <v>47</v>
      </c>
      <c r="B51" s="456"/>
      <c r="C51" s="456"/>
      <c r="D51"/>
      <c r="E51"/>
      <c r="F51" s="82">
        <f>+F54+F83+F89+F95</f>
        <v>82641.770489999937</v>
      </c>
      <c r="G51" s="82">
        <f>+G54+G83+G89+G95</f>
        <v>630.19334000000003</v>
      </c>
      <c r="I51" s="128"/>
      <c r="K51" s="122"/>
    </row>
    <row r="52" spans="1:12" s="29" customFormat="1" ht="8.4" customHeight="1" x14ac:dyDescent="0.3">
      <c r="C52" s="268"/>
      <c r="D52" s="177"/>
      <c r="F52" s="177"/>
      <c r="G52" s="177"/>
      <c r="I52" s="128"/>
      <c r="K52" s="122"/>
    </row>
    <row r="53" spans="1:12" customFormat="1" ht="8.25" customHeight="1" x14ac:dyDescent="0.3">
      <c r="D53" s="128"/>
      <c r="K53" s="122"/>
      <c r="L53" s="128"/>
    </row>
    <row r="54" spans="1:12" s="7" customFormat="1" ht="19.5" customHeight="1" x14ac:dyDescent="0.3">
      <c r="A54" s="436" t="s">
        <v>178</v>
      </c>
      <c r="B54" s="436"/>
      <c r="C54" s="437"/>
      <c r="D54" s="178">
        <f>SUM(D57:D83)</f>
        <v>0</v>
      </c>
      <c r="E54"/>
      <c r="F54" s="269">
        <f>SUM(F66:F78)+F57+F83</f>
        <v>82641.770489999937</v>
      </c>
      <c r="G54" s="269">
        <f>SUM(G66:G78)+G57+G83</f>
        <v>0</v>
      </c>
      <c r="H54"/>
      <c r="I54" s="124"/>
      <c r="J54" s="5"/>
      <c r="K54" s="122"/>
      <c r="L54" s="126"/>
    </row>
    <row r="55" spans="1:12" customFormat="1" ht="6" customHeight="1" x14ac:dyDescent="0.3">
      <c r="K55" s="122"/>
      <c r="L55" s="128"/>
    </row>
    <row r="56" spans="1:12" customFormat="1" ht="6" customHeight="1" outlineLevel="1" x14ac:dyDescent="0.3">
      <c r="K56" s="122"/>
      <c r="L56" s="128"/>
    </row>
    <row r="57" spans="1:12" s="5" customFormat="1" ht="15.9" customHeight="1" outlineLevel="1" x14ac:dyDescent="0.3">
      <c r="A57" s="402" t="s">
        <v>20</v>
      </c>
      <c r="B57" s="417" t="s">
        <v>21</v>
      </c>
      <c r="C57" s="64" t="s">
        <v>1</v>
      </c>
      <c r="D57" s="179"/>
      <c r="E57" s="66"/>
      <c r="F57" s="79">
        <f>F58+F59+F60</f>
        <v>35898.434139999947</v>
      </c>
      <c r="G57" s="79">
        <v>0</v>
      </c>
      <c r="H57"/>
      <c r="I57" s="124"/>
    </row>
    <row r="58" spans="1:12" s="5" customFormat="1" ht="15.9" customHeight="1" outlineLevel="1" x14ac:dyDescent="0.3">
      <c r="A58" s="402"/>
      <c r="B58" s="417"/>
      <c r="C58" s="68" t="s">
        <v>11</v>
      </c>
      <c r="D58" s="179"/>
      <c r="E58" s="66"/>
      <c r="F58" s="69">
        <v>26116.57697999994</v>
      </c>
      <c r="G58" s="69">
        <v>0</v>
      </c>
      <c r="H58"/>
      <c r="I58"/>
    </row>
    <row r="59" spans="1:12" s="5" customFormat="1" ht="15.9" customHeight="1" outlineLevel="1" x14ac:dyDescent="0.3">
      <c r="A59" s="402"/>
      <c r="B59" s="417"/>
      <c r="C59" s="68" t="s">
        <v>15</v>
      </c>
      <c r="D59" s="179"/>
      <c r="E59" s="66"/>
      <c r="F59" s="69">
        <v>637.20874000000015</v>
      </c>
      <c r="G59" s="69">
        <v>0</v>
      </c>
      <c r="H59"/>
      <c r="I59"/>
    </row>
    <row r="60" spans="1:12" s="5" customFormat="1" ht="15.9" customHeight="1" outlineLevel="1" x14ac:dyDescent="0.3">
      <c r="A60" s="402"/>
      <c r="B60" s="417"/>
      <c r="C60" s="68" t="s">
        <v>2</v>
      </c>
      <c r="D60" s="179"/>
      <c r="E60" s="66"/>
      <c r="F60" s="69">
        <v>9144.648420000005</v>
      </c>
      <c r="G60" s="69">
        <v>0</v>
      </c>
      <c r="H60"/>
      <c r="I60"/>
    </row>
    <row r="61" spans="1:12" s="5" customFormat="1" ht="15.9" customHeight="1" outlineLevel="1" x14ac:dyDescent="0.3">
      <c r="A61" s="402"/>
      <c r="B61" s="417"/>
      <c r="C61" s="71" t="s">
        <v>14</v>
      </c>
      <c r="D61" s="179"/>
      <c r="E61" s="66"/>
      <c r="F61" s="69">
        <v>3440.1375000000012</v>
      </c>
      <c r="G61" s="69">
        <v>0</v>
      </c>
      <c r="H61"/>
      <c r="I61"/>
    </row>
    <row r="62" spans="1:12" s="5" customFormat="1" ht="15.9" customHeight="1" outlineLevel="1" x14ac:dyDescent="0.3">
      <c r="A62" s="402"/>
      <c r="B62" s="417"/>
      <c r="C62" s="71" t="s">
        <v>13</v>
      </c>
      <c r="D62" s="179"/>
      <c r="E62" s="66"/>
      <c r="F62" s="69">
        <v>5108.1175600000006</v>
      </c>
      <c r="G62" s="69">
        <v>0</v>
      </c>
      <c r="H62"/>
      <c r="I62"/>
    </row>
    <row r="63" spans="1:12" s="5" customFormat="1" ht="15.9" customHeight="1" outlineLevel="1" x14ac:dyDescent="0.3">
      <c r="A63" s="402"/>
      <c r="B63" s="417"/>
      <c r="C63" s="71" t="s">
        <v>12</v>
      </c>
      <c r="D63" s="179"/>
      <c r="E63" s="66"/>
      <c r="F63" s="69">
        <v>263.60320000000002</v>
      </c>
      <c r="G63" s="69">
        <v>0</v>
      </c>
      <c r="H63"/>
      <c r="I63"/>
    </row>
    <row r="64" spans="1:12" s="5" customFormat="1" ht="15.9" customHeight="1" outlineLevel="1" x14ac:dyDescent="0.3">
      <c r="A64" s="402"/>
      <c r="B64" s="417"/>
      <c r="C64" s="71" t="s">
        <v>63</v>
      </c>
      <c r="D64" s="179"/>
      <c r="E64" s="66"/>
      <c r="F64" s="69">
        <v>332.79016000000001</v>
      </c>
      <c r="G64" s="69">
        <v>0</v>
      </c>
      <c r="H64"/>
      <c r="I64"/>
    </row>
    <row r="65" spans="1:9" s="5" customFormat="1" ht="15.9" customHeight="1" outlineLevel="1" x14ac:dyDescent="0.3">
      <c r="A65" s="402"/>
      <c r="B65" s="417"/>
      <c r="C65" s="71" t="s">
        <v>67</v>
      </c>
      <c r="D65" s="179"/>
      <c r="E65" s="66"/>
      <c r="F65" s="69">
        <v>0</v>
      </c>
      <c r="G65" s="69">
        <v>0</v>
      </c>
      <c r="H65"/>
      <c r="I65"/>
    </row>
    <row r="66" spans="1:9" s="5" customFormat="1" ht="15.9" customHeight="1" outlineLevel="1" x14ac:dyDescent="0.3">
      <c r="A66" s="402"/>
      <c r="B66" s="417"/>
      <c r="C66" s="72" t="s">
        <v>40</v>
      </c>
      <c r="D66" s="179"/>
      <c r="E66" s="66"/>
      <c r="F66" s="69">
        <v>37484.494030000053</v>
      </c>
      <c r="G66" s="69">
        <v>0</v>
      </c>
      <c r="H66"/>
      <c r="I66" s="124"/>
    </row>
    <row r="67" spans="1:9" s="5" customFormat="1" ht="15.9" customHeight="1" outlineLevel="1" x14ac:dyDescent="0.3">
      <c r="A67" s="402"/>
      <c r="B67" s="417"/>
      <c r="C67" s="72" t="s">
        <v>41</v>
      </c>
      <c r="D67" s="179"/>
      <c r="E67" s="66"/>
      <c r="F67" s="69">
        <v>2275.0346500000001</v>
      </c>
      <c r="G67" s="69">
        <v>0</v>
      </c>
      <c r="H67"/>
      <c r="I67"/>
    </row>
    <row r="68" spans="1:9" s="5" customFormat="1" ht="15.9" customHeight="1" outlineLevel="1" x14ac:dyDescent="0.3">
      <c r="A68" s="402"/>
      <c r="B68" s="417"/>
      <c r="C68" s="73" t="s">
        <v>18</v>
      </c>
      <c r="D68" s="179"/>
      <c r="E68" s="66"/>
      <c r="F68" s="69">
        <v>28.143820000000002</v>
      </c>
      <c r="G68" s="69">
        <v>0</v>
      </c>
      <c r="H68"/>
      <c r="I68"/>
    </row>
    <row r="69" spans="1:9" s="5" customFormat="1" ht="15.9" customHeight="1" outlineLevel="1" x14ac:dyDescent="0.3">
      <c r="A69" s="402"/>
      <c r="B69" s="417"/>
      <c r="C69" s="73" t="s">
        <v>5</v>
      </c>
      <c r="D69" s="179"/>
      <c r="E69" s="66"/>
      <c r="F69" s="69">
        <v>4129.8163499999482</v>
      </c>
      <c r="G69" s="69">
        <v>0</v>
      </c>
      <c r="H69"/>
      <c r="I69"/>
    </row>
    <row r="70" spans="1:9" s="5" customFormat="1" ht="15.9" customHeight="1" outlineLevel="1" x14ac:dyDescent="0.3">
      <c r="A70" s="402"/>
      <c r="B70" s="417"/>
      <c r="C70" s="73" t="s">
        <v>6</v>
      </c>
      <c r="D70" s="179"/>
      <c r="E70" s="66"/>
      <c r="F70" s="69">
        <v>175.75427999999999</v>
      </c>
      <c r="G70" s="69">
        <v>0</v>
      </c>
      <c r="H70"/>
      <c r="I70"/>
    </row>
    <row r="71" spans="1:9" s="5" customFormat="1" ht="15.9" customHeight="1" outlineLevel="1" x14ac:dyDescent="0.3">
      <c r="A71" s="402"/>
      <c r="B71" s="417"/>
      <c r="C71" s="73" t="s">
        <v>16</v>
      </c>
      <c r="D71" s="179"/>
      <c r="E71" s="66"/>
      <c r="F71" s="69">
        <v>93.600410000000011</v>
      </c>
      <c r="G71" s="69">
        <v>0</v>
      </c>
      <c r="H71"/>
      <c r="I71"/>
    </row>
    <row r="72" spans="1:9" s="5" customFormat="1" ht="15.9" customHeight="1" outlineLevel="1" x14ac:dyDescent="0.3">
      <c r="A72" s="402"/>
      <c r="B72" s="417"/>
      <c r="C72" s="73" t="s">
        <v>7</v>
      </c>
      <c r="D72" s="179"/>
      <c r="E72" s="66"/>
      <c r="F72" s="69">
        <v>37.429209999999998</v>
      </c>
      <c r="G72" s="69">
        <v>0</v>
      </c>
      <c r="H72"/>
      <c r="I72"/>
    </row>
    <row r="73" spans="1:9" s="5" customFormat="1" ht="15.9" customHeight="1" outlineLevel="1" x14ac:dyDescent="0.3">
      <c r="A73" s="402"/>
      <c r="B73" s="417"/>
      <c r="C73" s="73" t="s">
        <v>17</v>
      </c>
      <c r="D73" s="179"/>
      <c r="E73" s="66"/>
      <c r="F73" s="69">
        <v>14.386150000000001</v>
      </c>
      <c r="G73" s="69">
        <v>0</v>
      </c>
      <c r="H73"/>
      <c r="I73"/>
    </row>
    <row r="74" spans="1:9" s="5" customFormat="1" ht="15.9" customHeight="1" outlineLevel="1" x14ac:dyDescent="0.3">
      <c r="A74" s="402"/>
      <c r="B74" s="417"/>
      <c r="C74" s="73" t="s">
        <v>102</v>
      </c>
      <c r="D74" s="179"/>
      <c r="E74" s="66"/>
      <c r="F74" s="69">
        <v>0</v>
      </c>
      <c r="G74" s="69">
        <v>0</v>
      </c>
      <c r="H74"/>
      <c r="I74"/>
    </row>
    <row r="75" spans="1:9" s="5" customFormat="1" ht="15.9" customHeight="1" outlineLevel="1" x14ac:dyDescent="0.3">
      <c r="A75" s="402"/>
      <c r="B75" s="417"/>
      <c r="C75" s="73" t="s">
        <v>103</v>
      </c>
      <c r="D75" s="179"/>
      <c r="E75" s="66"/>
      <c r="F75" s="69">
        <v>0</v>
      </c>
      <c r="G75" s="69">
        <v>0</v>
      </c>
      <c r="H75"/>
      <c r="I75"/>
    </row>
    <row r="76" spans="1:9" s="5" customFormat="1" ht="15.9" customHeight="1" outlineLevel="1" x14ac:dyDescent="0.3">
      <c r="A76" s="402"/>
      <c r="B76" s="417"/>
      <c r="C76" s="73" t="s">
        <v>57</v>
      </c>
      <c r="D76" s="179"/>
      <c r="E76" s="66"/>
      <c r="F76" s="69">
        <v>1E-3</v>
      </c>
      <c r="G76" s="69">
        <v>0</v>
      </c>
      <c r="H76"/>
      <c r="I76"/>
    </row>
    <row r="77" spans="1:9" s="5" customFormat="1" ht="15.9" customHeight="1" outlineLevel="1" x14ac:dyDescent="0.3">
      <c r="A77" s="402"/>
      <c r="B77" s="417"/>
      <c r="C77" s="73" t="s">
        <v>58</v>
      </c>
      <c r="D77" s="179"/>
      <c r="E77" s="66"/>
      <c r="F77" s="69">
        <v>0</v>
      </c>
      <c r="G77" s="69">
        <v>0</v>
      </c>
      <c r="H77"/>
      <c r="I77"/>
    </row>
    <row r="78" spans="1:9" s="5" customFormat="1" ht="15.9" customHeight="1" outlineLevel="1" x14ac:dyDescent="0.3">
      <c r="A78" s="402"/>
      <c r="B78" s="417"/>
      <c r="C78" s="73" t="s">
        <v>8</v>
      </c>
      <c r="D78" s="179"/>
      <c r="E78" s="66"/>
      <c r="F78" s="69">
        <v>2504.6764499999999</v>
      </c>
      <c r="G78" s="69">
        <v>0</v>
      </c>
      <c r="H78"/>
      <c r="I78"/>
    </row>
    <row r="79" spans="1:9" s="5" customFormat="1" ht="15.9" customHeight="1" outlineLevel="1" x14ac:dyDescent="0.3">
      <c r="A79" s="402"/>
      <c r="B79" s="417"/>
      <c r="C79" s="184" t="s">
        <v>55</v>
      </c>
      <c r="D79" s="179"/>
      <c r="E79" s="66"/>
      <c r="F79" s="190">
        <f>SUM(F66:F78)+F57</f>
        <v>82641.770489999937</v>
      </c>
      <c r="G79" s="190">
        <f>SUM(G66:G78)+G57</f>
        <v>0</v>
      </c>
      <c r="H79"/>
      <c r="I79"/>
    </row>
    <row r="80" spans="1:9" s="5" customFormat="1" ht="15.9" customHeight="1" outlineLevel="1" x14ac:dyDescent="0.3">
      <c r="A80" s="402"/>
      <c r="B80" s="181"/>
      <c r="C80" s="185"/>
      <c r="D80" s="179"/>
      <c r="E80" s="183"/>
      <c r="F80" s="179"/>
      <c r="G80" s="179"/>
      <c r="H80"/>
      <c r="I80"/>
    </row>
    <row r="81" spans="1:12" s="5" customFormat="1" ht="15.9" customHeight="1" outlineLevel="1" x14ac:dyDescent="0.3">
      <c r="A81" s="402"/>
      <c r="B81" s="418" t="s">
        <v>22</v>
      </c>
      <c r="C81" s="38" t="s">
        <v>38</v>
      </c>
      <c r="D81" s="179"/>
      <c r="E81" s="66"/>
      <c r="F81" s="79">
        <v>0</v>
      </c>
      <c r="G81" s="79">
        <v>0</v>
      </c>
      <c r="H81"/>
      <c r="I81"/>
    </row>
    <row r="82" spans="1:12" s="5" customFormat="1" ht="15.9" customHeight="1" outlineLevel="1" x14ac:dyDescent="0.3">
      <c r="A82" s="402"/>
      <c r="B82" s="418"/>
      <c r="C82" s="40" t="s">
        <v>39</v>
      </c>
      <c r="D82" s="179"/>
      <c r="E82" s="66"/>
      <c r="F82" s="69">
        <v>0</v>
      </c>
      <c r="G82" s="69">
        <v>0</v>
      </c>
      <c r="H82"/>
      <c r="I82"/>
    </row>
    <row r="83" spans="1:12" s="5" customFormat="1" ht="15.9" customHeight="1" outlineLevel="1" x14ac:dyDescent="0.3">
      <c r="A83" s="402"/>
      <c r="B83" s="418"/>
      <c r="C83" s="75" t="s">
        <v>61</v>
      </c>
      <c r="D83" s="179"/>
      <c r="E83" s="66"/>
      <c r="F83" s="75">
        <v>0</v>
      </c>
      <c r="G83" s="75">
        <v>0</v>
      </c>
      <c r="H83"/>
      <c r="I83"/>
    </row>
    <row r="84" spans="1:12" s="29" customFormat="1" ht="15.9" customHeight="1" outlineLevel="1" x14ac:dyDescent="0.3">
      <c r="A84" s="180"/>
      <c r="B84" s="181"/>
      <c r="C84" s="182"/>
      <c r="D84" s="179"/>
      <c r="E84" s="183"/>
      <c r="F84" s="179"/>
      <c r="G84" s="179"/>
      <c r="H84" s="128"/>
      <c r="I84" s="128"/>
    </row>
    <row r="85" spans="1:12" s="29" customFormat="1" ht="15.9" customHeight="1" outlineLevel="1" x14ac:dyDescent="0.3">
      <c r="A85" s="457" t="s">
        <v>125</v>
      </c>
      <c r="B85" s="457"/>
      <c r="C85" s="458"/>
      <c r="D85" s="128"/>
      <c r="E85" s="128"/>
      <c r="F85" s="263">
        <v>0</v>
      </c>
      <c r="G85" s="264">
        <f>G87+G88</f>
        <v>630.19334000000003</v>
      </c>
      <c r="H85" s="128"/>
      <c r="I85" s="128"/>
    </row>
    <row r="86" spans="1:12" s="29" customFormat="1" ht="15.9" customHeight="1" outlineLevel="1" x14ac:dyDescent="0.3">
      <c r="A86"/>
      <c r="B86"/>
      <c r="C86"/>
      <c r="D86" s="128"/>
      <c r="E86" s="128"/>
      <c r="F86"/>
      <c r="G86"/>
      <c r="H86" s="128"/>
      <c r="I86" s="128"/>
    </row>
    <row r="87" spans="1:12" s="29" customFormat="1" ht="15.9" customHeight="1" outlineLevel="1" x14ac:dyDescent="0.3">
      <c r="A87" s="402"/>
      <c r="B87" s="459" t="s">
        <v>126</v>
      </c>
      <c r="C87" s="260" t="s">
        <v>102</v>
      </c>
      <c r="D87" s="179"/>
      <c r="E87" s="179"/>
      <c r="F87" s="79">
        <v>0</v>
      </c>
      <c r="G87" s="262">
        <f>G131</f>
        <v>630.19334000000003</v>
      </c>
      <c r="H87" s="128"/>
      <c r="I87" s="128"/>
    </row>
    <row r="88" spans="1:12" s="29" customFormat="1" ht="15.9" customHeight="1" outlineLevel="1" x14ac:dyDescent="0.3">
      <c r="A88" s="402"/>
      <c r="B88" s="459"/>
      <c r="C88" s="261" t="s">
        <v>103</v>
      </c>
      <c r="D88" s="179"/>
      <c r="E88" s="179"/>
      <c r="F88" s="69">
        <v>0</v>
      </c>
      <c r="G88" s="69">
        <v>0</v>
      </c>
      <c r="H88" s="128"/>
      <c r="I88" s="128"/>
    </row>
    <row r="89" spans="1:12" s="29" customFormat="1" ht="15.9" customHeight="1" outlineLevel="1" x14ac:dyDescent="0.3">
      <c r="A89" s="402"/>
      <c r="B89" s="459"/>
      <c r="C89" s="267" t="s">
        <v>127</v>
      </c>
      <c r="D89" s="127"/>
      <c r="E89" s="259"/>
      <c r="F89" s="265">
        <v>0</v>
      </c>
      <c r="G89" s="266">
        <f>SUM(G87:G88)</f>
        <v>630.19334000000003</v>
      </c>
      <c r="H89" s="128"/>
      <c r="I89" s="128"/>
    </row>
    <row r="90" spans="1:12" s="29" customFormat="1" ht="15.9" customHeight="1" outlineLevel="1" x14ac:dyDescent="0.3">
      <c r="A90" s="180"/>
      <c r="B90" s="181"/>
      <c r="C90" s="182"/>
      <c r="D90" s="179"/>
      <c r="E90" s="183"/>
      <c r="F90" s="179"/>
      <c r="G90" s="179"/>
      <c r="H90" s="128"/>
      <c r="I90" s="128"/>
    </row>
    <row r="91" spans="1:12" customFormat="1" ht="14.4" x14ac:dyDescent="0.3">
      <c r="K91" s="122"/>
      <c r="L91" s="128"/>
    </row>
    <row r="92" spans="1:12" customFormat="1" ht="18.75" customHeight="1" x14ac:dyDescent="0.3">
      <c r="A92" s="460" t="s">
        <v>133</v>
      </c>
      <c r="B92" s="460"/>
      <c r="C92" s="461"/>
      <c r="D92" s="128"/>
      <c r="E92" s="128"/>
      <c r="F92" s="284">
        <v>0</v>
      </c>
      <c r="G92" s="285">
        <f>G94</f>
        <v>0</v>
      </c>
      <c r="K92" s="122"/>
      <c r="L92" s="128"/>
    </row>
    <row r="93" spans="1:12" customFormat="1" ht="18.75" customHeight="1" x14ac:dyDescent="0.3">
      <c r="D93" s="128"/>
      <c r="E93" s="128"/>
      <c r="K93" s="122"/>
      <c r="L93" s="128"/>
    </row>
    <row r="94" spans="1:12" customFormat="1" ht="18.75" customHeight="1" x14ac:dyDescent="0.3">
      <c r="A94" s="402"/>
      <c r="B94" s="462" t="s">
        <v>135</v>
      </c>
      <c r="C94" s="288" t="s">
        <v>137</v>
      </c>
      <c r="D94" s="179"/>
      <c r="E94" s="179"/>
      <c r="F94" s="79">
        <v>0</v>
      </c>
      <c r="G94" s="39">
        <f>'Jul 2025'!G95</f>
        <v>0</v>
      </c>
      <c r="K94" s="122"/>
      <c r="L94" s="128"/>
    </row>
    <row r="95" spans="1:12" customFormat="1" ht="18.75" customHeight="1" x14ac:dyDescent="0.3">
      <c r="A95" s="402"/>
      <c r="B95" s="462"/>
      <c r="C95" s="283" t="s">
        <v>134</v>
      </c>
      <c r="D95" s="127"/>
      <c r="E95" s="259"/>
      <c r="F95" s="286">
        <v>0</v>
      </c>
      <c r="G95" s="287">
        <f>G94</f>
        <v>0</v>
      </c>
      <c r="K95" s="122"/>
      <c r="L95" s="128"/>
    </row>
    <row r="96" spans="1:12" customFormat="1" ht="18.75" customHeight="1" x14ac:dyDescent="0.3">
      <c r="K96" s="122"/>
      <c r="L96" s="128"/>
    </row>
    <row r="97" spans="1:14" customFormat="1" ht="18.75" customHeight="1" x14ac:dyDescent="0.3">
      <c r="K97" s="122"/>
      <c r="L97" s="128"/>
    </row>
    <row r="98" spans="1:14" customFormat="1" ht="18.75" customHeight="1" x14ac:dyDescent="0.3">
      <c r="K98" s="122"/>
      <c r="L98" s="128"/>
    </row>
    <row r="99" spans="1:14" customFormat="1" ht="18.75" customHeight="1" x14ac:dyDescent="0.3">
      <c r="K99" s="122"/>
      <c r="L99" s="128"/>
    </row>
    <row r="100" spans="1:14" ht="33" customHeight="1" x14ac:dyDescent="0.25">
      <c r="A100" s="403" t="s">
        <v>51</v>
      </c>
      <c r="B100" s="404"/>
      <c r="C100" s="404"/>
      <c r="D100" s="404"/>
      <c r="E100" s="404"/>
      <c r="F100" s="404"/>
      <c r="G100" s="404"/>
      <c r="H100" s="404"/>
      <c r="I100" s="405"/>
      <c r="K100" s="122"/>
      <c r="L100" s="26"/>
    </row>
    <row r="101" spans="1:14" ht="8.25" customHeight="1" x14ac:dyDescent="0.3">
      <c r="C101" s="3"/>
      <c r="D101"/>
      <c r="G101" s="4"/>
      <c r="K101" s="122"/>
      <c r="L101" s="26"/>
    </row>
    <row r="102" spans="1:14" s="5" customFormat="1" ht="51" customHeight="1" x14ac:dyDescent="0.3">
      <c r="C102" s="42"/>
      <c r="D102" s="83" t="str">
        <f>+D8</f>
        <v>Meta 
2025</v>
      </c>
      <c r="E102"/>
      <c r="F102" s="83" t="str">
        <f>+F8</f>
        <v>Recaudación
 2024</v>
      </c>
      <c r="G102" s="83" t="str">
        <f>+G8</f>
        <v>Recaudación 
2025</v>
      </c>
      <c r="H102"/>
      <c r="I102" s="83" t="str">
        <f>+I8</f>
        <v>Participación de la Recaudación 2025</v>
      </c>
      <c r="K102" s="122"/>
      <c r="L102" s="29"/>
    </row>
    <row r="103" spans="1:14" customFormat="1" ht="6" customHeight="1" x14ac:dyDescent="0.3">
      <c r="K103" s="129"/>
      <c r="L103" s="128"/>
    </row>
    <row r="104" spans="1:14" s="5" customFormat="1" ht="15.9" customHeight="1" x14ac:dyDescent="0.25">
      <c r="A104" s="406" t="s">
        <v>20</v>
      </c>
      <c r="B104" s="407" t="s">
        <v>21</v>
      </c>
      <c r="C104" s="99" t="s">
        <v>1</v>
      </c>
      <c r="D104" s="236">
        <v>615906.77825000009</v>
      </c>
      <c r="E104" s="66"/>
      <c r="F104" s="236">
        <v>513989.21332000004</v>
      </c>
      <c r="G104" s="67">
        <v>615896.69230999565</v>
      </c>
      <c r="H104" s="11"/>
      <c r="I104" s="410">
        <f>+G125/G138</f>
        <v>0.88473745632292833</v>
      </c>
      <c r="J104" s="208"/>
      <c r="K104" s="122"/>
      <c r="L104" s="173"/>
      <c r="M104" s="208"/>
    </row>
    <row r="105" spans="1:14" ht="15.9" customHeight="1" outlineLevel="1" x14ac:dyDescent="0.25">
      <c r="A105" s="406"/>
      <c r="B105" s="408"/>
      <c r="C105" s="100" t="s">
        <v>43</v>
      </c>
      <c r="D105" s="69">
        <v>398796.85788000043</v>
      </c>
      <c r="E105" s="66"/>
      <c r="F105" s="69">
        <v>448448.22642000008</v>
      </c>
      <c r="G105" s="155">
        <v>398642.17757000099</v>
      </c>
      <c r="I105" s="411"/>
      <c r="J105" s="208"/>
      <c r="K105" s="122"/>
      <c r="L105" s="173"/>
      <c r="M105" s="186"/>
      <c r="N105" s="255"/>
    </row>
    <row r="106" spans="1:14" s="202" customFormat="1" ht="15.9" customHeight="1" outlineLevel="1" x14ac:dyDescent="0.25">
      <c r="A106" s="406"/>
      <c r="B106" s="408"/>
      <c r="C106" s="337" t="s">
        <v>176</v>
      </c>
      <c r="D106" s="200">
        <v>195984.47447999992</v>
      </c>
      <c r="E106" s="203"/>
      <c r="F106" s="200">
        <v>0</v>
      </c>
      <c r="G106" s="155">
        <v>196092.66317000001</v>
      </c>
      <c r="I106" s="411"/>
      <c r="J106" s="208"/>
      <c r="K106" s="122"/>
      <c r="L106" s="173"/>
      <c r="M106" s="210"/>
      <c r="N106" s="255"/>
    </row>
    <row r="107" spans="1:14" ht="15.9" customHeight="1" outlineLevel="1" x14ac:dyDescent="0.25">
      <c r="A107" s="406"/>
      <c r="B107" s="408"/>
      <c r="C107" s="100" t="s">
        <v>15</v>
      </c>
      <c r="D107" s="69">
        <v>25.58306</v>
      </c>
      <c r="E107" s="66"/>
      <c r="F107" s="69">
        <v>42847.726729999995</v>
      </c>
      <c r="G107" s="155">
        <v>25.581029999999998</v>
      </c>
      <c r="I107" s="411"/>
      <c r="J107" s="208"/>
      <c r="K107" s="122"/>
      <c r="L107" s="173"/>
      <c r="M107" s="186"/>
      <c r="N107" s="255"/>
    </row>
    <row r="108" spans="1:14" ht="15.9" customHeight="1" outlineLevel="1" x14ac:dyDescent="0.25">
      <c r="A108" s="406"/>
      <c r="B108" s="408"/>
      <c r="C108" s="100" t="s">
        <v>44</v>
      </c>
      <c r="D108" s="221">
        <v>21099.862829999969</v>
      </c>
      <c r="F108" s="221">
        <v>22693.26016999999</v>
      </c>
      <c r="G108" s="70">
        <v>21136.27053999999</v>
      </c>
      <c r="I108" s="411"/>
      <c r="J108" s="208"/>
      <c r="K108" s="122"/>
      <c r="L108" s="173"/>
      <c r="M108" s="186"/>
      <c r="N108" s="255"/>
    </row>
    <row r="109" spans="1:14" ht="15.9" customHeight="1" outlineLevel="1" x14ac:dyDescent="0.25">
      <c r="A109" s="406"/>
      <c r="B109" s="408"/>
      <c r="C109" s="101" t="s">
        <v>14</v>
      </c>
      <c r="D109" s="69">
        <v>5285.3340299999982</v>
      </c>
      <c r="E109" s="66"/>
      <c r="F109" s="69">
        <v>8336.9003899999934</v>
      </c>
      <c r="G109" s="155">
        <v>5297.6632800000016</v>
      </c>
      <c r="I109" s="411"/>
      <c r="J109" s="208"/>
      <c r="K109" s="122"/>
      <c r="L109" s="173"/>
      <c r="M109" s="186"/>
      <c r="N109" s="255"/>
    </row>
    <row r="110" spans="1:14" ht="15.9" customHeight="1" outlineLevel="1" x14ac:dyDescent="0.25">
      <c r="A110" s="406"/>
      <c r="B110" s="408"/>
      <c r="C110" s="101" t="s">
        <v>13</v>
      </c>
      <c r="D110" s="69">
        <v>11791.853410000011</v>
      </c>
      <c r="E110" s="66"/>
      <c r="F110" s="69">
        <v>12658.198699999999</v>
      </c>
      <c r="G110" s="155">
        <v>11790.90923999999</v>
      </c>
      <c r="I110" s="411"/>
      <c r="J110" s="208"/>
      <c r="K110" s="122"/>
      <c r="L110" s="173"/>
      <c r="M110" s="186"/>
      <c r="N110" s="255"/>
    </row>
    <row r="111" spans="1:14" ht="15.9" customHeight="1" outlineLevel="1" x14ac:dyDescent="0.25">
      <c r="A111" s="406"/>
      <c r="B111" s="408"/>
      <c r="C111" s="101" t="s">
        <v>12</v>
      </c>
      <c r="D111" s="69">
        <v>3964.8209199999969</v>
      </c>
      <c r="E111" s="66"/>
      <c r="F111" s="69">
        <v>1267.2770800000001</v>
      </c>
      <c r="G111" s="155">
        <v>3989.8480800000011</v>
      </c>
      <c r="I111" s="411"/>
      <c r="J111" s="208"/>
      <c r="K111" s="122"/>
      <c r="L111" s="173"/>
      <c r="M111" s="186"/>
      <c r="N111" s="255"/>
    </row>
    <row r="112" spans="1:14" ht="15.9" customHeight="1" outlineLevel="1" x14ac:dyDescent="0.25">
      <c r="A112" s="406"/>
      <c r="B112" s="408"/>
      <c r="C112" s="101" t="s">
        <v>63</v>
      </c>
      <c r="D112" s="69">
        <v>57.854469999999978</v>
      </c>
      <c r="E112" s="66"/>
      <c r="F112" s="69">
        <v>430.8839999999995</v>
      </c>
      <c r="G112" s="155">
        <v>57.849940000000103</v>
      </c>
      <c r="I112" s="411"/>
      <c r="J112" s="208"/>
      <c r="K112" s="122"/>
      <c r="L112" s="173"/>
      <c r="M112" s="186"/>
      <c r="N112" s="255"/>
    </row>
    <row r="113" spans="1:14" ht="15.9" customHeight="1" outlineLevel="1" x14ac:dyDescent="0.25">
      <c r="A113" s="406"/>
      <c r="B113" s="408"/>
      <c r="C113" s="101" t="s">
        <v>67</v>
      </c>
      <c r="D113" s="69">
        <v>0</v>
      </c>
      <c r="E113" s="66"/>
      <c r="F113" s="69">
        <v>0</v>
      </c>
      <c r="G113" s="155">
        <v>0</v>
      </c>
      <c r="I113" s="411"/>
      <c r="J113" s="208"/>
      <c r="K113" s="122"/>
      <c r="L113" s="173"/>
      <c r="M113" s="186"/>
      <c r="N113" s="255"/>
    </row>
    <row r="114" spans="1:14" ht="15.9" customHeight="1" x14ac:dyDescent="0.25">
      <c r="A114" s="406"/>
      <c r="B114" s="408"/>
      <c r="C114" s="72" t="s">
        <v>174</v>
      </c>
      <c r="D114" s="221">
        <v>895329.56050000049</v>
      </c>
      <c r="E114" s="66"/>
      <c r="F114" s="221">
        <v>699873.15133999148</v>
      </c>
      <c r="G114" s="70">
        <v>895270.58064997429</v>
      </c>
      <c r="H114" s="11"/>
      <c r="I114" s="411"/>
      <c r="J114" s="208"/>
      <c r="K114" s="122"/>
      <c r="L114" s="173"/>
      <c r="M114" s="186"/>
      <c r="N114" s="255"/>
    </row>
    <row r="115" spans="1:14" ht="15.9" customHeight="1" x14ac:dyDescent="0.25">
      <c r="A115" s="406"/>
      <c r="B115" s="408"/>
      <c r="C115" s="102" t="s">
        <v>41</v>
      </c>
      <c r="D115" s="221">
        <v>70782.977309999958</v>
      </c>
      <c r="E115" s="66"/>
      <c r="F115" s="221">
        <v>70528.642830000012</v>
      </c>
      <c r="G115" s="70">
        <v>70777.309650000112</v>
      </c>
      <c r="H115" s="11"/>
      <c r="I115" s="411"/>
      <c r="J115" s="208"/>
      <c r="K115" s="122"/>
      <c r="L115" s="173"/>
      <c r="M115" s="186"/>
      <c r="N115" s="255"/>
    </row>
    <row r="116" spans="1:14" s="5" customFormat="1" ht="15.9" customHeight="1" x14ac:dyDescent="0.25">
      <c r="A116" s="406"/>
      <c r="B116" s="408"/>
      <c r="C116" s="103" t="s">
        <v>130</v>
      </c>
      <c r="D116" s="221">
        <v>3870.5455399999987</v>
      </c>
      <c r="E116" s="66"/>
      <c r="F116" s="221">
        <v>6051.370249999999</v>
      </c>
      <c r="G116" s="70">
        <v>3870.2356299999992</v>
      </c>
      <c r="H116" s="7"/>
      <c r="I116" s="411"/>
      <c r="J116" s="208"/>
      <c r="K116" s="122"/>
      <c r="L116" s="173"/>
      <c r="M116" s="208"/>
      <c r="N116" s="255"/>
    </row>
    <row r="117" spans="1:14" ht="15.9" customHeight="1" x14ac:dyDescent="0.25">
      <c r="A117" s="406"/>
      <c r="B117" s="408"/>
      <c r="C117" s="103" t="s">
        <v>5</v>
      </c>
      <c r="D117" s="221">
        <v>19915.42859999997</v>
      </c>
      <c r="E117" s="66"/>
      <c r="F117" s="221">
        <v>19710.76121000135</v>
      </c>
      <c r="G117" s="70">
        <v>19913.833930001259</v>
      </c>
      <c r="H117" s="11"/>
      <c r="I117" s="411"/>
      <c r="J117" s="208"/>
      <c r="K117" s="122"/>
      <c r="L117" s="173"/>
      <c r="M117" s="186"/>
      <c r="N117" s="255"/>
    </row>
    <row r="118" spans="1:14" ht="15.9" customHeight="1" x14ac:dyDescent="0.25">
      <c r="A118" s="406"/>
      <c r="B118" s="408"/>
      <c r="C118" s="103" t="s">
        <v>6</v>
      </c>
      <c r="D118" s="221">
        <v>146855.77815999999</v>
      </c>
      <c r="E118" s="66"/>
      <c r="F118" s="221">
        <v>85759.064010000002</v>
      </c>
      <c r="G118" s="70">
        <v>146844.3406</v>
      </c>
      <c r="H118" s="11"/>
      <c r="I118" s="411"/>
      <c r="J118" s="208"/>
      <c r="K118" s="122"/>
      <c r="L118" s="173"/>
      <c r="M118" s="186"/>
      <c r="N118" s="255"/>
    </row>
    <row r="119" spans="1:14" ht="15.9" customHeight="1" x14ac:dyDescent="0.25">
      <c r="A119" s="406"/>
      <c r="B119" s="408"/>
      <c r="C119" s="103" t="s">
        <v>16</v>
      </c>
      <c r="D119" s="221">
        <v>1563.1154300000001</v>
      </c>
      <c r="E119" s="66"/>
      <c r="F119" s="221">
        <v>2297.0662000000002</v>
      </c>
      <c r="G119" s="70">
        <v>1562.9902800000009</v>
      </c>
      <c r="H119" s="11"/>
      <c r="I119" s="411"/>
      <c r="J119" s="208"/>
      <c r="K119" s="122"/>
      <c r="L119" s="173"/>
      <c r="M119" s="186"/>
      <c r="N119" s="255"/>
    </row>
    <row r="120" spans="1:14" ht="15.9" customHeight="1" x14ac:dyDescent="0.25">
      <c r="A120" s="406"/>
      <c r="B120" s="408"/>
      <c r="C120" s="103" t="s">
        <v>7</v>
      </c>
      <c r="D120" s="221">
        <v>709.8258900000003</v>
      </c>
      <c r="E120" s="66"/>
      <c r="F120" s="221">
        <v>1759.8806299999999</v>
      </c>
      <c r="G120" s="70">
        <v>709.76906999999994</v>
      </c>
      <c r="H120" s="11"/>
      <c r="I120" s="411"/>
      <c r="J120" s="208"/>
      <c r="K120" s="122"/>
      <c r="L120" s="173"/>
      <c r="M120" s="186"/>
      <c r="N120" s="255"/>
    </row>
    <row r="121" spans="1:14" ht="15.9" customHeight="1" x14ac:dyDescent="0.25">
      <c r="A121" s="406"/>
      <c r="B121" s="408"/>
      <c r="C121" s="103" t="s">
        <v>17</v>
      </c>
      <c r="D121" s="221">
        <v>17406.369099999989</v>
      </c>
      <c r="E121" s="66"/>
      <c r="F121" s="221">
        <v>15902.030899999989</v>
      </c>
      <c r="G121" s="70">
        <v>17404.975249999981</v>
      </c>
      <c r="H121" s="11"/>
      <c r="I121" s="411"/>
      <c r="J121" s="208"/>
      <c r="K121" s="122"/>
      <c r="L121" s="173"/>
      <c r="M121" s="186"/>
      <c r="N121" s="255"/>
    </row>
    <row r="122" spans="1:14" ht="15.9" customHeight="1" x14ac:dyDescent="0.25">
      <c r="A122" s="406"/>
      <c r="B122" s="408"/>
      <c r="C122" s="103" t="s">
        <v>57</v>
      </c>
      <c r="D122" s="221">
        <v>4834.5798499999928</v>
      </c>
      <c r="E122" s="66"/>
      <c r="F122" s="221">
        <v>1831.1442500000371</v>
      </c>
      <c r="G122" s="70">
        <v>4838.7097800000993</v>
      </c>
      <c r="H122" s="11"/>
      <c r="I122" s="411"/>
      <c r="J122" s="208"/>
      <c r="K122" s="122"/>
      <c r="L122" s="173"/>
      <c r="M122" s="186"/>
      <c r="N122" s="255"/>
    </row>
    <row r="123" spans="1:14" ht="15.9" customHeight="1" x14ac:dyDescent="0.25">
      <c r="A123" s="406"/>
      <c r="B123" s="408"/>
      <c r="C123" s="103" t="s">
        <v>58</v>
      </c>
      <c r="D123" s="221">
        <v>4300.8946899999928</v>
      </c>
      <c r="E123" s="66"/>
      <c r="F123" s="221">
        <v>1610.3322900000619</v>
      </c>
      <c r="G123" s="70">
        <v>4305.8564100007543</v>
      </c>
      <c r="H123" s="11"/>
      <c r="I123" s="411"/>
      <c r="J123" s="208"/>
      <c r="K123" s="122"/>
      <c r="L123" s="173"/>
      <c r="M123" s="186"/>
      <c r="N123" s="255"/>
    </row>
    <row r="124" spans="1:14" ht="15.9" customHeight="1" x14ac:dyDescent="0.25">
      <c r="A124" s="406"/>
      <c r="B124" s="408"/>
      <c r="C124" s="73" t="s">
        <v>74</v>
      </c>
      <c r="D124" s="221">
        <v>2005.1364700000051</v>
      </c>
      <c r="E124" s="66"/>
      <c r="F124" s="221">
        <v>4027.3355000000001</v>
      </c>
      <c r="G124" s="70">
        <v>2005.275719999999</v>
      </c>
      <c r="H124" s="11"/>
      <c r="I124" s="411"/>
      <c r="J124" s="208"/>
      <c r="K124" s="122"/>
      <c r="L124" s="173"/>
      <c r="M124" s="186"/>
      <c r="N124" s="255"/>
    </row>
    <row r="125" spans="1:14" s="7" customFormat="1" ht="18" customHeight="1" x14ac:dyDescent="0.25">
      <c r="A125" s="406"/>
      <c r="B125" s="409"/>
      <c r="C125" s="84" t="s">
        <v>55</v>
      </c>
      <c r="D125" s="85">
        <f>+D104+D114+D115+SUM(D116:D124)</f>
        <v>1783480.9897900005</v>
      </c>
      <c r="E125" s="62"/>
      <c r="F125" s="85">
        <f>+F104+F114+F115+SUM(F116:F124)</f>
        <v>1423339.9927299931</v>
      </c>
      <c r="G125" s="85">
        <f>+G104+G114+G115+SUM(G116:G124)</f>
        <v>1783400.5692799722</v>
      </c>
      <c r="I125" s="412"/>
      <c r="J125" s="335"/>
      <c r="K125" s="125"/>
      <c r="M125" s="209"/>
      <c r="N125" s="255"/>
    </row>
    <row r="126" spans="1:14" ht="10.5" customHeight="1" x14ac:dyDescent="0.3">
      <c r="A126" s="406"/>
      <c r="B126" s="22"/>
      <c r="C126" s="35"/>
      <c r="D126" s="18"/>
      <c r="E126" s="18"/>
      <c r="F126" s="18"/>
      <c r="G126" s="18"/>
      <c r="H126" s="7"/>
      <c r="I126" s="36"/>
      <c r="J126" s="5"/>
      <c r="M126" s="186"/>
      <c r="N126" s="255"/>
    </row>
    <row r="127" spans="1:14" ht="18.75" customHeight="1" x14ac:dyDescent="0.25">
      <c r="A127" s="406"/>
      <c r="B127" s="413" t="s">
        <v>22</v>
      </c>
      <c r="C127" s="77" t="s">
        <v>38</v>
      </c>
      <c r="D127" s="79">
        <v>212315.34013</v>
      </c>
      <c r="E127" s="78"/>
      <c r="F127" s="79">
        <v>175264.38730000009</v>
      </c>
      <c r="G127" s="168">
        <v>212376.91441999949</v>
      </c>
      <c r="H127" s="7"/>
      <c r="I127" s="410">
        <f>+G129/G138</f>
        <v>0.11494990743469999</v>
      </c>
      <c r="J127" s="208"/>
      <c r="K127" s="122"/>
      <c r="L127" s="173"/>
      <c r="M127" s="186"/>
      <c r="N127" s="255"/>
    </row>
    <row r="128" spans="1:14" ht="18.75" customHeight="1" x14ac:dyDescent="0.25">
      <c r="A128" s="406"/>
      <c r="B128" s="414"/>
      <c r="C128" s="80" t="s">
        <v>39</v>
      </c>
      <c r="D128" s="69">
        <v>19313.298879999991</v>
      </c>
      <c r="E128" s="78"/>
      <c r="F128" s="69">
        <v>30713.711890000021</v>
      </c>
      <c r="G128" s="155">
        <v>19332.19758</v>
      </c>
      <c r="H128" s="7"/>
      <c r="I128" s="411"/>
      <c r="J128" s="208"/>
      <c r="K128" s="122"/>
      <c r="L128" s="173"/>
      <c r="M128" s="186"/>
      <c r="N128" s="255"/>
    </row>
    <row r="129" spans="1:14" s="7" customFormat="1" ht="18.75" customHeight="1" x14ac:dyDescent="0.25">
      <c r="A129" s="406"/>
      <c r="B129" s="415"/>
      <c r="C129" s="98" t="s">
        <v>61</v>
      </c>
      <c r="D129" s="85">
        <f>SUM(D127:D128)</f>
        <v>231628.63900999998</v>
      </c>
      <c r="F129" s="85">
        <f>SUM(F127:F128)</f>
        <v>205978.0991900001</v>
      </c>
      <c r="G129" s="85">
        <f>SUM(G127:G128)</f>
        <v>231709.1119999995</v>
      </c>
      <c r="H129" s="11"/>
      <c r="I129" s="412"/>
      <c r="J129" s="334"/>
      <c r="K129" s="125"/>
      <c r="M129" s="209"/>
      <c r="N129" s="255"/>
    </row>
    <row r="130" spans="1:14" s="7" customFormat="1" ht="15.6" x14ac:dyDescent="0.3">
      <c r="A130" s="406"/>
      <c r="B130" s="22"/>
      <c r="C130" s="19"/>
      <c r="D130" s="20"/>
      <c r="F130" s="20"/>
      <c r="G130" s="23"/>
      <c r="H130" s="11"/>
      <c r="I130" s="36"/>
      <c r="J130" s="334"/>
      <c r="K130" s="125"/>
      <c r="M130" s="209"/>
      <c r="N130" s="255"/>
    </row>
    <row r="131" spans="1:14" s="7" customFormat="1" ht="13.8" x14ac:dyDescent="0.25">
      <c r="A131" s="406"/>
      <c r="B131" s="413" t="s">
        <v>128</v>
      </c>
      <c r="C131" s="260" t="s">
        <v>102</v>
      </c>
      <c r="D131" s="79">
        <v>630.24384999999972</v>
      </c>
      <c r="E131" s="78"/>
      <c r="F131" s="79">
        <v>0</v>
      </c>
      <c r="G131" s="325">
        <v>630.19334000000003</v>
      </c>
      <c r="H131" s="11"/>
      <c r="I131" s="410" t="s">
        <v>162</v>
      </c>
      <c r="J131" s="208"/>
      <c r="K131" s="122"/>
      <c r="L131" s="173"/>
      <c r="M131" s="209"/>
    </row>
    <row r="132" spans="1:14" s="7" customFormat="1" ht="13.8" x14ac:dyDescent="0.25">
      <c r="A132" s="406"/>
      <c r="B132" s="414"/>
      <c r="C132" s="261" t="s">
        <v>103</v>
      </c>
      <c r="D132" s="69">
        <v>0</v>
      </c>
      <c r="E132" s="78"/>
      <c r="F132" s="69">
        <v>0</v>
      </c>
      <c r="G132" s="155">
        <v>0</v>
      </c>
      <c r="H132" s="11"/>
      <c r="I132" s="411"/>
      <c r="J132" s="208"/>
      <c r="K132" s="125"/>
    </row>
    <row r="133" spans="1:14" s="7" customFormat="1" ht="13.8" x14ac:dyDescent="0.3">
      <c r="A133" s="406"/>
      <c r="B133" s="415"/>
      <c r="C133" s="98" t="s">
        <v>61</v>
      </c>
      <c r="D133" s="85">
        <f>SUM(D131:D132)</f>
        <v>630.24384999999972</v>
      </c>
      <c r="F133" s="85">
        <f>SUM(F131:F132)</f>
        <v>0</v>
      </c>
      <c r="G133" s="85">
        <f>SUM(G131:G132)</f>
        <v>630.19334000000003</v>
      </c>
      <c r="H133" s="11"/>
      <c r="I133" s="412"/>
      <c r="K133" s="125"/>
    </row>
    <row r="134" spans="1:14" s="7" customFormat="1" ht="15.6" x14ac:dyDescent="0.3">
      <c r="A134" s="406"/>
      <c r="B134" s="22"/>
      <c r="C134" s="19"/>
      <c r="D134" s="23"/>
      <c r="F134" s="20"/>
      <c r="G134" s="23"/>
      <c r="H134" s="11"/>
      <c r="I134" s="36"/>
      <c r="J134" s="334"/>
      <c r="K134" s="125"/>
      <c r="M134" s="334"/>
    </row>
    <row r="135" spans="1:14" s="7" customFormat="1" ht="15.75" customHeight="1" x14ac:dyDescent="0.3">
      <c r="A135" s="406"/>
      <c r="B135" s="416" t="s">
        <v>24</v>
      </c>
      <c r="C135" s="416"/>
      <c r="D135" s="86">
        <f>D138-D136</f>
        <v>814128.15029000002</v>
      </c>
      <c r="F135" s="86">
        <f t="shared" ref="F135" si="5">F138-F136</f>
        <v>646886.82831000141</v>
      </c>
      <c r="G135" s="86">
        <f>G138-G136</f>
        <v>814112.63668999798</v>
      </c>
      <c r="H135" s="11"/>
      <c r="I135" s="87">
        <f>+G135/$G$138</f>
        <v>0.40387782517993942</v>
      </c>
      <c r="K135" s="125"/>
    </row>
    <row r="136" spans="1:14" s="7" customFormat="1" ht="15.75" customHeight="1" x14ac:dyDescent="0.25">
      <c r="A136" s="406"/>
      <c r="B136" s="416" t="s">
        <v>25</v>
      </c>
      <c r="C136" s="416"/>
      <c r="D136" s="86">
        <f>+D114+D115+D116+D129</f>
        <v>1201611.7223600005</v>
      </c>
      <c r="F136" s="86">
        <f>+F114+F115+F116+F129</f>
        <v>982431.26360999164</v>
      </c>
      <c r="G136" s="86">
        <f>+G114+G115+G116+G129</f>
        <v>1201627.2379299738</v>
      </c>
      <c r="H136" s="62"/>
      <c r="I136" s="87">
        <f>+G136/$G$138</f>
        <v>0.59612217482006058</v>
      </c>
      <c r="K136" s="125"/>
    </row>
    <row r="137" spans="1:14" ht="13.8" x14ac:dyDescent="0.25">
      <c r="B137" s="22"/>
      <c r="C137" s="19"/>
      <c r="D137" s="23"/>
      <c r="E137" s="7"/>
      <c r="F137" s="21"/>
      <c r="G137" s="21"/>
      <c r="H137" s="11"/>
      <c r="I137" s="22"/>
    </row>
    <row r="138" spans="1:14" ht="26.25" customHeight="1" x14ac:dyDescent="0.3">
      <c r="A138" s="419" t="s">
        <v>26</v>
      </c>
      <c r="B138" s="420" t="s">
        <v>75</v>
      </c>
      <c r="C138" s="421"/>
      <c r="D138" s="88">
        <f>+D125+D129+D133</f>
        <v>2015739.8726500005</v>
      </c>
      <c r="E138"/>
      <c r="F138" s="88">
        <f>+F125+F129</f>
        <v>1629318.0919199931</v>
      </c>
      <c r="G138" s="88">
        <f>+G125+G129+G133</f>
        <v>2015739.8746199717</v>
      </c>
      <c r="H138" s="11"/>
      <c r="I138" s="368"/>
      <c r="J138" s="187"/>
    </row>
    <row r="139" spans="1:14" ht="14.25" customHeight="1" x14ac:dyDescent="0.25">
      <c r="A139" s="419"/>
      <c r="B139" s="422" t="s">
        <v>49</v>
      </c>
      <c r="C139" s="423"/>
      <c r="D139" s="141"/>
      <c r="E139" s="78"/>
      <c r="F139" s="89">
        <v>200667.72174999519</v>
      </c>
      <c r="G139" s="89">
        <v>301788.11170999683</v>
      </c>
      <c r="H139" s="11"/>
      <c r="I139" s="104"/>
      <c r="J139" s="13"/>
    </row>
    <row r="140" spans="1:14" ht="14.25" customHeight="1" x14ac:dyDescent="0.25">
      <c r="A140" s="419"/>
      <c r="B140" s="422" t="s">
        <v>50</v>
      </c>
      <c r="C140" s="423"/>
      <c r="D140" s="141"/>
      <c r="E140" s="78"/>
      <c r="F140" s="89">
        <v>3548.69821</v>
      </c>
      <c r="G140" s="89">
        <v>6065.2834500000008</v>
      </c>
      <c r="H140" s="11"/>
      <c r="I140" s="104"/>
      <c r="J140" s="13"/>
    </row>
    <row r="141" spans="1:14" ht="27.3" customHeight="1" x14ac:dyDescent="0.3">
      <c r="A141" s="419"/>
      <c r="B141" s="420" t="s">
        <v>78</v>
      </c>
      <c r="C141" s="421"/>
      <c r="D141" s="88"/>
      <c r="E141"/>
      <c r="F141" s="90">
        <f>+F138-F139-F140</f>
        <v>1425101.6719599979</v>
      </c>
      <c r="G141" s="90">
        <f>+G138-G139-G140</f>
        <v>1707886.4794599749</v>
      </c>
      <c r="H141" s="11"/>
      <c r="I141" s="62"/>
    </row>
    <row r="142" spans="1:14" ht="14.25" customHeight="1" x14ac:dyDescent="0.3">
      <c r="A142" s="419"/>
      <c r="B142" s="422" t="s">
        <v>79</v>
      </c>
      <c r="C142" s="423"/>
      <c r="D142" s="326"/>
      <c r="E142" s="92"/>
      <c r="F142" s="113">
        <v>14256.0344800005</v>
      </c>
      <c r="G142" s="113">
        <v>46006.874639999398</v>
      </c>
      <c r="H142" s="11"/>
      <c r="I142" s="62"/>
    </row>
    <row r="143" spans="1:14" ht="38.25" customHeight="1" x14ac:dyDescent="0.3">
      <c r="A143" s="419"/>
      <c r="B143" s="424" t="s">
        <v>80</v>
      </c>
      <c r="C143" s="425"/>
      <c r="D143" s="88"/>
      <c r="E143"/>
      <c r="F143" s="94">
        <f>+F141-F142</f>
        <v>1410845.6374799972</v>
      </c>
      <c r="G143" s="94">
        <f>+G141-G142</f>
        <v>1661879.6048199756</v>
      </c>
      <c r="H143" s="11"/>
      <c r="I143" s="104"/>
    </row>
    <row r="144" spans="1:14" customFormat="1" ht="15" customHeight="1" x14ac:dyDescent="0.3">
      <c r="A144" s="399" t="s">
        <v>166</v>
      </c>
      <c r="B144" s="399"/>
      <c r="C144" s="399"/>
      <c r="F144" s="111"/>
      <c r="G144" s="111"/>
      <c r="K144" s="124"/>
    </row>
    <row r="145" spans="1:18" ht="24" customHeight="1" x14ac:dyDescent="0.25">
      <c r="A145" s="401" t="s">
        <v>98</v>
      </c>
      <c r="B145" s="401"/>
      <c r="C145" s="401"/>
      <c r="D145" s="401"/>
      <c r="E145" s="401"/>
      <c r="F145" s="401"/>
      <c r="G145" s="401"/>
      <c r="H145" s="401"/>
      <c r="I145" s="401"/>
      <c r="J145" s="463"/>
      <c r="K145" s="463"/>
      <c r="L145" s="463"/>
      <c r="M145" s="463"/>
      <c r="N145" s="463"/>
      <c r="O145" s="463"/>
      <c r="P145" s="463"/>
      <c r="Q145" s="463"/>
      <c r="R145" s="463"/>
    </row>
    <row r="146" spans="1:18" ht="13.05" customHeight="1" x14ac:dyDescent="0.25">
      <c r="A146" s="399" t="s">
        <v>45</v>
      </c>
      <c r="B146" s="399"/>
      <c r="C146" s="399"/>
      <c r="D146" s="399"/>
      <c r="E146" s="399"/>
      <c r="F146" s="399"/>
      <c r="G146" s="399"/>
      <c r="H146" s="399"/>
      <c r="I146" s="399"/>
      <c r="J146" s="464"/>
      <c r="K146" s="464"/>
      <c r="L146" s="464"/>
      <c r="M146" s="464"/>
      <c r="N146" s="464"/>
      <c r="O146" s="464"/>
      <c r="P146" s="464"/>
      <c r="Q146" s="464"/>
      <c r="R146" s="464"/>
    </row>
    <row r="147" spans="1:18" ht="13.05" customHeight="1" x14ac:dyDescent="0.25">
      <c r="A147" s="399" t="s">
        <v>46</v>
      </c>
      <c r="B147" s="399"/>
      <c r="C147" s="399"/>
      <c r="D147" s="399"/>
      <c r="E147" s="399"/>
      <c r="F147" s="399"/>
      <c r="G147" s="399"/>
      <c r="H147" s="399"/>
      <c r="I147" s="399"/>
      <c r="J147" s="464"/>
      <c r="K147" s="464"/>
      <c r="L147" s="464"/>
      <c r="M147" s="464"/>
      <c r="N147" s="464"/>
      <c r="O147" s="464"/>
      <c r="P147" s="464"/>
      <c r="Q147" s="464"/>
      <c r="R147" s="464"/>
    </row>
    <row r="148" spans="1:18" ht="13.05" customHeight="1" x14ac:dyDescent="0.25">
      <c r="A148" s="399" t="s">
        <v>132</v>
      </c>
      <c r="B148" s="399"/>
      <c r="C148" s="399"/>
      <c r="D148" s="399"/>
      <c r="E148" s="399"/>
      <c r="F148" s="399"/>
      <c r="G148" s="399"/>
      <c r="H148" s="399"/>
      <c r="I148" s="399"/>
      <c r="J148" s="464"/>
      <c r="K148" s="464"/>
      <c r="L148" s="464"/>
      <c r="M148" s="464"/>
      <c r="N148" s="464"/>
      <c r="O148" s="464"/>
      <c r="P148" s="464"/>
      <c r="Q148" s="464"/>
      <c r="R148" s="464"/>
    </row>
    <row r="149" spans="1:18" ht="13.05" customHeight="1" x14ac:dyDescent="0.25">
      <c r="A149" s="399" t="s">
        <v>81</v>
      </c>
      <c r="B149" s="399"/>
      <c r="C149" s="399"/>
      <c r="D149" s="399"/>
      <c r="E149" s="399"/>
      <c r="F149" s="399"/>
      <c r="G149" s="399"/>
      <c r="H149" s="399"/>
      <c r="I149" s="399"/>
      <c r="J149" s="464"/>
      <c r="K149" s="464"/>
      <c r="L149" s="464"/>
      <c r="M149" s="464"/>
      <c r="N149" s="464"/>
      <c r="O149" s="464"/>
      <c r="P149" s="464"/>
      <c r="Q149" s="464"/>
      <c r="R149" s="464"/>
    </row>
    <row r="150" spans="1:18" ht="13.05" customHeight="1" x14ac:dyDescent="0.25">
      <c r="A150" s="399" t="s">
        <v>82</v>
      </c>
      <c r="B150" s="399"/>
      <c r="C150" s="399"/>
      <c r="D150" s="399"/>
      <c r="E150" s="399"/>
      <c r="F150" s="399"/>
      <c r="G150" s="399"/>
      <c r="H150" s="399"/>
      <c r="I150" s="399"/>
      <c r="J150" s="464"/>
      <c r="K150" s="464"/>
      <c r="L150" s="464"/>
      <c r="M150" s="464"/>
      <c r="N150" s="464"/>
      <c r="O150" s="464"/>
      <c r="P150" s="464"/>
      <c r="Q150" s="464"/>
      <c r="R150" s="464"/>
    </row>
    <row r="151" spans="1:18" ht="15" customHeight="1" x14ac:dyDescent="0.25">
      <c r="A151" s="399" t="s">
        <v>83</v>
      </c>
      <c r="B151" s="399"/>
      <c r="C151" s="399"/>
      <c r="D151" s="399"/>
      <c r="E151" s="399"/>
      <c r="F151" s="399"/>
      <c r="G151" s="399"/>
      <c r="H151" s="399"/>
      <c r="I151" s="399"/>
      <c r="J151" s="464"/>
      <c r="K151" s="464"/>
      <c r="L151" s="464"/>
      <c r="M151" s="464"/>
      <c r="N151" s="464"/>
      <c r="O151" s="464"/>
      <c r="P151" s="464"/>
      <c r="Q151" s="464"/>
      <c r="R151" s="464"/>
    </row>
    <row r="152" spans="1:18" ht="15" customHeight="1" x14ac:dyDescent="0.25">
      <c r="A152" s="399" t="s">
        <v>173</v>
      </c>
      <c r="B152" s="399"/>
      <c r="C152" s="399"/>
      <c r="D152" s="366"/>
      <c r="E152" s="366"/>
      <c r="F152" s="366"/>
      <c r="G152" s="366"/>
      <c r="H152" s="366"/>
      <c r="I152" s="366"/>
      <c r="J152" s="464"/>
      <c r="K152" s="464"/>
      <c r="L152" s="464"/>
      <c r="M152" s="464"/>
      <c r="N152" s="464"/>
      <c r="O152" s="464"/>
      <c r="P152" s="464"/>
      <c r="Q152" s="464"/>
      <c r="R152" s="464"/>
    </row>
    <row r="153" spans="1:18" ht="25.5" customHeight="1" x14ac:dyDescent="0.25">
      <c r="A153" s="399" t="s">
        <v>172</v>
      </c>
      <c r="B153" s="399"/>
      <c r="C153" s="399"/>
      <c r="D153" s="399"/>
      <c r="E153" s="399"/>
      <c r="F153" s="399"/>
      <c r="G153" s="399"/>
      <c r="H153" s="399"/>
      <c r="I153" s="399"/>
      <c r="J153" s="464"/>
      <c r="K153" s="464"/>
      <c r="L153" s="464"/>
      <c r="M153" s="464"/>
      <c r="N153" s="464"/>
      <c r="O153" s="464"/>
      <c r="P153" s="464"/>
      <c r="Q153" s="464"/>
      <c r="R153" s="464"/>
    </row>
    <row r="154" spans="1:18" x14ac:dyDescent="0.25">
      <c r="A154" s="399" t="s">
        <v>175</v>
      </c>
      <c r="B154" s="399"/>
      <c r="C154" s="399"/>
      <c r="D154" s="399"/>
      <c r="E154" s="399"/>
      <c r="F154" s="399"/>
      <c r="G154" s="399"/>
      <c r="H154" s="399"/>
      <c r="I154" s="399"/>
      <c r="J154" s="464"/>
      <c r="K154" s="464"/>
      <c r="L154" s="464"/>
      <c r="M154" s="464"/>
      <c r="N154" s="464"/>
      <c r="O154" s="464"/>
      <c r="P154" s="464"/>
      <c r="Q154" s="464"/>
      <c r="R154" s="464"/>
    </row>
    <row r="155" spans="1:18" ht="25.95" customHeight="1" x14ac:dyDescent="0.25">
      <c r="A155" s="399" t="s">
        <v>177</v>
      </c>
      <c r="B155" s="399"/>
      <c r="C155" s="399"/>
      <c r="D155" s="399"/>
      <c r="E155" s="399"/>
      <c r="F155" s="399"/>
      <c r="G155" s="399"/>
      <c r="H155" s="366"/>
      <c r="I155" s="366"/>
      <c r="K155" s="2"/>
    </row>
    <row r="156" spans="1:18" ht="25.95" customHeight="1" x14ac:dyDescent="0.25">
      <c r="A156" s="401" t="s">
        <v>35</v>
      </c>
      <c r="B156" s="401"/>
      <c r="C156" s="401"/>
      <c r="D156" s="367"/>
      <c r="E156" s="367"/>
      <c r="F156" s="367"/>
      <c r="G156" s="367"/>
      <c r="H156" s="367"/>
      <c r="I156" s="367"/>
    </row>
    <row r="157" spans="1:18" ht="15" customHeight="1" x14ac:dyDescent="0.25">
      <c r="A157" s="400" t="s">
        <v>161</v>
      </c>
      <c r="B157" s="400"/>
      <c r="C157" s="400"/>
      <c r="D157" s="400"/>
      <c r="E157" s="400"/>
      <c r="F157" s="400"/>
      <c r="G157" s="21"/>
      <c r="H157" s="7"/>
      <c r="I157" s="22"/>
    </row>
    <row r="158" spans="1:18" ht="15" customHeight="1" x14ac:dyDescent="0.25">
      <c r="A158" s="400" t="s">
        <v>68</v>
      </c>
      <c r="B158" s="400"/>
      <c r="C158" s="400"/>
      <c r="D158" s="400"/>
      <c r="E158" s="400"/>
      <c r="F158" s="400"/>
      <c r="G158" s="25"/>
      <c r="H158" s="25"/>
      <c r="I158" s="25"/>
    </row>
    <row r="159" spans="1:18" ht="15" customHeight="1" x14ac:dyDescent="0.25">
      <c r="A159" s="400" t="s">
        <v>9</v>
      </c>
      <c r="B159" s="400"/>
      <c r="C159" s="400"/>
      <c r="D159" s="400"/>
      <c r="E159" s="400"/>
      <c r="F159" s="400"/>
      <c r="G159" s="25"/>
      <c r="H159" s="25"/>
      <c r="I159" s="25"/>
    </row>
    <row r="160" spans="1:18" x14ac:dyDescent="0.25">
      <c r="C160" s="25"/>
      <c r="D160" s="25"/>
      <c r="E160" s="24"/>
      <c r="F160" s="24"/>
      <c r="G160" s="25"/>
      <c r="H160" s="25"/>
      <c r="I160" s="25"/>
    </row>
  </sheetData>
  <mergeCells count="77">
    <mergeCell ref="J150:R150"/>
    <mergeCell ref="J151:R151"/>
    <mergeCell ref="J152:R152"/>
    <mergeCell ref="J153:R153"/>
    <mergeCell ref="J154:R154"/>
    <mergeCell ref="J145:R145"/>
    <mergeCell ref="J146:R146"/>
    <mergeCell ref="J147:R147"/>
    <mergeCell ref="J148:R148"/>
    <mergeCell ref="J149:R149"/>
    <mergeCell ref="I131:I133"/>
    <mergeCell ref="A51:C51"/>
    <mergeCell ref="A85:C85"/>
    <mergeCell ref="A87:A89"/>
    <mergeCell ref="B87:B89"/>
    <mergeCell ref="B131:B133"/>
    <mergeCell ref="A92:C92"/>
    <mergeCell ref="A94:A95"/>
    <mergeCell ref="B94:B95"/>
    <mergeCell ref="A47:I47"/>
    <mergeCell ref="A54:C54"/>
    <mergeCell ref="B37:C37"/>
    <mergeCell ref="B38:C38"/>
    <mergeCell ref="A40:A45"/>
    <mergeCell ref="B40:C40"/>
    <mergeCell ref="B41:C41"/>
    <mergeCell ref="B42:C42"/>
    <mergeCell ref="B43:C43"/>
    <mergeCell ref="B44:C44"/>
    <mergeCell ref="B45:C45"/>
    <mergeCell ref="A10:A38"/>
    <mergeCell ref="B10:B31"/>
    <mergeCell ref="I10:I31"/>
    <mergeCell ref="B33:B35"/>
    <mergeCell ref="I33:I35"/>
    <mergeCell ref="A1:I1"/>
    <mergeCell ref="A2:I2"/>
    <mergeCell ref="A3:I3"/>
    <mergeCell ref="A4:I4"/>
    <mergeCell ref="A6:I6"/>
    <mergeCell ref="A148:I148"/>
    <mergeCell ref="A147:I147"/>
    <mergeCell ref="A149:I149"/>
    <mergeCell ref="A150:I150"/>
    <mergeCell ref="A151:I151"/>
    <mergeCell ref="A138:A143"/>
    <mergeCell ref="B138:C138"/>
    <mergeCell ref="B139:C139"/>
    <mergeCell ref="B140:C140"/>
    <mergeCell ref="B141:C141"/>
    <mergeCell ref="B142:C142"/>
    <mergeCell ref="B143:C143"/>
    <mergeCell ref="A159:C159"/>
    <mergeCell ref="D159:F159"/>
    <mergeCell ref="A57:A83"/>
    <mergeCell ref="A144:C144"/>
    <mergeCell ref="A145:I145"/>
    <mergeCell ref="A146:I146"/>
    <mergeCell ref="A100:I100"/>
    <mergeCell ref="A104:A136"/>
    <mergeCell ref="B104:B125"/>
    <mergeCell ref="I104:I125"/>
    <mergeCell ref="B127:B129"/>
    <mergeCell ref="I127:I129"/>
    <mergeCell ref="B135:C135"/>
    <mergeCell ref="B136:C136"/>
    <mergeCell ref="B57:B79"/>
    <mergeCell ref="B81:B83"/>
    <mergeCell ref="A152:C152"/>
    <mergeCell ref="A153:I153"/>
    <mergeCell ref="A157:C157"/>
    <mergeCell ref="D157:F157"/>
    <mergeCell ref="A158:C158"/>
    <mergeCell ref="D158:F158"/>
    <mergeCell ref="A156:C156"/>
    <mergeCell ref="A154:I154"/>
    <mergeCell ref="A155:G155"/>
  </mergeCells>
  <conditionalFormatting sqref="H9">
    <cfRule type="iconSet" priority="39">
      <iconSet>
        <cfvo type="percent" val="0"/>
        <cfvo type="num" val="0.95" gte="0"/>
        <cfvo type="num" val="1" gte="0"/>
      </iconSet>
    </cfRule>
    <cfRule type="iconSet" priority="40">
      <iconSet>
        <cfvo type="percent" val="0"/>
        <cfvo type="num" val="0.95" gte="0"/>
        <cfvo type="num" val="0.99" gte="0"/>
      </iconSet>
    </cfRule>
    <cfRule type="iconSet" priority="41">
      <iconSet>
        <cfvo type="percent" val="0"/>
        <cfvo type="num" val="0.95"/>
        <cfvo type="num" val="1"/>
      </iconSet>
    </cfRule>
  </conditionalFormatting>
  <conditionalFormatting sqref="H10">
    <cfRule type="iconSet" priority="36">
      <iconSet>
        <cfvo type="percent" val="0"/>
        <cfvo type="num" val="0.95"/>
        <cfvo type="num" val="1"/>
      </iconSet>
    </cfRule>
  </conditionalFormatting>
  <conditionalFormatting sqref="H17">
    <cfRule type="iconSet" priority="241">
      <iconSet>
        <cfvo type="percent" val="0"/>
        <cfvo type="num" val="0.95"/>
        <cfvo type="num" val="1"/>
      </iconSet>
    </cfRule>
    <cfRule type="iconSet" priority="242">
      <iconSet>
        <cfvo type="percent" val="0"/>
        <cfvo type="num" val="0.95" gte="0"/>
        <cfvo type="num" val="0.99" gte="0"/>
      </iconSet>
    </cfRule>
    <cfRule type="iconSet" priority="243">
      <iconSet>
        <cfvo type="percent" val="0"/>
        <cfvo type="num" val="0.95" gte="0"/>
        <cfvo type="num" val="1" gte="0"/>
      </iconSet>
    </cfRule>
    <cfRule type="iconSet" priority="244">
      <iconSet>
        <cfvo type="percent" val="0"/>
        <cfvo type="num" val="0.95" gte="0"/>
        <cfvo type="num" val="1" gte="0"/>
      </iconSet>
    </cfRule>
  </conditionalFormatting>
  <conditionalFormatting sqref="H18">
    <cfRule type="iconSet" priority="20">
      <iconSet>
        <cfvo type="percent" val="0"/>
        <cfvo type="num" val="0.95"/>
        <cfvo type="num" val="1"/>
      </iconSet>
    </cfRule>
    <cfRule type="iconSet" priority="21">
      <iconSet>
        <cfvo type="percent" val="0"/>
        <cfvo type="num" val="0.95" gte="0"/>
        <cfvo type="num" val="0.99" gte="0"/>
      </iconSet>
    </cfRule>
    <cfRule type="iconSet" priority="22">
      <iconSet>
        <cfvo type="percent" val="0"/>
        <cfvo type="num" val="0.95" gte="0"/>
        <cfvo type="num" val="1" gte="0"/>
      </iconSet>
    </cfRule>
    <cfRule type="iconSet" priority="23">
      <iconSet>
        <cfvo type="percent" val="0"/>
        <cfvo type="num" val="0.95" gte="0"/>
        <cfvo type="num" val="1" gte="0"/>
      </iconSet>
    </cfRule>
  </conditionalFormatting>
  <conditionalFormatting sqref="H19 H11:H13 H15:H16">
    <cfRule type="iconSet" priority="34">
      <iconSet>
        <cfvo type="percent" val="0"/>
        <cfvo type="num" val="0.95"/>
        <cfvo type="num" val="1"/>
      </iconSet>
    </cfRule>
  </conditionalFormatting>
  <conditionalFormatting sqref="H20:H21">
    <cfRule type="iconSet" priority="31">
      <iconSet>
        <cfvo type="percent" val="0"/>
        <cfvo type="num" val="0.95"/>
        <cfvo type="num" val="1"/>
      </iconSet>
    </cfRule>
  </conditionalFormatting>
  <conditionalFormatting sqref="H23:H29">
    <cfRule type="iconSet" priority="117">
      <iconSet>
        <cfvo type="percent" val="0"/>
        <cfvo type="num" val="0.95"/>
        <cfvo type="num" val="1"/>
      </iconSet>
    </cfRule>
  </conditionalFormatting>
  <conditionalFormatting sqref="H23:H30 H11:H13 H15:H16 H19">
    <cfRule type="iconSet" priority="126">
      <iconSet>
        <cfvo type="percent" val="0"/>
        <cfvo type="num" val="0.95" gte="0"/>
        <cfvo type="num" val="1" gte="0"/>
      </iconSet>
    </cfRule>
  </conditionalFormatting>
  <conditionalFormatting sqref="H23:H31 H10:H13 H15:H16 H19">
    <cfRule type="iconSet" priority="120">
      <iconSet>
        <cfvo type="percent" val="0"/>
        <cfvo type="num" val="0.95" gte="0"/>
        <cfvo type="num" val="1" gte="0"/>
      </iconSet>
    </cfRule>
  </conditionalFormatting>
  <conditionalFormatting sqref="H30">
    <cfRule type="iconSet" priority="53">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8">
      <iconSet>
        <cfvo type="percent" val="0"/>
        <cfvo type="num" val="0.95" gte="0"/>
        <cfvo type="num" val="0.99" gte="0"/>
      </iconSet>
    </cfRule>
  </conditionalFormatting>
  <conditionalFormatting sqref="H40:H45">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104">
    <cfRule type="iconSet" priority="50">
      <iconSet>
        <cfvo type="percent" val="0"/>
        <cfvo type="num" val="0.95"/>
        <cfvo type="num" val="1"/>
      </iconSet>
    </cfRule>
  </conditionalFormatting>
  <conditionalFormatting sqref="H105:H110 H113">
    <cfRule type="iconSet" priority="48">
      <iconSet>
        <cfvo type="percent" val="0"/>
        <cfvo type="num" val="0.95"/>
        <cfvo type="num" val="1"/>
      </iconSet>
    </cfRule>
  </conditionalFormatting>
  <conditionalFormatting sqref="H111">
    <cfRule type="iconSet" priority="12">
      <iconSet>
        <cfvo type="percent" val="0"/>
        <cfvo type="num" val="0.95"/>
        <cfvo type="num" val="1"/>
      </iconSet>
    </cfRule>
    <cfRule type="iconSet" priority="13">
      <iconSet>
        <cfvo type="percent" val="0"/>
        <cfvo type="num" val="0.95" gte="0"/>
        <cfvo type="num" val="0.99" gte="0"/>
      </iconSet>
    </cfRule>
    <cfRule type="iconSet" priority="14">
      <iconSet>
        <cfvo type="percent" val="0"/>
        <cfvo type="num" val="0.95" gte="0"/>
        <cfvo type="num" val="1" gte="0"/>
      </iconSet>
    </cfRule>
    <cfRule type="iconSet" priority="15">
      <iconSet>
        <cfvo type="percent" val="0"/>
        <cfvo type="num" val="0.95" gte="0"/>
        <cfvo type="num" val="1" gte="0"/>
      </iconSet>
    </cfRule>
  </conditionalFormatting>
  <conditionalFormatting sqref="H112">
    <cfRule type="iconSet" priority="16">
      <iconSet>
        <cfvo type="percent" val="0"/>
        <cfvo type="num" val="0.95"/>
        <cfvo type="num" val="1"/>
      </iconSet>
    </cfRule>
    <cfRule type="iconSet" priority="17">
      <iconSet>
        <cfvo type="percent" val="0"/>
        <cfvo type="num" val="0.95" gte="0"/>
        <cfvo type="num" val="0.99" gte="0"/>
      </iconSet>
    </cfRule>
    <cfRule type="iconSet" priority="18">
      <iconSet>
        <cfvo type="percent" val="0"/>
        <cfvo type="num" val="0.95" gte="0"/>
        <cfvo type="num" val="1" gte="0"/>
      </iconSet>
    </cfRule>
    <cfRule type="iconSet" priority="19">
      <iconSet>
        <cfvo type="percent" val="0"/>
        <cfvo type="num" val="0.95" gte="0"/>
        <cfvo type="num" val="1" gte="0"/>
      </iconSet>
    </cfRule>
  </conditionalFormatting>
  <conditionalFormatting sqref="H117:H122 H105:H110 H113">
    <cfRule type="iconSet" priority="235">
      <iconSet>
        <cfvo type="percent" val="0"/>
        <cfvo type="num" val="0.95" gte="0"/>
        <cfvo type="num" val="1" gte="0"/>
      </iconSet>
    </cfRule>
  </conditionalFormatting>
  <conditionalFormatting sqref="H117:H122">
    <cfRule type="iconSet" priority="234">
      <iconSet>
        <cfvo type="percent" val="0"/>
        <cfvo type="num" val="0.95"/>
        <cfvo type="num" val="1"/>
      </iconSet>
    </cfRule>
  </conditionalFormatting>
  <conditionalFormatting sqref="H123">
    <cfRule type="iconSet" priority="4">
      <iconSet>
        <cfvo type="percent" val="0"/>
        <cfvo type="num" val="0.95"/>
        <cfvo type="num" val="1"/>
      </iconSet>
    </cfRule>
    <cfRule type="iconSet" priority="5">
      <iconSet>
        <cfvo type="percent" val="0"/>
        <cfvo type="num" val="0.95" gte="0"/>
        <cfvo type="num" val="0.99" gte="0"/>
      </iconSet>
    </cfRule>
    <cfRule type="iconSet" priority="6">
      <iconSet>
        <cfvo type="percent" val="0"/>
        <cfvo type="num" val="0.95" gte="0"/>
        <cfvo type="num" val="1" gte="0"/>
      </iconSet>
    </cfRule>
    <cfRule type="iconSet" priority="7">
      <iconSet>
        <cfvo type="percent" val="0"/>
        <cfvo type="num" val="0.95" gte="0"/>
        <cfvo type="num" val="1" gte="0"/>
      </iconSet>
    </cfRule>
  </conditionalFormatting>
  <conditionalFormatting sqref="H124">
    <cfRule type="iconSet" priority="8">
      <iconSet>
        <cfvo type="percent" val="0"/>
        <cfvo type="num" val="0.95"/>
        <cfvo type="num" val="1"/>
      </iconSet>
    </cfRule>
    <cfRule type="iconSet" priority="9">
      <iconSet>
        <cfvo type="percent" val="0"/>
        <cfvo type="num" val="0.95" gte="0"/>
        <cfvo type="num" val="0.99" gte="0"/>
      </iconSet>
    </cfRule>
    <cfRule type="iconSet" priority="10">
      <iconSet>
        <cfvo type="percent" val="0"/>
        <cfvo type="num" val="0.95" gte="0"/>
        <cfvo type="num" val="1" gte="0"/>
      </iconSet>
    </cfRule>
    <cfRule type="iconSet" priority="11">
      <iconSet>
        <cfvo type="percent" val="0"/>
        <cfvo type="num" val="0.95" gte="0"/>
        <cfvo type="num" val="1" gte="0"/>
      </iconSet>
    </cfRule>
  </conditionalFormatting>
  <conditionalFormatting sqref="H125 H117:H122 H104:H110 H113">
    <cfRule type="iconSet" priority="238">
      <iconSet>
        <cfvo type="percent" val="0"/>
        <cfvo type="num" val="0.95" gte="0"/>
        <cfvo type="num" val="1" gte="0"/>
      </iconSet>
    </cfRule>
  </conditionalFormatting>
  <conditionalFormatting sqref="H125">
    <cfRule type="iconSet" priority="49">
      <iconSet>
        <cfvo type="percent" val="0"/>
        <cfvo type="num" val="0.95"/>
        <cfvo type="num" val="1"/>
      </iconSet>
    </cfRule>
  </conditionalFormatting>
  <conditionalFormatting sqref="H127:H130 H114:H116 H134:H135">
    <cfRule type="iconSet" priority="351">
      <iconSet>
        <cfvo type="percent" val="0"/>
        <cfvo type="num" val="0.95"/>
        <cfvo type="num" val="1"/>
      </iconSet>
    </cfRule>
  </conditionalFormatting>
  <conditionalFormatting sqref="H131:H133">
    <cfRule type="iconSet" priority="1">
      <iconSet>
        <cfvo type="percent" val="0"/>
        <cfvo type="num" val="0.95"/>
        <cfvo type="num" val="1"/>
      </iconSet>
    </cfRule>
    <cfRule type="iconSet" priority="2">
      <iconSet>
        <cfvo type="percent" val="0"/>
        <cfvo type="num" val="0.95" gte="0"/>
        <cfvo type="num" val="0.99" gte="0"/>
      </iconSet>
    </cfRule>
    <cfRule type="iconSet" priority="3">
      <iconSet>
        <cfvo type="percent" val="0"/>
        <cfvo type="num" val="0.95"/>
        <cfvo type="num" val="1"/>
      </iconSet>
    </cfRule>
  </conditionalFormatting>
  <conditionalFormatting sqref="H137 H104:H110 H113:H122 H125:H130 H134:H135">
    <cfRule type="iconSet" priority="52">
      <iconSet>
        <cfvo type="percent" val="0"/>
        <cfvo type="num" val="0.95" gte="0"/>
        <cfvo type="num" val="0.99" gte="0"/>
      </iconSet>
    </cfRule>
  </conditionalFormatting>
  <conditionalFormatting sqref="H137 H127:H130 H114:H116 H134:H135">
    <cfRule type="iconSet" priority="47">
      <iconSet>
        <cfvo type="percent" val="0"/>
        <cfvo type="num" val="0.95"/>
        <cfvo type="num" val="1"/>
      </iconSet>
    </cfRule>
  </conditionalFormatting>
  <conditionalFormatting sqref="H138:H143">
    <cfRule type="iconSet" priority="42">
      <iconSet>
        <cfvo type="percent" val="0"/>
        <cfvo type="num" val="0.95"/>
        <cfvo type="num" val="1"/>
      </iconSet>
    </cfRule>
    <cfRule type="iconSet" priority="43">
      <iconSet>
        <cfvo type="percent" val="0"/>
        <cfvo type="num" val="0.95"/>
        <cfvo type="num" val="1"/>
      </iconSet>
    </cfRule>
    <cfRule type="iconSet" priority="44">
      <iconSet>
        <cfvo type="percent" val="0"/>
        <cfvo type="num" val="0.95" gte="0"/>
        <cfvo type="num" val="0.99" gte="0"/>
      </iconSet>
    </cfRule>
  </conditionalFormatting>
  <conditionalFormatting sqref="H114:H115">
    <cfRule type="iconSet" priority="358">
      <iconSet>
        <cfvo type="percent" val="0"/>
        <cfvo type="num" val="0.95"/>
        <cfvo type="num" val="1"/>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N151"/>
  <sheetViews>
    <sheetView showGridLines="0" topLeftCell="A155" zoomScaleNormal="100" zoomScaleSheetLayoutView="85" workbookViewId="0">
      <selection activeCell="K134" sqref="K134"/>
    </sheetView>
  </sheetViews>
  <sheetFormatPr baseColWidth="10" defaultColWidth="11.44140625" defaultRowHeight="13.2" outlineLevelRow="2"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26" t="s">
        <v>52</v>
      </c>
      <c r="B1" s="426"/>
      <c r="C1" s="426"/>
      <c r="D1" s="426"/>
      <c r="E1" s="426"/>
      <c r="F1" s="426"/>
      <c r="G1" s="426"/>
      <c r="H1" s="426"/>
      <c r="I1" s="426"/>
    </row>
    <row r="2" spans="1:14" ht="17.399999999999999" x14ac:dyDescent="0.25">
      <c r="A2" s="427" t="s">
        <v>53</v>
      </c>
      <c r="B2" s="427"/>
      <c r="C2" s="427"/>
      <c r="D2" s="427"/>
      <c r="E2" s="427"/>
      <c r="F2" s="427"/>
      <c r="G2" s="427"/>
      <c r="H2" s="427"/>
      <c r="I2" s="427"/>
    </row>
    <row r="3" spans="1:14" ht="20.25" customHeight="1" x14ac:dyDescent="0.25">
      <c r="A3" s="428" t="s">
        <v>148</v>
      </c>
      <c r="B3" s="428"/>
      <c r="C3" s="428"/>
      <c r="D3" s="428"/>
      <c r="E3" s="428"/>
      <c r="F3" s="428"/>
      <c r="G3" s="428"/>
      <c r="H3" s="428"/>
      <c r="I3" s="428"/>
    </row>
    <row r="4" spans="1:14" ht="17.25" customHeight="1" x14ac:dyDescent="0.25">
      <c r="A4" s="429" t="s">
        <v>73</v>
      </c>
      <c r="B4" s="429"/>
      <c r="C4" s="429"/>
      <c r="D4" s="429"/>
      <c r="E4" s="429"/>
      <c r="F4" s="429"/>
      <c r="G4" s="429"/>
      <c r="H4" s="429"/>
      <c r="I4" s="429"/>
      <c r="K4" s="223"/>
    </row>
    <row r="5" spans="1:14" ht="15.6" x14ac:dyDescent="0.3">
      <c r="A5" s="63"/>
      <c r="B5" s="63"/>
      <c r="C5" s="63"/>
      <c r="D5" s="63"/>
      <c r="E5" s="63"/>
      <c r="F5" s="63"/>
      <c r="G5" s="63"/>
      <c r="H5" s="63"/>
      <c r="I5" s="63"/>
      <c r="L5" s="169"/>
    </row>
    <row r="6" spans="1:14" customFormat="1" ht="31.5" customHeight="1" x14ac:dyDescent="0.3">
      <c r="A6" s="430" t="s">
        <v>42</v>
      </c>
      <c r="B6" s="431"/>
      <c r="C6" s="431"/>
      <c r="D6" s="431"/>
      <c r="E6" s="431"/>
      <c r="F6" s="431"/>
      <c r="G6" s="431"/>
      <c r="H6" s="431"/>
      <c r="I6" s="432"/>
      <c r="K6" s="124"/>
      <c r="L6" s="170"/>
    </row>
    <row r="7" spans="1:14" ht="15.6" x14ac:dyDescent="0.3">
      <c r="C7" s="3"/>
      <c r="D7" s="4"/>
      <c r="G7" s="4"/>
      <c r="L7" s="169"/>
    </row>
    <row r="8" spans="1:14" s="5" customFormat="1" ht="60" customHeight="1" x14ac:dyDescent="0.25">
      <c r="C8" s="42"/>
      <c r="D8" s="43" t="s">
        <v>92</v>
      </c>
      <c r="E8" s="6"/>
      <c r="F8" s="43" t="s">
        <v>93</v>
      </c>
      <c r="G8" s="43" t="s">
        <v>95</v>
      </c>
      <c r="H8" s="6"/>
      <c r="I8" s="43" t="s">
        <v>94</v>
      </c>
      <c r="K8" s="123"/>
    </row>
    <row r="9" spans="1:14" s="7" customFormat="1" ht="4.5" customHeight="1" x14ac:dyDescent="0.25">
      <c r="C9" s="8"/>
      <c r="D9" s="34"/>
      <c r="E9" s="10"/>
      <c r="F9" s="9"/>
      <c r="G9" s="9"/>
      <c r="H9" s="10"/>
      <c r="J9" s="5"/>
      <c r="K9" s="125"/>
    </row>
    <row r="10" spans="1:14" s="5" customFormat="1" ht="15.9" customHeight="1" x14ac:dyDescent="0.25">
      <c r="A10" s="446" t="s">
        <v>20</v>
      </c>
      <c r="B10" s="447" t="s">
        <v>21</v>
      </c>
      <c r="C10" s="99" t="s">
        <v>1</v>
      </c>
      <c r="D10" s="131">
        <f t="shared" ref="D10:D30" si="0">D95</f>
        <v>0</v>
      </c>
      <c r="E10" s="116"/>
      <c r="F10" s="131">
        <f t="shared" ref="F10:F30" si="1">F95</f>
        <v>0</v>
      </c>
      <c r="G10" s="131">
        <f>G95-G57</f>
        <v>0</v>
      </c>
      <c r="H10" s="11"/>
      <c r="I10" s="450" t="e">
        <f>+G31/G40</f>
        <v>#DIV/0!</v>
      </c>
      <c r="K10" s="123"/>
      <c r="L10" s="123"/>
      <c r="M10" s="123"/>
      <c r="N10" s="123"/>
    </row>
    <row r="11" spans="1:14" ht="15.9" customHeight="1" outlineLevel="1" x14ac:dyDescent="0.25">
      <c r="A11" s="446"/>
      <c r="B11" s="448"/>
      <c r="C11" s="100" t="s">
        <v>43</v>
      </c>
      <c r="D11" s="37">
        <f t="shared" si="0"/>
        <v>0</v>
      </c>
      <c r="E11" s="116"/>
      <c r="F11" s="37">
        <f>F96</f>
        <v>0</v>
      </c>
      <c r="G11" s="37">
        <f>G96-G58</f>
        <v>0</v>
      </c>
      <c r="I11" s="451"/>
      <c r="J11" s="5"/>
      <c r="K11" s="122"/>
      <c r="L11" s="122"/>
      <c r="M11" s="122"/>
      <c r="N11" s="122"/>
    </row>
    <row r="12" spans="1:14" s="202" customFormat="1" ht="15.9" customHeight="1" outlineLevel="1" x14ac:dyDescent="0.25">
      <c r="A12" s="446"/>
      <c r="B12" s="448"/>
      <c r="C12" s="199" t="s">
        <v>99</v>
      </c>
      <c r="D12" s="309">
        <f>D97</f>
        <v>0</v>
      </c>
      <c r="E12" s="310"/>
      <c r="F12" s="311">
        <v>0</v>
      </c>
      <c r="G12" s="309">
        <f>G97</f>
        <v>0</v>
      </c>
      <c r="I12" s="451"/>
      <c r="J12" s="201"/>
      <c r="K12" s="205"/>
      <c r="L12" s="205"/>
      <c r="M12" s="205"/>
      <c r="N12" s="205"/>
    </row>
    <row r="13" spans="1:14" ht="15.9" customHeight="1" outlineLevel="1" x14ac:dyDescent="0.25">
      <c r="A13" s="446"/>
      <c r="B13" s="448"/>
      <c r="C13" s="100" t="s">
        <v>15</v>
      </c>
      <c r="D13" s="37">
        <f t="shared" si="0"/>
        <v>0</v>
      </c>
      <c r="E13" s="116"/>
      <c r="F13" s="37">
        <f t="shared" ref="F13:F21" si="2">F98</f>
        <v>0</v>
      </c>
      <c r="G13" s="37">
        <f t="shared" ref="G13:G30" si="3">G98-G59</f>
        <v>0</v>
      </c>
      <c r="I13" s="451"/>
      <c r="K13" s="122"/>
      <c r="L13" s="122"/>
      <c r="M13" s="122"/>
      <c r="N13" s="122"/>
    </row>
    <row r="14" spans="1:14" ht="15.9" customHeight="1" outlineLevel="1" x14ac:dyDescent="0.25">
      <c r="A14" s="446"/>
      <c r="B14" s="448"/>
      <c r="C14" s="100" t="s">
        <v>44</v>
      </c>
      <c r="D14" s="147">
        <f t="shared" si="0"/>
        <v>0</v>
      </c>
      <c r="E14" s="117"/>
      <c r="F14" s="37">
        <f t="shared" si="2"/>
        <v>0</v>
      </c>
      <c r="G14" s="147">
        <f t="shared" si="3"/>
        <v>0</v>
      </c>
      <c r="H14" s="69"/>
      <c r="I14" s="451"/>
      <c r="K14" s="122"/>
      <c r="L14" s="122"/>
      <c r="M14" s="122"/>
      <c r="N14" s="122"/>
    </row>
    <row r="15" spans="1:14" ht="15.9" customHeight="1" outlineLevel="1" x14ac:dyDescent="0.25">
      <c r="A15" s="446"/>
      <c r="B15" s="448"/>
      <c r="C15" s="101" t="s">
        <v>14</v>
      </c>
      <c r="D15" s="37">
        <f t="shared" si="0"/>
        <v>0</v>
      </c>
      <c r="E15" s="116"/>
      <c r="F15" s="37">
        <f t="shared" si="2"/>
        <v>0</v>
      </c>
      <c r="G15" s="37">
        <f t="shared" si="3"/>
        <v>0</v>
      </c>
      <c r="I15" s="451"/>
      <c r="K15" s="122"/>
      <c r="L15" s="122"/>
      <c r="M15" s="122"/>
      <c r="N15" s="122"/>
    </row>
    <row r="16" spans="1:14" ht="15.9" customHeight="1" outlineLevel="1" x14ac:dyDescent="0.25">
      <c r="A16" s="446"/>
      <c r="B16" s="448"/>
      <c r="C16" s="101" t="s">
        <v>13</v>
      </c>
      <c r="D16" s="37">
        <f t="shared" si="0"/>
        <v>0</v>
      </c>
      <c r="E16" s="116"/>
      <c r="F16" s="37">
        <f t="shared" si="2"/>
        <v>0</v>
      </c>
      <c r="G16" s="37">
        <f t="shared" si="3"/>
        <v>0</v>
      </c>
      <c r="I16" s="451"/>
      <c r="K16" s="122"/>
      <c r="L16" s="122"/>
      <c r="M16" s="122"/>
      <c r="N16" s="122"/>
    </row>
    <row r="17" spans="1:14" ht="15.9" customHeight="1" outlineLevel="1" x14ac:dyDescent="0.25">
      <c r="A17" s="446"/>
      <c r="B17" s="448"/>
      <c r="C17" s="101" t="s">
        <v>12</v>
      </c>
      <c r="D17" s="37">
        <f t="shared" si="0"/>
        <v>0</v>
      </c>
      <c r="E17" s="116"/>
      <c r="F17" s="37">
        <f t="shared" si="2"/>
        <v>0</v>
      </c>
      <c r="G17" s="37">
        <f t="shared" si="3"/>
        <v>0</v>
      </c>
      <c r="I17" s="451"/>
      <c r="K17" s="122"/>
      <c r="L17" s="122"/>
      <c r="M17" s="122"/>
      <c r="N17" s="122"/>
    </row>
    <row r="18" spans="1:14" ht="15.9" customHeight="1" outlineLevel="1" x14ac:dyDescent="0.25">
      <c r="A18" s="446"/>
      <c r="B18" s="448"/>
      <c r="C18" s="101" t="s">
        <v>63</v>
      </c>
      <c r="D18" s="37">
        <f t="shared" si="0"/>
        <v>0</v>
      </c>
      <c r="E18" s="116"/>
      <c r="F18" s="37">
        <f t="shared" si="2"/>
        <v>0</v>
      </c>
      <c r="G18" s="37">
        <f t="shared" si="3"/>
        <v>0</v>
      </c>
      <c r="I18" s="451"/>
      <c r="K18" s="122"/>
      <c r="L18" s="122"/>
      <c r="M18" s="122"/>
      <c r="N18" s="122"/>
    </row>
    <row r="19" spans="1:14" ht="15.9" customHeight="1" outlineLevel="1" x14ac:dyDescent="0.25">
      <c r="A19" s="446"/>
      <c r="B19" s="448"/>
      <c r="C19" s="101" t="s">
        <v>67</v>
      </c>
      <c r="D19" s="37">
        <f t="shared" si="0"/>
        <v>0</v>
      </c>
      <c r="E19" s="116"/>
      <c r="F19" s="37">
        <f t="shared" si="2"/>
        <v>0</v>
      </c>
      <c r="G19" s="37">
        <f t="shared" si="3"/>
        <v>0</v>
      </c>
      <c r="I19" s="451"/>
      <c r="K19" s="122"/>
      <c r="L19" s="122"/>
      <c r="M19" s="122"/>
      <c r="N19" s="122"/>
    </row>
    <row r="20" spans="1:14" ht="15.9" customHeight="1" x14ac:dyDescent="0.25">
      <c r="A20" s="446"/>
      <c r="B20" s="448"/>
      <c r="C20" s="102" t="s">
        <v>40</v>
      </c>
      <c r="D20" s="37">
        <f t="shared" si="0"/>
        <v>0</v>
      </c>
      <c r="E20" s="116"/>
      <c r="F20" s="37">
        <f t="shared" si="2"/>
        <v>0</v>
      </c>
      <c r="G20" s="147">
        <f t="shared" si="3"/>
        <v>0</v>
      </c>
      <c r="H20" s="11"/>
      <c r="I20" s="451"/>
      <c r="J20" s="12"/>
      <c r="K20" s="122"/>
      <c r="L20" s="122"/>
      <c r="M20" s="122"/>
      <c r="N20" s="122"/>
    </row>
    <row r="21" spans="1:14" ht="15.9" customHeight="1" x14ac:dyDescent="0.25">
      <c r="A21" s="446"/>
      <c r="B21" s="448"/>
      <c r="C21" s="102" t="s">
        <v>41</v>
      </c>
      <c r="D21" s="37">
        <f t="shared" si="0"/>
        <v>0</v>
      </c>
      <c r="E21" s="116"/>
      <c r="F21" s="37">
        <f t="shared" si="2"/>
        <v>0</v>
      </c>
      <c r="G21" s="147">
        <f t="shared" si="3"/>
        <v>0</v>
      </c>
      <c r="H21" s="11"/>
      <c r="I21" s="451"/>
      <c r="J21" s="12"/>
      <c r="K21" s="122"/>
      <c r="L21" s="122"/>
      <c r="M21" s="122"/>
      <c r="N21" s="122"/>
    </row>
    <row r="22" spans="1:14" s="5" customFormat="1" ht="15.9" customHeight="1" x14ac:dyDescent="0.25">
      <c r="A22" s="446"/>
      <c r="B22" s="448"/>
      <c r="C22" s="103" t="s">
        <v>18</v>
      </c>
      <c r="D22" s="37">
        <f t="shared" si="0"/>
        <v>0</v>
      </c>
      <c r="E22" s="116"/>
      <c r="F22" s="37">
        <f t="shared" si="1"/>
        <v>0</v>
      </c>
      <c r="G22" s="147">
        <f t="shared" si="3"/>
        <v>0</v>
      </c>
      <c r="H22" s="7"/>
      <c r="I22" s="451"/>
      <c r="K22" s="122"/>
      <c r="L22" s="122"/>
      <c r="M22" s="122"/>
      <c r="N22" s="122"/>
    </row>
    <row r="23" spans="1:14" ht="15.9" customHeight="1" x14ac:dyDescent="0.25">
      <c r="A23" s="446"/>
      <c r="B23" s="448"/>
      <c r="C23" s="103" t="s">
        <v>5</v>
      </c>
      <c r="D23" s="37">
        <f t="shared" si="0"/>
        <v>0</v>
      </c>
      <c r="E23" s="116"/>
      <c r="F23" s="37">
        <f t="shared" si="1"/>
        <v>0</v>
      </c>
      <c r="G23" s="147">
        <f t="shared" si="3"/>
        <v>0</v>
      </c>
      <c r="H23" s="11"/>
      <c r="I23" s="451"/>
      <c r="J23" s="5"/>
      <c r="K23" s="122"/>
      <c r="L23" s="122"/>
      <c r="M23" s="122"/>
      <c r="N23" s="122"/>
    </row>
    <row r="24" spans="1:14" ht="15.9" customHeight="1" x14ac:dyDescent="0.25">
      <c r="A24" s="446"/>
      <c r="B24" s="448"/>
      <c r="C24" s="103" t="s">
        <v>6</v>
      </c>
      <c r="D24" s="37">
        <f t="shared" si="0"/>
        <v>0</v>
      </c>
      <c r="E24" s="116"/>
      <c r="F24" s="37">
        <f t="shared" si="1"/>
        <v>0</v>
      </c>
      <c r="G24" s="147">
        <f t="shared" si="3"/>
        <v>0</v>
      </c>
      <c r="H24" s="11"/>
      <c r="I24" s="451"/>
      <c r="J24" s="5"/>
      <c r="K24" s="122"/>
      <c r="L24" s="122"/>
      <c r="M24" s="122"/>
      <c r="N24" s="122"/>
    </row>
    <row r="25" spans="1:14" ht="15.9" customHeight="1" x14ac:dyDescent="0.25">
      <c r="A25" s="446"/>
      <c r="B25" s="448"/>
      <c r="C25" s="103" t="s">
        <v>16</v>
      </c>
      <c r="D25" s="37">
        <f t="shared" si="0"/>
        <v>0</v>
      </c>
      <c r="E25" s="116"/>
      <c r="F25" s="37">
        <f t="shared" si="1"/>
        <v>0</v>
      </c>
      <c r="G25" s="147">
        <f t="shared" si="3"/>
        <v>0</v>
      </c>
      <c r="H25" s="11"/>
      <c r="I25" s="451"/>
      <c r="J25" s="15"/>
      <c r="K25" s="122"/>
      <c r="L25" s="122"/>
      <c r="M25" s="122"/>
      <c r="N25" s="122"/>
    </row>
    <row r="26" spans="1:14" ht="15.9" customHeight="1" x14ac:dyDescent="0.25">
      <c r="A26" s="446"/>
      <c r="B26" s="448"/>
      <c r="C26" s="103" t="s">
        <v>7</v>
      </c>
      <c r="D26" s="37">
        <f t="shared" si="0"/>
        <v>0</v>
      </c>
      <c r="E26" s="116"/>
      <c r="F26" s="37">
        <f t="shared" si="1"/>
        <v>0</v>
      </c>
      <c r="G26" s="147">
        <f t="shared" si="3"/>
        <v>0</v>
      </c>
      <c r="H26" s="11"/>
      <c r="I26" s="451"/>
      <c r="J26" s="5"/>
      <c r="K26" s="122"/>
      <c r="L26" s="122"/>
      <c r="M26" s="122"/>
      <c r="N26" s="122"/>
    </row>
    <row r="27" spans="1:14" ht="15.9" customHeight="1" x14ac:dyDescent="0.25">
      <c r="A27" s="446"/>
      <c r="B27" s="448"/>
      <c r="C27" s="103" t="s">
        <v>17</v>
      </c>
      <c r="D27" s="37">
        <f t="shared" si="0"/>
        <v>0</v>
      </c>
      <c r="E27" s="116"/>
      <c r="F27" s="37">
        <f t="shared" si="1"/>
        <v>0</v>
      </c>
      <c r="G27" s="147">
        <f t="shared" si="3"/>
        <v>0</v>
      </c>
      <c r="H27" s="11"/>
      <c r="I27" s="451"/>
      <c r="K27" s="122"/>
      <c r="L27" s="122"/>
      <c r="M27" s="122"/>
      <c r="N27" s="122"/>
    </row>
    <row r="28" spans="1:14" ht="15.9" customHeight="1" x14ac:dyDescent="0.25">
      <c r="A28" s="446"/>
      <c r="B28" s="448"/>
      <c r="C28" s="103" t="s">
        <v>57</v>
      </c>
      <c r="D28" s="37">
        <f t="shared" si="0"/>
        <v>0</v>
      </c>
      <c r="E28" s="116"/>
      <c r="F28" s="37">
        <f t="shared" si="1"/>
        <v>0</v>
      </c>
      <c r="G28" s="147">
        <f t="shared" si="3"/>
        <v>0</v>
      </c>
      <c r="H28" s="11"/>
      <c r="I28" s="451"/>
      <c r="K28" s="122"/>
      <c r="L28" s="122"/>
      <c r="M28" s="122"/>
      <c r="N28" s="122"/>
    </row>
    <row r="29" spans="1:14" ht="15.9" customHeight="1" x14ac:dyDescent="0.25">
      <c r="A29" s="446"/>
      <c r="B29" s="448"/>
      <c r="C29" s="103" t="s">
        <v>58</v>
      </c>
      <c r="D29" s="37">
        <f t="shared" si="0"/>
        <v>0</v>
      </c>
      <c r="E29" s="116"/>
      <c r="F29" s="37">
        <f t="shared" si="1"/>
        <v>0</v>
      </c>
      <c r="G29" s="147">
        <f t="shared" si="3"/>
        <v>0</v>
      </c>
      <c r="H29" s="11"/>
      <c r="I29" s="451"/>
      <c r="K29" s="122"/>
      <c r="L29" s="122"/>
      <c r="M29" s="122"/>
      <c r="N29" s="122"/>
    </row>
    <row r="30" spans="1:14" ht="15.9" customHeight="1" x14ac:dyDescent="0.25">
      <c r="A30" s="446"/>
      <c r="B30" s="448"/>
      <c r="C30" s="73" t="s">
        <v>74</v>
      </c>
      <c r="D30" s="37">
        <f t="shared" si="0"/>
        <v>0</v>
      </c>
      <c r="E30" s="116"/>
      <c r="F30" s="37">
        <f t="shared" si="1"/>
        <v>0</v>
      </c>
      <c r="G30" s="147">
        <f t="shared" si="3"/>
        <v>0</v>
      </c>
      <c r="H30" s="7"/>
      <c r="I30" s="451"/>
      <c r="J30" s="5"/>
      <c r="K30" s="122"/>
      <c r="L30" s="122"/>
      <c r="M30" s="122"/>
      <c r="N30" s="122"/>
    </row>
    <row r="31" spans="1:14" s="7" customFormat="1" ht="18" customHeight="1" x14ac:dyDescent="0.3">
      <c r="A31" s="446"/>
      <c r="B31" s="449"/>
      <c r="C31" s="48" t="s">
        <v>55</v>
      </c>
      <c r="D31" s="49">
        <f>+D10+SUM(D20:D30)</f>
        <v>0</v>
      </c>
      <c r="E31" s="118"/>
      <c r="F31" s="49">
        <f>+F10+SUM(F20:F30)</f>
        <v>0</v>
      </c>
      <c r="G31" s="49">
        <f>+G10+SUM(G20:G30)</f>
        <v>0</v>
      </c>
      <c r="I31" s="452"/>
      <c r="J31" s="16"/>
      <c r="K31" s="132"/>
      <c r="L31" s="132"/>
      <c r="M31" s="132"/>
      <c r="N31" s="132"/>
    </row>
    <row r="32" spans="1:14" ht="6.6" customHeight="1" x14ac:dyDescent="0.3">
      <c r="A32" s="446"/>
      <c r="B32" s="22"/>
      <c r="C32" s="35"/>
      <c r="D32" s="18"/>
      <c r="E32" s="18"/>
      <c r="F32" s="18"/>
      <c r="G32" s="18"/>
      <c r="H32" s="7"/>
      <c r="I32" s="36"/>
      <c r="J32" s="5"/>
      <c r="K32" s="132"/>
      <c r="L32" s="132"/>
      <c r="M32" s="132"/>
      <c r="N32" s="132"/>
    </row>
    <row r="33" spans="1:14" ht="18.75" customHeight="1" x14ac:dyDescent="0.25">
      <c r="A33" s="446"/>
      <c r="B33" s="453" t="s">
        <v>22</v>
      </c>
      <c r="C33" s="38" t="s">
        <v>38</v>
      </c>
      <c r="D33" s="39">
        <f>D118</f>
        <v>0</v>
      </c>
      <c r="E33" s="119"/>
      <c r="F33" s="39">
        <f>F118</f>
        <v>0</v>
      </c>
      <c r="G33" s="39">
        <f>G118-G79</f>
        <v>0</v>
      </c>
      <c r="H33" s="7"/>
      <c r="I33" s="450" t="e">
        <f>+G35/G40</f>
        <v>#DIV/0!</v>
      </c>
      <c r="K33" s="132"/>
      <c r="L33" s="132"/>
      <c r="M33" s="132"/>
      <c r="N33" s="132"/>
    </row>
    <row r="34" spans="1:14" ht="18.75" customHeight="1" x14ac:dyDescent="0.25">
      <c r="A34" s="446"/>
      <c r="B34" s="454"/>
      <c r="C34" s="40" t="s">
        <v>39</v>
      </c>
      <c r="D34" s="37">
        <f>D119</f>
        <v>0</v>
      </c>
      <c r="E34" s="119"/>
      <c r="F34" s="37">
        <f>F119</f>
        <v>0</v>
      </c>
      <c r="G34" s="37">
        <f>G119-G80</f>
        <v>0</v>
      </c>
      <c r="H34" s="7"/>
      <c r="I34" s="451"/>
      <c r="K34" s="132"/>
      <c r="L34" s="132"/>
      <c r="M34" s="132"/>
      <c r="N34" s="132"/>
    </row>
    <row r="35" spans="1:14" s="7" customFormat="1" ht="18.75" customHeight="1" x14ac:dyDescent="0.25">
      <c r="A35" s="446"/>
      <c r="B35" s="455"/>
      <c r="C35" s="97" t="s">
        <v>61</v>
      </c>
      <c r="D35" s="49">
        <f>SUM(D33:D34)</f>
        <v>0</v>
      </c>
      <c r="F35" s="49">
        <f>SUM(F33:F34)</f>
        <v>0</v>
      </c>
      <c r="G35" s="49">
        <f>SUM(G33:G34)</f>
        <v>0</v>
      </c>
      <c r="H35" s="11"/>
      <c r="I35" s="452"/>
      <c r="K35" s="122"/>
      <c r="L35" s="132"/>
    </row>
    <row r="36" spans="1:14" s="7" customFormat="1" ht="15.6" x14ac:dyDescent="0.3">
      <c r="A36" s="446"/>
      <c r="B36" s="22"/>
      <c r="C36" s="19"/>
      <c r="D36" s="95"/>
      <c r="E36" s="95"/>
      <c r="F36" s="95"/>
      <c r="G36" s="95"/>
      <c r="H36" s="11"/>
      <c r="I36" s="36"/>
      <c r="K36" s="122"/>
      <c r="L36" s="132"/>
    </row>
    <row r="37" spans="1:14" s="7" customFormat="1" ht="15.75" customHeight="1" x14ac:dyDescent="0.3">
      <c r="A37" s="446"/>
      <c r="B37" s="438" t="s">
        <v>24</v>
      </c>
      <c r="C37" s="438"/>
      <c r="D37" s="50">
        <f t="shared" ref="D37:F37" si="4">D40-D38</f>
        <v>0</v>
      </c>
      <c r="F37" s="50">
        <f t="shared" si="4"/>
        <v>0</v>
      </c>
      <c r="G37" s="50">
        <f>G40-G38</f>
        <v>0</v>
      </c>
      <c r="H37" s="11"/>
      <c r="I37" s="51" t="e">
        <f>+G37/$G$40</f>
        <v>#DIV/0!</v>
      </c>
      <c r="K37" s="127"/>
      <c r="L37" s="126"/>
    </row>
    <row r="38" spans="1:14" s="7" customFormat="1" ht="15.75" customHeight="1" x14ac:dyDescent="0.25">
      <c r="A38" s="446"/>
      <c r="B38" s="438" t="s">
        <v>25</v>
      </c>
      <c r="C38" s="438"/>
      <c r="D38" s="50">
        <f>+D20+D21+D22+D35</f>
        <v>0</v>
      </c>
      <c r="F38" s="50">
        <f>+F20+F21+F22+F35</f>
        <v>0</v>
      </c>
      <c r="G38" s="50">
        <f>+G20+G21+G22+G35</f>
        <v>0</v>
      </c>
      <c r="H38" s="62"/>
      <c r="I38" s="51" t="e">
        <f>+G38/$G$40</f>
        <v>#DIV/0!</v>
      </c>
      <c r="K38" s="127"/>
      <c r="L38" s="126"/>
    </row>
    <row r="39" spans="1:14" ht="13.8" x14ac:dyDescent="0.25">
      <c r="B39" s="22"/>
      <c r="C39" s="19"/>
      <c r="D39" s="23"/>
      <c r="E39" s="17"/>
      <c r="F39" s="21"/>
      <c r="G39" s="21"/>
      <c r="H39" s="11"/>
      <c r="I39" s="22"/>
      <c r="K39" s="122"/>
      <c r="L39" s="26"/>
    </row>
    <row r="40" spans="1:14" ht="24.75" customHeight="1" x14ac:dyDescent="0.3">
      <c r="A40" s="439" t="s">
        <v>26</v>
      </c>
      <c r="B40" s="440" t="s">
        <v>75</v>
      </c>
      <c r="C40" s="441"/>
      <c r="D40" s="44">
        <f>+D31+D35</f>
        <v>0</v>
      </c>
      <c r="E40" s="111"/>
      <c r="F40" s="44">
        <f>+F31+F35</f>
        <v>0</v>
      </c>
      <c r="G40" s="44">
        <f>+G31+G35</f>
        <v>0</v>
      </c>
      <c r="H40" s="11"/>
      <c r="I40" s="110"/>
      <c r="J40" s="324"/>
      <c r="K40" s="127"/>
      <c r="L40" s="26"/>
    </row>
    <row r="41" spans="1:14" ht="14.25" customHeight="1" x14ac:dyDescent="0.25">
      <c r="A41" s="439"/>
      <c r="B41" s="442" t="s">
        <v>49</v>
      </c>
      <c r="C41" s="443"/>
      <c r="D41" s="41"/>
      <c r="E41" s="7"/>
      <c r="F41" s="226">
        <f>F130</f>
        <v>0</v>
      </c>
      <c r="G41" s="226">
        <f>G130</f>
        <v>0</v>
      </c>
      <c r="H41" s="11"/>
      <c r="I41" s="104"/>
      <c r="K41" s="2"/>
      <c r="L41" s="26"/>
    </row>
    <row r="42" spans="1:14" ht="14.25" customHeight="1" x14ac:dyDescent="0.25">
      <c r="A42" s="439"/>
      <c r="B42" s="442" t="s">
        <v>50</v>
      </c>
      <c r="C42" s="443"/>
      <c r="D42" s="41"/>
      <c r="E42" s="7"/>
      <c r="F42" s="226">
        <f>F131</f>
        <v>0</v>
      </c>
      <c r="G42" s="226">
        <f>G131</f>
        <v>0</v>
      </c>
      <c r="H42" s="11"/>
      <c r="I42" s="324"/>
      <c r="K42" s="2"/>
      <c r="L42" s="26"/>
    </row>
    <row r="43" spans="1:14" ht="25.5" customHeight="1" x14ac:dyDescent="0.25">
      <c r="A43" s="439"/>
      <c r="B43" s="440" t="s">
        <v>76</v>
      </c>
      <c r="C43" s="441"/>
      <c r="D43" s="44">
        <f>+D40</f>
        <v>0</v>
      </c>
      <c r="E43" s="62"/>
      <c r="F43" s="46">
        <f t="shared" ref="F43" si="5">+F40-F41-F42</f>
        <v>0</v>
      </c>
      <c r="G43" s="46">
        <f>+G40-G41-G42</f>
        <v>0</v>
      </c>
      <c r="H43" s="11"/>
      <c r="I43" s="62"/>
      <c r="K43" s="127"/>
      <c r="L43" s="26"/>
    </row>
    <row r="44" spans="1:14" ht="14.25" customHeight="1" x14ac:dyDescent="0.25">
      <c r="A44" s="439"/>
      <c r="B44" s="442" t="s">
        <v>77</v>
      </c>
      <c r="C44" s="443"/>
      <c r="D44" s="52"/>
      <c r="E44" s="62"/>
      <c r="F44" s="37">
        <f>F133</f>
        <v>0</v>
      </c>
      <c r="G44" s="37">
        <f>G133</f>
        <v>0</v>
      </c>
      <c r="H44" s="11"/>
      <c r="I44" s="112"/>
      <c r="K44" s="2"/>
      <c r="L44" s="26"/>
    </row>
    <row r="45" spans="1:14" ht="33" customHeight="1" x14ac:dyDescent="0.25">
      <c r="A45" s="439"/>
      <c r="B45" s="444" t="s">
        <v>85</v>
      </c>
      <c r="C45" s="445"/>
      <c r="D45" s="44">
        <f>+D43</f>
        <v>0</v>
      </c>
      <c r="E45" s="62"/>
      <c r="F45" s="47">
        <f t="shared" ref="F45:G45" si="6">+F43-F44</f>
        <v>0</v>
      </c>
      <c r="G45" s="47">
        <f t="shared" si="6"/>
        <v>0</v>
      </c>
      <c r="H45" s="11"/>
      <c r="I45" s="62"/>
      <c r="K45" s="127"/>
      <c r="L45" s="26"/>
      <c r="M45" s="13"/>
    </row>
    <row r="46" spans="1:14" customFormat="1" ht="14.4" x14ac:dyDescent="0.3">
      <c r="K46" s="122"/>
      <c r="L46" s="128"/>
    </row>
    <row r="47" spans="1:14" customFormat="1" ht="27.75" customHeight="1" x14ac:dyDescent="0.3">
      <c r="A47" s="433" t="s">
        <v>48</v>
      </c>
      <c r="B47" s="434"/>
      <c r="C47" s="434"/>
      <c r="D47" s="434"/>
      <c r="E47" s="434"/>
      <c r="F47" s="434"/>
      <c r="G47" s="434"/>
      <c r="H47" s="434"/>
      <c r="I47" s="435"/>
      <c r="K47" s="122"/>
      <c r="L47" s="128"/>
    </row>
    <row r="48" spans="1:14" customFormat="1" ht="8.25" customHeight="1" x14ac:dyDescent="0.3">
      <c r="K48" s="122"/>
      <c r="L48" s="128"/>
    </row>
    <row r="49" spans="1:12" s="5" customFormat="1" ht="30" customHeight="1" x14ac:dyDescent="0.3">
      <c r="C49" s="42"/>
      <c r="D49" s="177"/>
      <c r="F49" s="74" t="str">
        <f>+F8</f>
        <v>Recaudación
 2023</v>
      </c>
      <c r="G49" s="74" t="str">
        <f>+G8</f>
        <v>Recaudación 
2024</v>
      </c>
      <c r="I49"/>
      <c r="K49" s="122"/>
      <c r="L49" s="29"/>
    </row>
    <row r="50" spans="1:12" s="29" customFormat="1" ht="14.4" x14ac:dyDescent="0.3">
      <c r="C50" s="268"/>
      <c r="D50" s="177"/>
      <c r="F50" s="177"/>
      <c r="G50" s="177"/>
      <c r="I50" s="128"/>
      <c r="K50" s="122"/>
    </row>
    <row r="51" spans="1:12" s="29" customFormat="1" ht="15.6" x14ac:dyDescent="0.3">
      <c r="A51" s="456" t="s">
        <v>47</v>
      </c>
      <c r="B51" s="456"/>
      <c r="C51" s="456"/>
      <c r="D51"/>
      <c r="E51"/>
      <c r="F51" s="82">
        <f>+F54+F81</f>
        <v>0</v>
      </c>
      <c r="G51" s="82">
        <f>G54+G84</f>
        <v>0</v>
      </c>
      <c r="I51" s="128"/>
      <c r="K51" s="122"/>
    </row>
    <row r="52" spans="1:12" s="29" customFormat="1" ht="9.3000000000000007" customHeight="1" x14ac:dyDescent="0.3">
      <c r="C52" s="268"/>
      <c r="D52" s="177"/>
      <c r="F52" s="177"/>
      <c r="G52" s="177"/>
      <c r="I52" s="128"/>
      <c r="K52" s="122"/>
    </row>
    <row r="53" spans="1:12" customFormat="1" ht="8.25" customHeight="1" x14ac:dyDescent="0.3">
      <c r="D53" s="128"/>
      <c r="K53" s="122"/>
      <c r="L53" s="128"/>
    </row>
    <row r="54" spans="1:12" s="7" customFormat="1" ht="19.5" customHeight="1" x14ac:dyDescent="0.3">
      <c r="A54" s="436" t="s">
        <v>101</v>
      </c>
      <c r="B54" s="436"/>
      <c r="C54" s="437"/>
      <c r="D54" s="178">
        <f>SUM(D57:D81)</f>
        <v>0</v>
      </c>
      <c r="E54"/>
      <c r="F54" s="269">
        <f>SUM(F57:F81)</f>
        <v>0</v>
      </c>
      <c r="G54" s="269">
        <v>0</v>
      </c>
      <c r="H54"/>
      <c r="I54" s="124"/>
      <c r="J54" s="208"/>
      <c r="K54" s="122"/>
      <c r="L54" s="126"/>
    </row>
    <row r="55" spans="1:12" customFormat="1" ht="6" customHeight="1" x14ac:dyDescent="0.3">
      <c r="K55" s="122"/>
      <c r="L55" s="128"/>
    </row>
    <row r="56" spans="1:12" customFormat="1" ht="0.6" customHeight="1" outlineLevel="1" x14ac:dyDescent="0.3">
      <c r="K56" s="122"/>
      <c r="L56" s="128"/>
    </row>
    <row r="57" spans="1:12" s="5" customFormat="1" ht="15.9" hidden="1" customHeight="1" outlineLevel="2" x14ac:dyDescent="0.3">
      <c r="A57" s="402" t="s">
        <v>20</v>
      </c>
      <c r="B57" s="417" t="s">
        <v>21</v>
      </c>
      <c r="C57" s="64" t="s">
        <v>1</v>
      </c>
      <c r="D57" s="179"/>
      <c r="E57" s="66"/>
      <c r="F57" s="79">
        <v>0</v>
      </c>
      <c r="G57" s="224">
        <v>0</v>
      </c>
      <c r="H57"/>
      <c r="I57" s="124"/>
    </row>
    <row r="58" spans="1:12" s="5" customFormat="1" ht="15.9" hidden="1" customHeight="1" outlineLevel="2" x14ac:dyDescent="0.3">
      <c r="A58" s="402"/>
      <c r="B58" s="417"/>
      <c r="C58" s="68" t="s">
        <v>11</v>
      </c>
      <c r="D58" s="179"/>
      <c r="E58" s="66"/>
      <c r="F58" s="69">
        <v>0</v>
      </c>
      <c r="G58" s="69">
        <v>0</v>
      </c>
      <c r="H58"/>
      <c r="I58"/>
    </row>
    <row r="59" spans="1:12" s="5" customFormat="1" ht="15.9" hidden="1" customHeight="1" outlineLevel="2" x14ac:dyDescent="0.3">
      <c r="A59" s="402"/>
      <c r="B59" s="417"/>
      <c r="C59" s="68" t="s">
        <v>15</v>
      </c>
      <c r="D59" s="179"/>
      <c r="E59" s="66"/>
      <c r="F59" s="69">
        <v>0</v>
      </c>
      <c r="G59" s="69">
        <v>0</v>
      </c>
      <c r="H59"/>
      <c r="I59"/>
    </row>
    <row r="60" spans="1:12" s="5" customFormat="1" ht="15.9" hidden="1" customHeight="1" outlineLevel="2" x14ac:dyDescent="0.3">
      <c r="A60" s="402"/>
      <c r="B60" s="417"/>
      <c r="C60" s="68" t="s">
        <v>2</v>
      </c>
      <c r="D60" s="179"/>
      <c r="E60" s="66"/>
      <c r="F60" s="69">
        <v>0</v>
      </c>
      <c r="G60" s="69">
        <v>0</v>
      </c>
      <c r="H60"/>
      <c r="I60" s="230"/>
    </row>
    <row r="61" spans="1:12" s="5" customFormat="1" ht="15.9" hidden="1" customHeight="1" outlineLevel="2" x14ac:dyDescent="0.3">
      <c r="A61" s="402"/>
      <c r="B61" s="417"/>
      <c r="C61" s="71" t="s">
        <v>14</v>
      </c>
      <c r="D61" s="179"/>
      <c r="E61" s="66"/>
      <c r="F61" s="69">
        <v>0</v>
      </c>
      <c r="G61" s="69">
        <v>0</v>
      </c>
      <c r="H61"/>
      <c r="I61"/>
    </row>
    <row r="62" spans="1:12" s="5" customFormat="1" ht="15.9" hidden="1" customHeight="1" outlineLevel="2" x14ac:dyDescent="0.3">
      <c r="A62" s="402"/>
      <c r="B62" s="417"/>
      <c r="C62" s="71" t="s">
        <v>13</v>
      </c>
      <c r="D62" s="179"/>
      <c r="E62" s="66"/>
      <c r="F62" s="69">
        <v>0</v>
      </c>
      <c r="G62" s="69">
        <v>0</v>
      </c>
      <c r="H62"/>
      <c r="I62"/>
    </row>
    <row r="63" spans="1:12" s="5" customFormat="1" ht="15.9" hidden="1" customHeight="1" outlineLevel="2" x14ac:dyDescent="0.3">
      <c r="A63" s="402"/>
      <c r="B63" s="417"/>
      <c r="C63" s="71" t="s">
        <v>12</v>
      </c>
      <c r="D63" s="179"/>
      <c r="E63" s="66"/>
      <c r="F63" s="69">
        <v>0</v>
      </c>
      <c r="G63" s="69">
        <v>0</v>
      </c>
      <c r="H63"/>
      <c r="I63"/>
    </row>
    <row r="64" spans="1:12" s="5" customFormat="1" ht="15.9" hidden="1" customHeight="1" outlineLevel="2" x14ac:dyDescent="0.3">
      <c r="A64" s="402"/>
      <c r="B64" s="417"/>
      <c r="C64" s="71" t="s">
        <v>63</v>
      </c>
      <c r="D64" s="179"/>
      <c r="E64" s="66"/>
      <c r="F64" s="69">
        <v>0</v>
      </c>
      <c r="G64" s="69">
        <v>0</v>
      </c>
      <c r="H64"/>
      <c r="I64"/>
      <c r="J64" s="12"/>
    </row>
    <row r="65" spans="1:9" s="5" customFormat="1" ht="15.9" hidden="1" customHeight="1" outlineLevel="2" x14ac:dyDescent="0.3">
      <c r="A65" s="402"/>
      <c r="B65" s="417"/>
      <c r="C65" s="71" t="s">
        <v>67</v>
      </c>
      <c r="D65" s="179"/>
      <c r="E65" s="66"/>
      <c r="F65" s="69">
        <v>0</v>
      </c>
      <c r="G65" s="69">
        <v>0</v>
      </c>
      <c r="H65"/>
      <c r="I65"/>
    </row>
    <row r="66" spans="1:9" s="5" customFormat="1" ht="15.9" hidden="1" customHeight="1" outlineLevel="2" x14ac:dyDescent="0.3">
      <c r="A66" s="402"/>
      <c r="B66" s="417"/>
      <c r="C66" s="72" t="s">
        <v>40</v>
      </c>
      <c r="D66" s="179"/>
      <c r="E66" s="66"/>
      <c r="F66" s="69">
        <v>0</v>
      </c>
      <c r="G66" s="69">
        <v>0</v>
      </c>
      <c r="H66"/>
      <c r="I66"/>
    </row>
    <row r="67" spans="1:9" s="5" customFormat="1" ht="15.9" hidden="1" customHeight="1" outlineLevel="2" x14ac:dyDescent="0.3">
      <c r="A67" s="402"/>
      <c r="B67" s="417"/>
      <c r="C67" s="72" t="s">
        <v>41</v>
      </c>
      <c r="D67" s="179"/>
      <c r="E67" s="66"/>
      <c r="F67" s="69">
        <v>0</v>
      </c>
      <c r="G67" s="69">
        <v>0</v>
      </c>
      <c r="H67"/>
      <c r="I67"/>
    </row>
    <row r="68" spans="1:9" s="5" customFormat="1" ht="15.9" hidden="1" customHeight="1" outlineLevel="2" x14ac:dyDescent="0.3">
      <c r="A68" s="402"/>
      <c r="B68" s="417"/>
      <c r="C68" s="73" t="s">
        <v>18</v>
      </c>
      <c r="D68" s="179"/>
      <c r="E68" s="66"/>
      <c r="F68" s="69">
        <v>0</v>
      </c>
      <c r="G68" s="69">
        <v>0</v>
      </c>
      <c r="H68"/>
      <c r="I68"/>
    </row>
    <row r="69" spans="1:9" s="5" customFormat="1" ht="15.9" hidden="1" customHeight="1" outlineLevel="2" x14ac:dyDescent="0.3">
      <c r="A69" s="402"/>
      <c r="B69" s="417"/>
      <c r="C69" s="73" t="s">
        <v>5</v>
      </c>
      <c r="D69" s="179"/>
      <c r="E69" s="66"/>
      <c r="F69" s="69">
        <v>0</v>
      </c>
      <c r="G69" s="69">
        <v>0</v>
      </c>
      <c r="H69"/>
      <c r="I69"/>
    </row>
    <row r="70" spans="1:9" s="5" customFormat="1" ht="15.9" hidden="1" customHeight="1" outlineLevel="2" x14ac:dyDescent="0.3">
      <c r="A70" s="402"/>
      <c r="B70" s="417"/>
      <c r="C70" s="73" t="s">
        <v>6</v>
      </c>
      <c r="D70" s="179"/>
      <c r="E70" s="66"/>
      <c r="F70" s="69">
        <v>0</v>
      </c>
      <c r="G70" s="69">
        <v>0</v>
      </c>
      <c r="H70"/>
      <c r="I70"/>
    </row>
    <row r="71" spans="1:9" s="5" customFormat="1" ht="15.9" hidden="1" customHeight="1" outlineLevel="2" x14ac:dyDescent="0.3">
      <c r="A71" s="402"/>
      <c r="B71" s="417"/>
      <c r="C71" s="73" t="s">
        <v>16</v>
      </c>
      <c r="D71" s="179"/>
      <c r="E71" s="66"/>
      <c r="F71" s="69">
        <v>0</v>
      </c>
      <c r="G71" s="69">
        <v>0</v>
      </c>
      <c r="H71"/>
      <c r="I71"/>
    </row>
    <row r="72" spans="1:9" s="5" customFormat="1" ht="15.9" hidden="1" customHeight="1" outlineLevel="2" x14ac:dyDescent="0.3">
      <c r="A72" s="402"/>
      <c r="B72" s="417"/>
      <c r="C72" s="73" t="s">
        <v>7</v>
      </c>
      <c r="D72" s="179"/>
      <c r="E72" s="66"/>
      <c r="F72" s="69">
        <v>0</v>
      </c>
      <c r="G72" s="69">
        <v>0</v>
      </c>
      <c r="H72"/>
      <c r="I72"/>
    </row>
    <row r="73" spans="1:9" s="5" customFormat="1" ht="15.9" hidden="1" customHeight="1" outlineLevel="2" x14ac:dyDescent="0.3">
      <c r="A73" s="402"/>
      <c r="B73" s="417"/>
      <c r="C73" s="73" t="s">
        <v>17</v>
      </c>
      <c r="D73" s="179"/>
      <c r="E73" s="66"/>
      <c r="F73" s="69">
        <v>0</v>
      </c>
      <c r="G73" s="69">
        <v>0</v>
      </c>
      <c r="H73"/>
      <c r="I73"/>
    </row>
    <row r="74" spans="1:9" s="5" customFormat="1" ht="15.9" hidden="1" customHeight="1" outlineLevel="2" x14ac:dyDescent="0.3">
      <c r="A74" s="402"/>
      <c r="B74" s="417"/>
      <c r="C74" s="73" t="s">
        <v>57</v>
      </c>
      <c r="D74" s="179"/>
      <c r="E74" s="66"/>
      <c r="F74" s="69">
        <v>0</v>
      </c>
      <c r="G74" s="69">
        <v>0</v>
      </c>
      <c r="H74"/>
      <c r="I74"/>
    </row>
    <row r="75" spans="1:9" s="5" customFormat="1" ht="15.9" hidden="1" customHeight="1" outlineLevel="2" x14ac:dyDescent="0.3">
      <c r="A75" s="402"/>
      <c r="B75" s="417"/>
      <c r="C75" s="73" t="s">
        <v>58</v>
      </c>
      <c r="D75" s="179"/>
      <c r="E75" s="66"/>
      <c r="F75" s="69">
        <v>0</v>
      </c>
      <c r="G75" s="69">
        <v>0</v>
      </c>
      <c r="H75"/>
      <c r="I75"/>
    </row>
    <row r="76" spans="1:9" s="5" customFormat="1" ht="15.9" hidden="1" customHeight="1" outlineLevel="2" x14ac:dyDescent="0.3">
      <c r="A76" s="402"/>
      <c r="B76" s="417"/>
      <c r="C76" s="73" t="s">
        <v>8</v>
      </c>
      <c r="D76" s="179"/>
      <c r="E76" s="66"/>
      <c r="F76" s="69">
        <v>0</v>
      </c>
      <c r="G76" s="69">
        <v>0</v>
      </c>
      <c r="H76"/>
      <c r="I76" s="124"/>
    </row>
    <row r="77" spans="1:9" s="5" customFormat="1" ht="15.9" hidden="1" customHeight="1" outlineLevel="2" x14ac:dyDescent="0.3">
      <c r="A77" s="402"/>
      <c r="B77" s="417"/>
      <c r="C77" s="184" t="s">
        <v>55</v>
      </c>
      <c r="D77" s="179"/>
      <c r="E77" s="66"/>
      <c r="F77" s="190">
        <f>SUM(F66:F76)+F57</f>
        <v>0</v>
      </c>
      <c r="G77" s="190">
        <v>0</v>
      </c>
      <c r="H77"/>
      <c r="I77" s="111"/>
    </row>
    <row r="78" spans="1:9" s="5" customFormat="1" ht="6" hidden="1" customHeight="1" outlineLevel="2" x14ac:dyDescent="0.3">
      <c r="A78" s="402"/>
      <c r="B78" s="181"/>
      <c r="C78" s="185"/>
      <c r="D78" s="179"/>
      <c r="E78" s="183"/>
      <c r="F78" s="179"/>
      <c r="G78" s="179"/>
      <c r="H78"/>
      <c r="I78"/>
    </row>
    <row r="79" spans="1:9" s="5" customFormat="1" ht="15.9" hidden="1" customHeight="1" outlineLevel="2" x14ac:dyDescent="0.3">
      <c r="A79" s="402"/>
      <c r="B79" s="418" t="s">
        <v>22</v>
      </c>
      <c r="C79" s="38" t="s">
        <v>38</v>
      </c>
      <c r="D79" s="179"/>
      <c r="E79" s="66"/>
      <c r="F79" s="79">
        <v>0</v>
      </c>
      <c r="G79" s="79">
        <v>0</v>
      </c>
      <c r="H79"/>
      <c r="I79"/>
    </row>
    <row r="80" spans="1:9" s="5" customFormat="1" ht="15.9" hidden="1" customHeight="1" outlineLevel="2" x14ac:dyDescent="0.3">
      <c r="A80" s="402"/>
      <c r="B80" s="418"/>
      <c r="C80" s="40" t="s">
        <v>39</v>
      </c>
      <c r="D80" s="179"/>
      <c r="E80" s="66"/>
      <c r="F80" s="69">
        <v>0</v>
      </c>
      <c r="G80" s="69">
        <v>0</v>
      </c>
      <c r="H80"/>
      <c r="I80"/>
    </row>
    <row r="81" spans="1:12" s="5" customFormat="1" ht="15.9" hidden="1" customHeight="1" outlineLevel="2" x14ac:dyDescent="0.3">
      <c r="A81" s="402"/>
      <c r="B81" s="418"/>
      <c r="C81" s="75" t="s">
        <v>61</v>
      </c>
      <c r="D81" s="179"/>
      <c r="E81" s="66"/>
      <c r="F81" s="75">
        <v>0</v>
      </c>
      <c r="G81" s="251">
        <v>0</v>
      </c>
      <c r="H81"/>
      <c r="I81"/>
    </row>
    <row r="82" spans="1:12" s="29" customFormat="1" ht="15.9" customHeight="1" outlineLevel="1" collapsed="1" x14ac:dyDescent="0.3">
      <c r="A82" s="180"/>
      <c r="B82" s="181"/>
      <c r="C82" s="182"/>
      <c r="D82" s="179"/>
      <c r="E82" s="183"/>
      <c r="F82" s="179"/>
      <c r="G82" s="179"/>
      <c r="H82" s="128"/>
      <c r="I82" s="128"/>
    </row>
    <row r="83" spans="1:12" s="29" customFormat="1" ht="15.9" customHeight="1" outlineLevel="1" x14ac:dyDescent="0.3">
      <c r="A83" s="180"/>
      <c r="B83" s="181"/>
      <c r="C83" s="182"/>
      <c r="D83" s="179"/>
      <c r="E83" s="183"/>
      <c r="F83" s="179"/>
      <c r="G83" s="179"/>
      <c r="H83" s="128"/>
      <c r="I83" s="128"/>
    </row>
    <row r="84" spans="1:12" s="29" customFormat="1" ht="15.9" customHeight="1" outlineLevel="1" x14ac:dyDescent="0.3">
      <c r="A84" s="457" t="s">
        <v>125</v>
      </c>
      <c r="B84" s="457"/>
      <c r="C84" s="458"/>
      <c r="D84" s="128"/>
      <c r="E84" s="128"/>
      <c r="F84" s="263"/>
      <c r="G84" s="264">
        <f>G86+G87</f>
        <v>0</v>
      </c>
      <c r="H84" s="128"/>
      <c r="I84" s="128"/>
    </row>
    <row r="85" spans="1:12" s="29" customFormat="1" ht="7.2" customHeight="1" outlineLevel="1" x14ac:dyDescent="0.3">
      <c r="A85"/>
      <c r="B85"/>
      <c r="C85"/>
      <c r="D85" s="128"/>
      <c r="E85" s="128"/>
      <c r="F85"/>
      <c r="G85"/>
      <c r="H85" s="128"/>
      <c r="I85" s="128"/>
    </row>
    <row r="86" spans="1:12" s="29" customFormat="1" ht="19.2" customHeight="1" outlineLevel="1" x14ac:dyDescent="0.3">
      <c r="A86" s="402"/>
      <c r="B86" s="459" t="s">
        <v>126</v>
      </c>
      <c r="C86" s="260" t="s">
        <v>102</v>
      </c>
      <c r="D86" s="179"/>
      <c r="E86" s="179"/>
      <c r="F86" s="79">
        <v>0</v>
      </c>
      <c r="G86" s="262">
        <f>G122</f>
        <v>0</v>
      </c>
      <c r="H86" s="128"/>
      <c r="I86" s="128"/>
    </row>
    <row r="87" spans="1:12" s="29" customFormat="1" ht="19.2" customHeight="1" outlineLevel="1" x14ac:dyDescent="0.3">
      <c r="A87" s="402"/>
      <c r="B87" s="459"/>
      <c r="C87" s="261" t="s">
        <v>103</v>
      </c>
      <c r="D87" s="179"/>
      <c r="E87" s="179"/>
      <c r="F87" s="69">
        <v>0</v>
      </c>
      <c r="G87" s="237">
        <f>G123</f>
        <v>0</v>
      </c>
      <c r="H87" s="128"/>
      <c r="I87" s="128"/>
    </row>
    <row r="88" spans="1:12" s="29" customFormat="1" ht="19.2" customHeight="1" outlineLevel="1" x14ac:dyDescent="0.3">
      <c r="A88" s="402"/>
      <c r="B88" s="459"/>
      <c r="C88" s="267" t="s">
        <v>127</v>
      </c>
      <c r="D88" s="127"/>
      <c r="E88" s="259"/>
      <c r="F88" s="265"/>
      <c r="G88" s="266">
        <f>SUM(G86:G87)</f>
        <v>0</v>
      </c>
      <c r="H88" s="128"/>
      <c r="I88" s="128"/>
    </row>
    <row r="89" spans="1:12" s="29" customFormat="1" ht="15.9" customHeight="1" outlineLevel="1" x14ac:dyDescent="0.3">
      <c r="A89" s="180"/>
      <c r="B89" s="181"/>
      <c r="C89" s="182"/>
      <c r="D89" s="179"/>
      <c r="E89" s="183"/>
      <c r="F89" s="179"/>
      <c r="G89" s="179"/>
      <c r="H89" s="128"/>
      <c r="I89" s="128"/>
    </row>
    <row r="90" spans="1:12" customFormat="1" ht="18.75" customHeight="1" x14ac:dyDescent="0.3">
      <c r="K90" s="122"/>
      <c r="L90" s="128"/>
    </row>
    <row r="91" spans="1:12" ht="33" customHeight="1" x14ac:dyDescent="0.25">
      <c r="A91" s="403" t="s">
        <v>51</v>
      </c>
      <c r="B91" s="404"/>
      <c r="C91" s="404"/>
      <c r="D91" s="404"/>
      <c r="E91" s="404"/>
      <c r="F91" s="404"/>
      <c r="G91" s="404"/>
      <c r="H91" s="404"/>
      <c r="I91" s="405"/>
      <c r="K91" s="122"/>
      <c r="L91" s="26"/>
    </row>
    <row r="92" spans="1:12" ht="8.25" customHeight="1" x14ac:dyDescent="0.3">
      <c r="C92" s="3"/>
      <c r="D92"/>
      <c r="G92" s="4"/>
      <c r="K92" s="122"/>
      <c r="L92" s="26"/>
    </row>
    <row r="93" spans="1:12" s="5" customFormat="1" ht="51" customHeight="1" x14ac:dyDescent="0.3">
      <c r="C93" s="42"/>
      <c r="D93" s="83" t="str">
        <f>+D8</f>
        <v>Meta 
2024</v>
      </c>
      <c r="E93"/>
      <c r="F93" s="83" t="str">
        <f>+F8</f>
        <v>Recaudación
 2023</v>
      </c>
      <c r="G93" s="83" t="str">
        <f>+G8</f>
        <v>Recaudación 
2024</v>
      </c>
      <c r="H93"/>
      <c r="I93" s="83" t="str">
        <f>+I8</f>
        <v>Participación de la Recaudación 2024</v>
      </c>
      <c r="K93" s="122"/>
      <c r="L93" s="29"/>
    </row>
    <row r="94" spans="1:12" customFormat="1" ht="6" customHeight="1" x14ac:dyDescent="0.3">
      <c r="K94" s="129"/>
      <c r="L94" s="128"/>
    </row>
    <row r="95" spans="1:12" s="5" customFormat="1" ht="15.9" customHeight="1" x14ac:dyDescent="0.25">
      <c r="A95" s="406" t="s">
        <v>20</v>
      </c>
      <c r="B95" s="407" t="s">
        <v>21</v>
      </c>
      <c r="C95" s="99" t="s">
        <v>1</v>
      </c>
      <c r="D95" s="236"/>
      <c r="E95" s="66"/>
      <c r="F95" s="236"/>
      <c r="G95" s="236"/>
      <c r="H95" s="11"/>
      <c r="I95" s="410" t="e">
        <f>+G116/G129</f>
        <v>#DIV/0!</v>
      </c>
      <c r="K95" s="122"/>
      <c r="L95" s="29"/>
    </row>
    <row r="96" spans="1:12" ht="15.9" customHeight="1" outlineLevel="1" x14ac:dyDescent="0.25">
      <c r="A96" s="406"/>
      <c r="B96" s="408"/>
      <c r="C96" s="100" t="s">
        <v>43</v>
      </c>
      <c r="D96" s="69"/>
      <c r="F96" s="69"/>
      <c r="G96" s="69"/>
      <c r="I96" s="411"/>
      <c r="J96" s="5"/>
      <c r="K96" s="122"/>
      <c r="L96" s="26"/>
    </row>
    <row r="97" spans="1:12" s="202" customFormat="1" ht="15.9" customHeight="1" outlineLevel="1" x14ac:dyDescent="0.25">
      <c r="A97" s="406"/>
      <c r="B97" s="408"/>
      <c r="C97" s="199" t="s">
        <v>99</v>
      </c>
      <c r="D97" s="307"/>
      <c r="E97" s="307"/>
      <c r="F97" s="307"/>
      <c r="G97" s="307"/>
      <c r="I97" s="411"/>
      <c r="J97" s="234"/>
      <c r="K97" s="205"/>
      <c r="L97" s="198"/>
    </row>
    <row r="98" spans="1:12" ht="15.9" customHeight="1" outlineLevel="1" x14ac:dyDescent="0.25">
      <c r="A98" s="406"/>
      <c r="B98" s="408"/>
      <c r="C98" s="100" t="s">
        <v>15</v>
      </c>
      <c r="D98" s="69"/>
      <c r="F98" s="69"/>
      <c r="G98" s="69"/>
      <c r="I98" s="411"/>
      <c r="J98" s="13"/>
      <c r="K98" s="122"/>
      <c r="L98" s="26"/>
    </row>
    <row r="99" spans="1:12" ht="15.9" customHeight="1" outlineLevel="1" x14ac:dyDescent="0.25">
      <c r="A99" s="406"/>
      <c r="B99" s="408"/>
      <c r="C99" s="100" t="s">
        <v>44</v>
      </c>
      <c r="D99" s="69"/>
      <c r="F99" s="69"/>
      <c r="G99" s="69"/>
      <c r="I99" s="411"/>
      <c r="K99" s="122"/>
      <c r="L99" s="26"/>
    </row>
    <row r="100" spans="1:12" ht="15.9" customHeight="1" outlineLevel="1" x14ac:dyDescent="0.25">
      <c r="A100" s="406"/>
      <c r="B100" s="408"/>
      <c r="C100" s="101" t="s">
        <v>14</v>
      </c>
      <c r="D100" s="69"/>
      <c r="F100" s="69"/>
      <c r="G100" s="69"/>
      <c r="I100" s="411"/>
      <c r="K100" s="122"/>
      <c r="L100" s="26"/>
    </row>
    <row r="101" spans="1:12" ht="15.9" customHeight="1" outlineLevel="1" x14ac:dyDescent="0.25">
      <c r="A101" s="406"/>
      <c r="B101" s="408"/>
      <c r="C101" s="101" t="s">
        <v>13</v>
      </c>
      <c r="D101" s="69"/>
      <c r="F101" s="69"/>
      <c r="G101" s="69"/>
      <c r="I101" s="411"/>
      <c r="K101" s="122"/>
      <c r="L101" s="26"/>
    </row>
    <row r="102" spans="1:12" ht="15.9" customHeight="1" outlineLevel="1" x14ac:dyDescent="0.25">
      <c r="A102" s="406"/>
      <c r="B102" s="408"/>
      <c r="C102" s="101" t="s">
        <v>12</v>
      </c>
      <c r="D102" s="69"/>
      <c r="F102" s="69"/>
      <c r="G102" s="69"/>
      <c r="I102" s="411"/>
      <c r="K102" s="122"/>
      <c r="L102" s="26"/>
    </row>
    <row r="103" spans="1:12" ht="15.9" customHeight="1" outlineLevel="1" x14ac:dyDescent="0.25">
      <c r="A103" s="406"/>
      <c r="B103" s="408"/>
      <c r="C103" s="101" t="s">
        <v>63</v>
      </c>
      <c r="D103" s="69"/>
      <c r="F103" s="69"/>
      <c r="G103" s="69"/>
      <c r="I103" s="411"/>
      <c r="J103" s="123"/>
      <c r="K103" s="122"/>
      <c r="L103" s="26"/>
    </row>
    <row r="104" spans="1:12" ht="15.9" customHeight="1" outlineLevel="1" x14ac:dyDescent="0.25">
      <c r="A104" s="406"/>
      <c r="B104" s="408"/>
      <c r="C104" s="101" t="s">
        <v>67</v>
      </c>
      <c r="D104" s="69"/>
      <c r="F104" s="69"/>
      <c r="G104" s="69"/>
      <c r="I104" s="411"/>
      <c r="K104" s="122"/>
      <c r="L104" s="26"/>
    </row>
    <row r="105" spans="1:12" ht="15.9" customHeight="1" x14ac:dyDescent="0.25">
      <c r="A105" s="406"/>
      <c r="B105" s="408"/>
      <c r="C105" s="102" t="s">
        <v>40</v>
      </c>
      <c r="D105" s="69"/>
      <c r="F105" s="69"/>
      <c r="G105" s="69"/>
      <c r="H105" s="11"/>
      <c r="I105" s="411"/>
      <c r="J105" s="12"/>
      <c r="K105" s="122"/>
      <c r="L105" s="26"/>
    </row>
    <row r="106" spans="1:12" ht="15.9" customHeight="1" x14ac:dyDescent="0.25">
      <c r="A106" s="406"/>
      <c r="B106" s="408"/>
      <c r="C106" s="102" t="s">
        <v>41</v>
      </c>
      <c r="D106" s="69"/>
      <c r="F106" s="69"/>
      <c r="G106" s="69"/>
      <c r="H106" s="11"/>
      <c r="I106" s="411"/>
      <c r="J106" s="5"/>
    </row>
    <row r="107" spans="1:12" s="5" customFormat="1" ht="15.9" customHeight="1" x14ac:dyDescent="0.25">
      <c r="A107" s="406"/>
      <c r="B107" s="408"/>
      <c r="C107" s="103" t="s">
        <v>18</v>
      </c>
      <c r="D107" s="69"/>
      <c r="E107" s="2"/>
      <c r="F107" s="69"/>
      <c r="G107" s="69"/>
      <c r="H107" s="7"/>
      <c r="I107" s="411"/>
      <c r="K107" s="123"/>
    </row>
    <row r="108" spans="1:12" ht="15.9" customHeight="1" x14ac:dyDescent="0.25">
      <c r="A108" s="406"/>
      <c r="B108" s="408"/>
      <c r="C108" s="103" t="s">
        <v>5</v>
      </c>
      <c r="D108" s="69"/>
      <c r="F108" s="69"/>
      <c r="G108" s="69"/>
      <c r="H108" s="11"/>
      <c r="I108" s="411"/>
      <c r="J108" s="5"/>
    </row>
    <row r="109" spans="1:12" ht="15.9" customHeight="1" x14ac:dyDescent="0.25">
      <c r="A109" s="406"/>
      <c r="B109" s="408"/>
      <c r="C109" s="103" t="s">
        <v>6</v>
      </c>
      <c r="D109" s="69"/>
      <c r="F109" s="69"/>
      <c r="G109" s="69"/>
      <c r="H109" s="11"/>
      <c r="I109" s="411"/>
      <c r="J109" s="5"/>
    </row>
    <row r="110" spans="1:12" ht="15.9" customHeight="1" x14ac:dyDescent="0.25">
      <c r="A110" s="406"/>
      <c r="B110" s="408"/>
      <c r="C110" s="103" t="s">
        <v>16</v>
      </c>
      <c r="D110" s="69"/>
      <c r="F110" s="69"/>
      <c r="G110" s="69"/>
      <c r="H110" s="11"/>
      <c r="I110" s="411"/>
      <c r="J110" s="15"/>
    </row>
    <row r="111" spans="1:12" ht="15.9" customHeight="1" x14ac:dyDescent="0.25">
      <c r="A111" s="406"/>
      <c r="B111" s="408"/>
      <c r="C111" s="103" t="s">
        <v>7</v>
      </c>
      <c r="D111" s="69"/>
      <c r="F111" s="69"/>
      <c r="G111" s="69"/>
      <c r="H111" s="11"/>
      <c r="I111" s="411"/>
      <c r="J111" s="5"/>
    </row>
    <row r="112" spans="1:12" ht="15.9" customHeight="1" x14ac:dyDescent="0.25">
      <c r="A112" s="406"/>
      <c r="B112" s="408"/>
      <c r="C112" s="103" t="s">
        <v>17</v>
      </c>
      <c r="D112" s="69"/>
      <c r="F112" s="69"/>
      <c r="G112" s="69"/>
      <c r="H112" s="11"/>
      <c r="I112" s="411"/>
    </row>
    <row r="113" spans="1:11" ht="15.9" customHeight="1" x14ac:dyDescent="0.25">
      <c r="A113" s="406"/>
      <c r="B113" s="408"/>
      <c r="C113" s="103" t="s">
        <v>57</v>
      </c>
      <c r="D113" s="69"/>
      <c r="F113" s="69"/>
      <c r="G113" s="69"/>
      <c r="H113" s="11"/>
      <c r="I113" s="411"/>
    </row>
    <row r="114" spans="1:11" ht="15.9" customHeight="1" x14ac:dyDescent="0.25">
      <c r="A114" s="406"/>
      <c r="B114" s="408"/>
      <c r="C114" s="103" t="s">
        <v>58</v>
      </c>
      <c r="D114" s="69"/>
      <c r="F114" s="69"/>
      <c r="G114" s="69"/>
      <c r="H114" s="11"/>
      <c r="I114" s="411"/>
    </row>
    <row r="115" spans="1:11" ht="15.9" customHeight="1" x14ac:dyDescent="0.25">
      <c r="A115" s="406"/>
      <c r="B115" s="408"/>
      <c r="C115" s="73" t="s">
        <v>74</v>
      </c>
      <c r="D115" s="225"/>
      <c r="E115" s="183"/>
      <c r="F115" s="225"/>
      <c r="G115" s="225"/>
      <c r="H115" s="11"/>
      <c r="I115" s="411"/>
    </row>
    <row r="116" spans="1:11" s="7" customFormat="1" ht="18" customHeight="1" x14ac:dyDescent="0.25">
      <c r="A116" s="406"/>
      <c r="B116" s="409"/>
      <c r="C116" s="84" t="s">
        <v>55</v>
      </c>
      <c r="D116" s="85">
        <f>+D95+D105+D106+SUM(D107:D115)</f>
        <v>0</v>
      </c>
      <c r="E116" s="62"/>
      <c r="F116" s="85">
        <f>+F95+F105+F106+SUM(F107:F115)</f>
        <v>0</v>
      </c>
      <c r="G116" s="85">
        <f>+G95+G105+G106+SUM(G107:G115)</f>
        <v>0</v>
      </c>
      <c r="I116" s="412"/>
      <c r="J116" s="16"/>
      <c r="K116" s="125"/>
    </row>
    <row r="117" spans="1:11" ht="10.5" customHeight="1" x14ac:dyDescent="0.3">
      <c r="A117" s="406"/>
      <c r="B117" s="22"/>
      <c r="C117" s="35"/>
      <c r="D117" s="18"/>
      <c r="E117" s="18"/>
      <c r="F117" s="18"/>
      <c r="G117" s="18"/>
      <c r="H117" s="7"/>
      <c r="I117" s="36"/>
      <c r="J117" s="5"/>
    </row>
    <row r="118" spans="1:11" ht="18.75" customHeight="1" x14ac:dyDescent="0.25">
      <c r="A118" s="406"/>
      <c r="B118" s="413" t="s">
        <v>22</v>
      </c>
      <c r="C118" s="77" t="s">
        <v>38</v>
      </c>
      <c r="D118" s="79"/>
      <c r="E118" s="78"/>
      <c r="F118" s="79"/>
      <c r="G118" s="79"/>
      <c r="H118" s="7"/>
      <c r="I118" s="410" t="e">
        <f>+G120/G129</f>
        <v>#DIV/0!</v>
      </c>
    </row>
    <row r="119" spans="1:11" ht="18.75" customHeight="1" x14ac:dyDescent="0.25">
      <c r="A119" s="406"/>
      <c r="B119" s="414"/>
      <c r="C119" s="80" t="s">
        <v>39</v>
      </c>
      <c r="D119" s="69"/>
      <c r="E119" s="78"/>
      <c r="F119" s="69"/>
      <c r="G119" s="69"/>
      <c r="H119" s="7"/>
      <c r="I119" s="411"/>
    </row>
    <row r="120" spans="1:11" s="7" customFormat="1" ht="18.75" customHeight="1" x14ac:dyDescent="0.3">
      <c r="A120" s="406"/>
      <c r="B120" s="415"/>
      <c r="C120" s="98" t="s">
        <v>61</v>
      </c>
      <c r="D120" s="85">
        <f>SUM(D118:D119)</f>
        <v>0</v>
      </c>
      <c r="F120" s="85">
        <f>SUM(F118:F119)</f>
        <v>0</v>
      </c>
      <c r="G120" s="85">
        <f>SUM(G118:G119)</f>
        <v>0</v>
      </c>
      <c r="H120" s="11"/>
      <c r="I120" s="412"/>
      <c r="K120" s="125"/>
    </row>
    <row r="121" spans="1:11" s="7" customFormat="1" ht="11.7" customHeight="1" x14ac:dyDescent="0.3">
      <c r="A121" s="406"/>
      <c r="B121" s="274"/>
      <c r="C121" s="275"/>
      <c r="D121" s="127"/>
      <c r="E121" s="126"/>
      <c r="F121" s="127"/>
      <c r="G121" s="127"/>
      <c r="H121" s="276"/>
      <c r="I121" s="277"/>
      <c r="K121" s="125"/>
    </row>
    <row r="122" spans="1:11" s="7" customFormat="1" ht="18.75" customHeight="1" x14ac:dyDescent="0.25">
      <c r="A122" s="406"/>
      <c r="B122" s="413" t="s">
        <v>128</v>
      </c>
      <c r="C122" s="260" t="s">
        <v>102</v>
      </c>
      <c r="D122" s="79"/>
      <c r="E122" s="228"/>
      <c r="F122" s="79"/>
      <c r="G122" s="79"/>
      <c r="I122" s="410" t="e">
        <f>+G124/G133</f>
        <v>#DIV/0!</v>
      </c>
      <c r="K122" s="125"/>
    </row>
    <row r="123" spans="1:11" s="7" customFormat="1" ht="18.75" customHeight="1" x14ac:dyDescent="0.25">
      <c r="A123" s="406"/>
      <c r="B123" s="414"/>
      <c r="C123" s="261" t="s">
        <v>103</v>
      </c>
      <c r="D123" s="69"/>
      <c r="E123" s="243"/>
      <c r="F123" s="69"/>
      <c r="G123" s="69"/>
      <c r="I123" s="411"/>
      <c r="K123" s="125"/>
    </row>
    <row r="124" spans="1:11" s="7" customFormat="1" ht="18.75" customHeight="1" x14ac:dyDescent="0.3">
      <c r="A124" s="406"/>
      <c r="B124" s="415"/>
      <c r="C124" s="98" t="s">
        <v>139</v>
      </c>
      <c r="D124" s="85">
        <f>SUM(D122:D123)</f>
        <v>0</v>
      </c>
      <c r="F124" s="85">
        <f>SUM(F122:F123)</f>
        <v>0</v>
      </c>
      <c r="G124" s="85">
        <f>SUM(G122:G123)</f>
        <v>0</v>
      </c>
      <c r="H124" s="11"/>
      <c r="I124" s="412"/>
      <c r="K124" s="125"/>
    </row>
    <row r="125" spans="1:11" s="7" customFormat="1" ht="18.75" customHeight="1" x14ac:dyDescent="0.3">
      <c r="A125" s="406"/>
      <c r="B125" s="274"/>
      <c r="C125" s="275"/>
      <c r="D125" s="127"/>
      <c r="E125" s="126"/>
      <c r="F125" s="127"/>
      <c r="G125" s="127"/>
      <c r="H125" s="276"/>
      <c r="I125" s="277"/>
      <c r="K125" s="125"/>
    </row>
    <row r="126" spans="1:11" s="7" customFormat="1" ht="15.75" customHeight="1" x14ac:dyDescent="0.3">
      <c r="A126" s="406"/>
      <c r="B126" s="416" t="s">
        <v>24</v>
      </c>
      <c r="C126" s="416"/>
      <c r="D126" s="86">
        <f>D129-D127</f>
        <v>0</v>
      </c>
      <c r="F126" s="86">
        <f t="shared" ref="F126:G126" si="7">F129-F127</f>
        <v>0</v>
      </c>
      <c r="G126" s="86">
        <f t="shared" si="7"/>
        <v>0</v>
      </c>
      <c r="H126" s="11"/>
      <c r="I126" s="289" t="e">
        <f>+G126/$G$129</f>
        <v>#DIV/0!</v>
      </c>
      <c r="K126" s="125"/>
    </row>
    <row r="127" spans="1:11" s="7" customFormat="1" ht="15.75" customHeight="1" x14ac:dyDescent="0.25">
      <c r="A127" s="406"/>
      <c r="B127" s="416" t="s">
        <v>25</v>
      </c>
      <c r="C127" s="416"/>
      <c r="D127" s="86">
        <f>+D105+D106+D107+D120</f>
        <v>0</v>
      </c>
      <c r="F127" s="86">
        <f>+F105+F106+F107+F120</f>
        <v>0</v>
      </c>
      <c r="G127" s="86">
        <f>+G105+G106+G107+G120</f>
        <v>0</v>
      </c>
      <c r="H127" s="62"/>
      <c r="I127" s="289" t="e">
        <f>+G127/$G$129</f>
        <v>#DIV/0!</v>
      </c>
      <c r="K127" s="125"/>
    </row>
    <row r="128" spans="1:11" ht="13.8" x14ac:dyDescent="0.25">
      <c r="B128" s="22"/>
      <c r="C128" s="19"/>
      <c r="D128" s="23"/>
      <c r="E128" s="7"/>
      <c r="F128" s="21"/>
      <c r="G128" s="21"/>
      <c r="H128" s="11"/>
      <c r="I128" s="22"/>
    </row>
    <row r="129" spans="1:13" ht="26.25" customHeight="1" x14ac:dyDescent="0.3">
      <c r="A129" s="419" t="s">
        <v>26</v>
      </c>
      <c r="B129" s="420" t="s">
        <v>140</v>
      </c>
      <c r="C129" s="421"/>
      <c r="D129" s="88">
        <f>+D116+D120+D124</f>
        <v>0</v>
      </c>
      <c r="E129"/>
      <c r="F129" s="88">
        <f>+F116+F120+F124</f>
        <v>0</v>
      </c>
      <c r="G129" s="88">
        <f>+G116+G120+G124</f>
        <v>0</v>
      </c>
      <c r="H129" s="11"/>
      <c r="I129" s="149"/>
      <c r="J129" s="149"/>
      <c r="K129" s="295"/>
      <c r="M129" s="13"/>
    </row>
    <row r="130" spans="1:13" ht="14.25" customHeight="1" x14ac:dyDescent="0.25">
      <c r="A130" s="419"/>
      <c r="B130" s="422" t="s">
        <v>141</v>
      </c>
      <c r="C130" s="423"/>
      <c r="D130" s="89"/>
      <c r="E130" s="78"/>
      <c r="F130" s="224"/>
      <c r="G130" s="224"/>
      <c r="H130" s="11"/>
      <c r="I130" s="104"/>
      <c r="J130" s="13"/>
      <c r="M130" s="186"/>
    </row>
    <row r="131" spans="1:13" ht="14.25" customHeight="1" x14ac:dyDescent="0.25">
      <c r="A131" s="419"/>
      <c r="B131" s="422" t="s">
        <v>142</v>
      </c>
      <c r="C131" s="423"/>
      <c r="D131" s="89"/>
      <c r="E131" s="78"/>
      <c r="F131" s="308"/>
      <c r="G131" s="308"/>
      <c r="H131" s="11"/>
      <c r="I131" s="104"/>
    </row>
    <row r="132" spans="1:13" ht="27.3" customHeight="1" x14ac:dyDescent="0.3">
      <c r="A132" s="419"/>
      <c r="B132" s="420" t="s">
        <v>143</v>
      </c>
      <c r="C132" s="421"/>
      <c r="D132" s="88"/>
      <c r="E132"/>
      <c r="F132" s="90">
        <f>+F129-F130-F131</f>
        <v>0</v>
      </c>
      <c r="G132" s="90">
        <f>+G129-G130-G131</f>
        <v>0</v>
      </c>
      <c r="H132" s="11"/>
      <c r="I132" s="62"/>
    </row>
    <row r="133" spans="1:13" ht="14.25" customHeight="1" x14ac:dyDescent="0.3">
      <c r="A133" s="419"/>
      <c r="B133" s="422" t="s">
        <v>144</v>
      </c>
      <c r="C133" s="423"/>
      <c r="D133" s="91"/>
      <c r="E133" s="92"/>
      <c r="F133" s="224"/>
      <c r="G133" s="79"/>
      <c r="H133" s="11"/>
      <c r="I133" s="62"/>
    </row>
    <row r="134" spans="1:13" ht="38.25" customHeight="1" x14ac:dyDescent="0.3">
      <c r="A134" s="419"/>
      <c r="B134" s="424" t="s">
        <v>145</v>
      </c>
      <c r="C134" s="425"/>
      <c r="D134" s="88"/>
      <c r="E134"/>
      <c r="F134" s="94">
        <f>+F132-F133</f>
        <v>0</v>
      </c>
      <c r="G134" s="94">
        <f>+G132-G133</f>
        <v>0</v>
      </c>
      <c r="H134" s="11"/>
      <c r="I134" s="149"/>
      <c r="J134" s="13"/>
    </row>
    <row r="135" spans="1:13" customFormat="1" ht="15" customHeight="1" x14ac:dyDescent="0.3">
      <c r="A135" s="469" t="s">
        <v>149</v>
      </c>
      <c r="B135" s="469"/>
      <c r="C135" s="469"/>
      <c r="F135" s="111"/>
      <c r="G135" s="111"/>
      <c r="J135" s="124"/>
      <c r="K135" s="123"/>
    </row>
    <row r="136" spans="1:13" ht="24" customHeight="1" x14ac:dyDescent="0.25">
      <c r="A136" s="463" t="s">
        <v>98</v>
      </c>
      <c r="B136" s="463"/>
      <c r="C136" s="463"/>
      <c r="D136" s="463"/>
      <c r="E136" s="463"/>
      <c r="F136" s="463"/>
      <c r="G136" s="463"/>
      <c r="H136" s="463"/>
      <c r="I136" s="463"/>
    </row>
    <row r="137" spans="1:13" ht="13.05" customHeight="1" x14ac:dyDescent="0.25">
      <c r="A137" s="464" t="s">
        <v>45</v>
      </c>
      <c r="B137" s="464"/>
      <c r="C137" s="464"/>
      <c r="D137" s="464"/>
      <c r="E137" s="464"/>
      <c r="F137" s="464"/>
      <c r="G137" s="464"/>
      <c r="H137" s="464"/>
      <c r="I137" s="464"/>
    </row>
    <row r="138" spans="1:13" ht="13.05" customHeight="1" x14ac:dyDescent="0.25">
      <c r="A138" s="464" t="s">
        <v>46</v>
      </c>
      <c r="B138" s="464"/>
      <c r="C138" s="464"/>
      <c r="D138" s="464"/>
      <c r="E138" s="464"/>
      <c r="F138" s="464"/>
      <c r="G138" s="464"/>
      <c r="H138" s="464"/>
      <c r="I138" s="464"/>
    </row>
    <row r="139" spans="1:13" ht="13.05" customHeight="1" x14ac:dyDescent="0.25">
      <c r="A139" s="464" t="s">
        <v>132</v>
      </c>
      <c r="B139" s="464"/>
      <c r="C139" s="464"/>
      <c r="D139" s="464"/>
      <c r="E139" s="464"/>
      <c r="F139" s="464"/>
      <c r="G139" s="464"/>
      <c r="H139" s="464"/>
      <c r="I139" s="464"/>
      <c r="K139" s="2"/>
    </row>
    <row r="140" spans="1:13" ht="13.05" customHeight="1" x14ac:dyDescent="0.25">
      <c r="A140" s="464" t="s">
        <v>81</v>
      </c>
      <c r="B140" s="464"/>
      <c r="C140" s="464"/>
      <c r="D140" s="464"/>
      <c r="E140" s="464"/>
      <c r="F140" s="464"/>
      <c r="G140" s="464"/>
      <c r="H140" s="464"/>
      <c r="I140" s="464"/>
      <c r="K140" s="2"/>
    </row>
    <row r="141" spans="1:13" ht="13.05" customHeight="1" x14ac:dyDescent="0.25">
      <c r="A141" s="464" t="s">
        <v>82</v>
      </c>
      <c r="B141" s="464"/>
      <c r="C141" s="464"/>
      <c r="D141" s="464"/>
      <c r="E141" s="464"/>
      <c r="F141" s="464"/>
      <c r="G141" s="464"/>
      <c r="H141" s="464"/>
      <c r="I141" s="464"/>
      <c r="K141" s="2"/>
    </row>
    <row r="142" spans="1:13" ht="15" customHeight="1" x14ac:dyDescent="0.25">
      <c r="A142" s="464" t="s">
        <v>83</v>
      </c>
      <c r="B142" s="464"/>
      <c r="C142" s="464"/>
      <c r="D142" s="464"/>
      <c r="E142" s="464"/>
      <c r="F142" s="464"/>
      <c r="G142" s="464"/>
      <c r="H142" s="464"/>
      <c r="I142" s="464"/>
      <c r="K142" s="2"/>
    </row>
    <row r="143" spans="1:13" ht="18.600000000000001" customHeight="1" x14ac:dyDescent="0.25">
      <c r="A143" s="464" t="s">
        <v>84</v>
      </c>
      <c r="B143" s="464"/>
      <c r="C143" s="464"/>
      <c r="D143" s="464"/>
      <c r="E143" s="464"/>
      <c r="F143" s="464"/>
      <c r="G143" s="464"/>
      <c r="H143" s="464"/>
      <c r="I143" s="464"/>
      <c r="K143" s="2"/>
    </row>
    <row r="144" spans="1:13" x14ac:dyDescent="0.25">
      <c r="A144" s="464" t="s">
        <v>100</v>
      </c>
      <c r="B144" s="464"/>
      <c r="C144" s="464"/>
      <c r="D144" s="464"/>
      <c r="E144" s="464"/>
      <c r="F144" s="464"/>
      <c r="G144" s="464"/>
      <c r="H144" s="464"/>
      <c r="I144" s="464"/>
      <c r="K144" s="2"/>
    </row>
    <row r="145" spans="1:11" x14ac:dyDescent="0.25">
      <c r="A145" s="464" t="s">
        <v>136</v>
      </c>
      <c r="B145" s="464"/>
      <c r="C145" s="464"/>
      <c r="D145" s="464"/>
      <c r="E145" s="464"/>
      <c r="F145" s="464"/>
      <c r="G145" s="464"/>
      <c r="H145" s="464"/>
      <c r="I145" s="464"/>
      <c r="K145" s="2"/>
    </row>
    <row r="146" spans="1:11" ht="18.600000000000001" customHeight="1" x14ac:dyDescent="0.25">
      <c r="A146" s="176"/>
      <c r="B146" s="176"/>
      <c r="C146" s="176"/>
      <c r="D146" s="176"/>
      <c r="E146" s="176"/>
      <c r="F146" s="176"/>
      <c r="G146" s="176"/>
      <c r="H146" s="176"/>
      <c r="I146" s="176"/>
      <c r="K146" s="2"/>
    </row>
    <row r="147" spans="1:11" ht="25.95" customHeight="1" x14ac:dyDescent="0.25">
      <c r="A147" s="400" t="s">
        <v>35</v>
      </c>
      <c r="B147" s="400"/>
      <c r="C147" s="400"/>
      <c r="D147" s="172"/>
      <c r="E147" s="172"/>
      <c r="F147" s="172"/>
      <c r="G147" s="172"/>
      <c r="H147" s="172"/>
      <c r="I147" s="172"/>
    </row>
    <row r="148" spans="1:11" ht="15" customHeight="1" x14ac:dyDescent="0.25">
      <c r="A148" s="400" t="s">
        <v>147</v>
      </c>
      <c r="B148" s="400"/>
      <c r="C148" s="400"/>
      <c r="D148" s="400"/>
      <c r="E148" s="400"/>
      <c r="F148" s="400"/>
      <c r="G148" s="21"/>
      <c r="H148" s="7"/>
      <c r="I148" s="22"/>
    </row>
    <row r="149" spans="1:11" ht="15" customHeight="1" x14ac:dyDescent="0.25">
      <c r="A149" s="400" t="s">
        <v>68</v>
      </c>
      <c r="B149" s="400"/>
      <c r="C149" s="400"/>
      <c r="D149" s="400"/>
      <c r="E149" s="400"/>
      <c r="F149" s="400"/>
      <c r="G149" s="25"/>
      <c r="H149" s="25"/>
      <c r="I149" s="25"/>
    </row>
    <row r="150" spans="1:11" ht="15" customHeight="1" x14ac:dyDescent="0.25">
      <c r="A150" s="400" t="s">
        <v>9</v>
      </c>
      <c r="B150" s="400"/>
      <c r="C150" s="400"/>
      <c r="D150" s="400"/>
      <c r="E150" s="400"/>
      <c r="F150" s="400"/>
      <c r="G150" s="25"/>
      <c r="H150" s="25"/>
      <c r="I150" s="25"/>
    </row>
    <row r="151" spans="1:11" x14ac:dyDescent="0.25">
      <c r="C151" s="25"/>
      <c r="D151" s="25"/>
      <c r="E151" s="24"/>
      <c r="F151" s="24"/>
      <c r="G151" s="25"/>
      <c r="H151" s="25"/>
      <c r="I151" s="25"/>
    </row>
  </sheetData>
  <mergeCells count="62">
    <mergeCell ref="A148:F148"/>
    <mergeCell ref="A149:C149"/>
    <mergeCell ref="D149:F149"/>
    <mergeCell ref="A150:C150"/>
    <mergeCell ref="D150:F150"/>
    <mergeCell ref="A147:C147"/>
    <mergeCell ref="A135:C135"/>
    <mergeCell ref="A136:I136"/>
    <mergeCell ref="A137:I137"/>
    <mergeCell ref="A138:I138"/>
    <mergeCell ref="A139:I139"/>
    <mergeCell ref="A140:I140"/>
    <mergeCell ref="A141:I141"/>
    <mergeCell ref="A142:I142"/>
    <mergeCell ref="A143:I143"/>
    <mergeCell ref="A144:I144"/>
    <mergeCell ref="A145:I145"/>
    <mergeCell ref="A129:A134"/>
    <mergeCell ref="B129:C129"/>
    <mergeCell ref="B130:C130"/>
    <mergeCell ref="B131:C131"/>
    <mergeCell ref="B132:C132"/>
    <mergeCell ref="B133:C133"/>
    <mergeCell ref="B134:C134"/>
    <mergeCell ref="A84:C84"/>
    <mergeCell ref="A86:A88"/>
    <mergeCell ref="B86:B88"/>
    <mergeCell ref="A91:I91"/>
    <mergeCell ref="A95:A127"/>
    <mergeCell ref="B95:B116"/>
    <mergeCell ref="I95:I116"/>
    <mergeCell ref="B118:B120"/>
    <mergeCell ref="I118:I120"/>
    <mergeCell ref="B122:B124"/>
    <mergeCell ref="I122:I124"/>
    <mergeCell ref="B126:C126"/>
    <mergeCell ref="B127:C127"/>
    <mergeCell ref="A47:I47"/>
    <mergeCell ref="A51:C51"/>
    <mergeCell ref="A54:C54"/>
    <mergeCell ref="A57:A81"/>
    <mergeCell ref="B57:B77"/>
    <mergeCell ref="B79:B81"/>
    <mergeCell ref="B37:C37"/>
    <mergeCell ref="B38:C38"/>
    <mergeCell ref="A40:A45"/>
    <mergeCell ref="B40:C40"/>
    <mergeCell ref="B41:C41"/>
    <mergeCell ref="B42:C42"/>
    <mergeCell ref="B43:C43"/>
    <mergeCell ref="B44:C44"/>
    <mergeCell ref="B45:C45"/>
    <mergeCell ref="A10:A38"/>
    <mergeCell ref="B10:B31"/>
    <mergeCell ref="I10:I31"/>
    <mergeCell ref="B33:B35"/>
    <mergeCell ref="I33:I35"/>
    <mergeCell ref="A1:I1"/>
    <mergeCell ref="A2:I2"/>
    <mergeCell ref="A3:I3"/>
    <mergeCell ref="A4:I4"/>
    <mergeCell ref="A6:I6"/>
  </mergeCells>
  <conditionalFormatting sqref="H9">
    <cfRule type="iconSet" priority="38">
      <iconSet>
        <cfvo type="percent" val="0"/>
        <cfvo type="num" val="0.95" gte="0"/>
        <cfvo type="num" val="1" gte="0"/>
      </iconSet>
    </cfRule>
    <cfRule type="iconSet" priority="39">
      <iconSet>
        <cfvo type="percent" val="0"/>
        <cfvo type="num" val="0.95" gte="0"/>
        <cfvo type="num" val="0.99" gte="0"/>
      </iconSet>
    </cfRule>
    <cfRule type="iconSet" priority="40">
      <iconSet>
        <cfvo type="percent" val="0"/>
        <cfvo type="num" val="0.95"/>
        <cfvo type="num" val="1"/>
      </iconSet>
    </cfRule>
  </conditionalFormatting>
  <conditionalFormatting sqref="H10">
    <cfRule type="iconSet" priority="36">
      <iconSet>
        <cfvo type="percent" val="0"/>
        <cfvo type="num" val="0.95"/>
        <cfvo type="num" val="1"/>
      </iconSet>
    </cfRule>
  </conditionalFormatting>
  <conditionalFormatting sqref="H11:H13 H15:H16 H19">
    <cfRule type="iconSet" priority="34">
      <iconSet>
        <cfvo type="percent" val="0"/>
        <cfvo type="num" val="0.95"/>
        <cfvo type="num" val="1"/>
      </iconSet>
    </cfRule>
  </conditionalFormatting>
  <conditionalFormatting sqref="H17">
    <cfRule type="iconSet" priority="24">
      <iconSet>
        <cfvo type="percent" val="0"/>
        <cfvo type="num" val="0.95"/>
        <cfvo type="num" val="1"/>
      </iconSet>
    </cfRule>
    <cfRule type="iconSet" priority="25">
      <iconSet>
        <cfvo type="percent" val="0"/>
        <cfvo type="num" val="0.95" gte="0"/>
        <cfvo type="num" val="0.99" gte="0"/>
      </iconSet>
    </cfRule>
    <cfRule type="iconSet" priority="26">
      <iconSet>
        <cfvo type="percent" val="0"/>
        <cfvo type="num" val="0.95" gte="0"/>
        <cfvo type="num" val="1" gte="0"/>
      </iconSet>
    </cfRule>
    <cfRule type="iconSet" priority="27">
      <iconSet>
        <cfvo type="percent" val="0"/>
        <cfvo type="num" val="0.95" gte="0"/>
        <cfvo type="num" val="1" gte="0"/>
      </iconSet>
    </cfRule>
  </conditionalFormatting>
  <conditionalFormatting sqref="H18">
    <cfRule type="iconSet" priority="20">
      <iconSet>
        <cfvo type="percent" val="0"/>
        <cfvo type="num" val="0.95"/>
        <cfvo type="num" val="1"/>
      </iconSet>
    </cfRule>
    <cfRule type="iconSet" priority="21">
      <iconSet>
        <cfvo type="percent" val="0"/>
        <cfvo type="num" val="0.95" gte="0"/>
        <cfvo type="num" val="0.99" gte="0"/>
      </iconSet>
    </cfRule>
    <cfRule type="iconSet" priority="22">
      <iconSet>
        <cfvo type="percent" val="0"/>
        <cfvo type="num" val="0.95" gte="0"/>
        <cfvo type="num" val="1" gte="0"/>
      </iconSet>
    </cfRule>
    <cfRule type="iconSet" priority="23">
      <iconSet>
        <cfvo type="percent" val="0"/>
        <cfvo type="num" val="0.95" gte="0"/>
        <cfvo type="num" val="1" gte="0"/>
      </iconSet>
    </cfRule>
  </conditionalFormatting>
  <conditionalFormatting sqref="H20:H21">
    <cfRule type="iconSet" priority="31">
      <iconSet>
        <cfvo type="percent" val="0"/>
        <cfvo type="num" val="0.95"/>
        <cfvo type="num" val="1"/>
      </iconSet>
    </cfRule>
  </conditionalFormatting>
  <conditionalFormatting sqref="H23:H29">
    <cfRule type="iconSet" priority="55">
      <iconSet>
        <cfvo type="percent" val="0"/>
        <cfvo type="num" val="0.95"/>
        <cfvo type="num" val="1"/>
      </iconSet>
    </cfRule>
  </conditionalFormatting>
  <conditionalFormatting sqref="H23:H30 H11:H13 H15:H16 H19">
    <cfRule type="iconSet" priority="56">
      <iconSet>
        <cfvo type="percent" val="0"/>
        <cfvo type="num" val="0.95" gte="0"/>
        <cfvo type="num" val="1" gte="0"/>
      </iconSet>
    </cfRule>
  </conditionalFormatting>
  <conditionalFormatting sqref="H23:H31 H10:H13 H15:H16 H19">
    <cfRule type="iconSet" priority="57">
      <iconSet>
        <cfvo type="percent" val="0"/>
        <cfvo type="num" val="0.95" gte="0"/>
        <cfvo type="num" val="1" gte="0"/>
      </iconSet>
    </cfRule>
  </conditionalFormatting>
  <conditionalFormatting sqref="H30">
    <cfRule type="iconSet" priority="50">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7">
      <iconSet>
        <cfvo type="percent" val="0"/>
        <cfvo type="num" val="0.95" gte="0"/>
        <cfvo type="num" val="0.99" gte="0"/>
      </iconSet>
    </cfRule>
  </conditionalFormatting>
  <conditionalFormatting sqref="H40:H45">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95">
    <cfRule type="iconSet" priority="48">
      <iconSet>
        <cfvo type="percent" val="0"/>
        <cfvo type="num" val="0.95"/>
        <cfvo type="num" val="1"/>
      </iconSet>
    </cfRule>
  </conditionalFormatting>
  <conditionalFormatting sqref="H96:H101 H104">
    <cfRule type="iconSet" priority="46">
      <iconSet>
        <cfvo type="percent" val="0"/>
        <cfvo type="num" val="0.95"/>
        <cfvo type="num" val="1"/>
      </iconSet>
    </cfRule>
  </conditionalFormatting>
  <conditionalFormatting sqref="H102">
    <cfRule type="iconSet" priority="12">
      <iconSet>
        <cfvo type="percent" val="0"/>
        <cfvo type="num" val="0.95"/>
        <cfvo type="num" val="1"/>
      </iconSet>
    </cfRule>
    <cfRule type="iconSet" priority="13">
      <iconSet>
        <cfvo type="percent" val="0"/>
        <cfvo type="num" val="0.95" gte="0"/>
        <cfvo type="num" val="0.99" gte="0"/>
      </iconSet>
    </cfRule>
    <cfRule type="iconSet" priority="14">
      <iconSet>
        <cfvo type="percent" val="0"/>
        <cfvo type="num" val="0.95" gte="0"/>
        <cfvo type="num" val="1" gte="0"/>
      </iconSet>
    </cfRule>
    <cfRule type="iconSet" priority="15">
      <iconSet>
        <cfvo type="percent" val="0"/>
        <cfvo type="num" val="0.95" gte="0"/>
        <cfvo type="num" val="1" gte="0"/>
      </iconSet>
    </cfRule>
  </conditionalFormatting>
  <conditionalFormatting sqref="H103">
    <cfRule type="iconSet" priority="16">
      <iconSet>
        <cfvo type="percent" val="0"/>
        <cfvo type="num" val="0.95"/>
        <cfvo type="num" val="1"/>
      </iconSet>
    </cfRule>
    <cfRule type="iconSet" priority="17">
      <iconSet>
        <cfvo type="percent" val="0"/>
        <cfvo type="num" val="0.95" gte="0"/>
        <cfvo type="num" val="0.99" gte="0"/>
      </iconSet>
    </cfRule>
    <cfRule type="iconSet" priority="18">
      <iconSet>
        <cfvo type="percent" val="0"/>
        <cfvo type="num" val="0.95" gte="0"/>
        <cfvo type="num" val="1" gte="0"/>
      </iconSet>
    </cfRule>
    <cfRule type="iconSet" priority="19">
      <iconSet>
        <cfvo type="percent" val="0"/>
        <cfvo type="num" val="0.95" gte="0"/>
        <cfvo type="num" val="1" gte="0"/>
      </iconSet>
    </cfRule>
  </conditionalFormatting>
  <conditionalFormatting sqref="H105:H106">
    <cfRule type="iconSet" priority="44">
      <iconSet>
        <cfvo type="percent" val="0"/>
        <cfvo type="num" val="0.95"/>
        <cfvo type="num" val="1"/>
      </iconSet>
    </cfRule>
  </conditionalFormatting>
  <conditionalFormatting sqref="H108:H113 H96:H101 H104">
    <cfRule type="iconSet" priority="53">
      <iconSet>
        <cfvo type="percent" val="0"/>
        <cfvo type="num" val="0.95" gte="0"/>
        <cfvo type="num" val="1" gte="0"/>
      </iconSet>
    </cfRule>
  </conditionalFormatting>
  <conditionalFormatting sqref="H108:H113">
    <cfRule type="iconSet" priority="54">
      <iconSet>
        <cfvo type="percent" val="0"/>
        <cfvo type="num" val="0.95"/>
        <cfvo type="num" val="1"/>
      </iconSet>
    </cfRule>
  </conditionalFormatting>
  <conditionalFormatting sqref="H114">
    <cfRule type="iconSet" priority="4">
      <iconSet>
        <cfvo type="percent" val="0"/>
        <cfvo type="num" val="0.95"/>
        <cfvo type="num" val="1"/>
      </iconSet>
    </cfRule>
    <cfRule type="iconSet" priority="5">
      <iconSet>
        <cfvo type="percent" val="0"/>
        <cfvo type="num" val="0.95" gte="0"/>
        <cfvo type="num" val="0.99" gte="0"/>
      </iconSet>
    </cfRule>
    <cfRule type="iconSet" priority="6">
      <iconSet>
        <cfvo type="percent" val="0"/>
        <cfvo type="num" val="0.95" gte="0"/>
        <cfvo type="num" val="1" gte="0"/>
      </iconSet>
    </cfRule>
    <cfRule type="iconSet" priority="7">
      <iconSet>
        <cfvo type="percent" val="0"/>
        <cfvo type="num" val="0.95" gte="0"/>
        <cfvo type="num" val="1" gte="0"/>
      </iconSet>
    </cfRule>
  </conditionalFormatting>
  <conditionalFormatting sqref="H115">
    <cfRule type="iconSet" priority="8">
      <iconSet>
        <cfvo type="percent" val="0"/>
        <cfvo type="num" val="0.95"/>
        <cfvo type="num" val="1"/>
      </iconSet>
    </cfRule>
    <cfRule type="iconSet" priority="9">
      <iconSet>
        <cfvo type="percent" val="0"/>
        <cfvo type="num" val="0.95" gte="0"/>
        <cfvo type="num" val="0.99" gte="0"/>
      </iconSet>
    </cfRule>
    <cfRule type="iconSet" priority="10">
      <iconSet>
        <cfvo type="percent" val="0"/>
        <cfvo type="num" val="0.95" gte="0"/>
        <cfvo type="num" val="1" gte="0"/>
      </iconSet>
    </cfRule>
    <cfRule type="iconSet" priority="11">
      <iconSet>
        <cfvo type="percent" val="0"/>
        <cfvo type="num" val="0.95" gte="0"/>
        <cfvo type="num" val="1" gte="0"/>
      </iconSet>
    </cfRule>
  </conditionalFormatting>
  <conditionalFormatting sqref="H116 H108:H113 H95:H101 H104">
    <cfRule type="iconSet" priority="51">
      <iconSet>
        <cfvo type="percent" val="0"/>
        <cfvo type="num" val="0.95" gte="0"/>
        <cfvo type="num" val="1" gte="0"/>
      </iconSet>
    </cfRule>
  </conditionalFormatting>
  <conditionalFormatting sqref="H116">
    <cfRule type="iconSet" priority="47">
      <iconSet>
        <cfvo type="percent" val="0"/>
        <cfvo type="num" val="0.95"/>
        <cfvo type="num" val="1"/>
      </iconSet>
    </cfRule>
  </conditionalFormatting>
  <conditionalFormatting sqref="H118:H121 H105:H107 H125:H126">
    <cfRule type="iconSet" priority="52">
      <iconSet>
        <cfvo type="percent" val="0"/>
        <cfvo type="num" val="0.95"/>
        <cfvo type="num" val="1"/>
      </iconSet>
    </cfRule>
  </conditionalFormatting>
  <conditionalFormatting sqref="H122:H124">
    <cfRule type="iconSet" priority="1">
      <iconSet>
        <cfvo type="percent" val="0"/>
        <cfvo type="num" val="0.95"/>
        <cfvo type="num" val="1"/>
      </iconSet>
    </cfRule>
    <cfRule type="iconSet" priority="2">
      <iconSet>
        <cfvo type="percent" val="0"/>
        <cfvo type="num" val="0.95"/>
        <cfvo type="num" val="1"/>
      </iconSet>
    </cfRule>
    <cfRule type="iconSet" priority="3">
      <iconSet>
        <cfvo type="percent" val="0"/>
        <cfvo type="num" val="0.95" gte="0"/>
        <cfvo type="num" val="0.99" gte="0"/>
      </iconSet>
    </cfRule>
  </conditionalFormatting>
  <conditionalFormatting sqref="H128 H95:H101 H104:H113 H116:H121 H125:H126">
    <cfRule type="iconSet" priority="49">
      <iconSet>
        <cfvo type="percent" val="0"/>
        <cfvo type="num" val="0.95" gte="0"/>
        <cfvo type="num" val="0.99" gte="0"/>
      </iconSet>
    </cfRule>
  </conditionalFormatting>
  <conditionalFormatting sqref="H128 H118:H121 H105:H107 H125:H126">
    <cfRule type="iconSet" priority="45">
      <iconSet>
        <cfvo type="percent" val="0"/>
        <cfvo type="num" val="0.95"/>
        <cfvo type="num" val="1"/>
      </iconSet>
    </cfRule>
  </conditionalFormatting>
  <conditionalFormatting sqref="H129:H134">
    <cfRule type="iconSet" priority="41">
      <iconSet>
        <cfvo type="percent" val="0"/>
        <cfvo type="num" val="0.95"/>
        <cfvo type="num" val="1"/>
      </iconSet>
    </cfRule>
    <cfRule type="iconSet" priority="42">
      <iconSet>
        <cfvo type="percent" val="0"/>
        <cfvo type="num" val="0.95"/>
        <cfvo type="num" val="1"/>
      </iconSet>
    </cfRule>
    <cfRule type="iconSet" priority="43">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N151"/>
  <sheetViews>
    <sheetView showGridLines="0" zoomScaleNormal="100" zoomScaleSheetLayoutView="85" workbookViewId="0">
      <selection activeCell="K134" sqref="K134"/>
    </sheetView>
  </sheetViews>
  <sheetFormatPr baseColWidth="10" defaultColWidth="11.44140625" defaultRowHeight="13.2" outlineLevelRow="2"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26" t="s">
        <v>52</v>
      </c>
      <c r="B1" s="426"/>
      <c r="C1" s="426"/>
      <c r="D1" s="426"/>
      <c r="E1" s="426"/>
      <c r="F1" s="426"/>
      <c r="G1" s="426"/>
      <c r="H1" s="426"/>
      <c r="I1" s="426"/>
    </row>
    <row r="2" spans="1:14" ht="17.399999999999999" x14ac:dyDescent="0.25">
      <c r="A2" s="427" t="s">
        <v>53</v>
      </c>
      <c r="B2" s="427"/>
      <c r="C2" s="427"/>
      <c r="D2" s="427"/>
      <c r="E2" s="427"/>
      <c r="F2" s="427"/>
      <c r="G2" s="427"/>
      <c r="H2" s="427"/>
      <c r="I2" s="427"/>
    </row>
    <row r="3" spans="1:14" ht="20.25" customHeight="1" x14ac:dyDescent="0.25">
      <c r="A3" s="428" t="s">
        <v>152</v>
      </c>
      <c r="B3" s="428"/>
      <c r="C3" s="428"/>
      <c r="D3" s="428"/>
      <c r="E3" s="428"/>
      <c r="F3" s="428"/>
      <c r="G3" s="428"/>
      <c r="H3" s="428"/>
      <c r="I3" s="428"/>
    </row>
    <row r="4" spans="1:14" ht="17.25" customHeight="1" x14ac:dyDescent="0.25">
      <c r="A4" s="429" t="s">
        <v>73</v>
      </c>
      <c r="B4" s="429"/>
      <c r="C4" s="429"/>
      <c r="D4" s="429"/>
      <c r="E4" s="429"/>
      <c r="F4" s="429"/>
      <c r="G4" s="429"/>
      <c r="H4" s="429"/>
      <c r="I4" s="429"/>
      <c r="K4" s="223"/>
    </row>
    <row r="5" spans="1:14" ht="15.6" x14ac:dyDescent="0.3">
      <c r="A5" s="63"/>
      <c r="B5" s="63"/>
      <c r="C5" s="63"/>
      <c r="D5" s="63"/>
      <c r="E5" s="63"/>
      <c r="F5" s="63"/>
      <c r="G5" s="63"/>
      <c r="H5" s="63"/>
      <c r="I5" s="63"/>
      <c r="L5" s="169"/>
    </row>
    <row r="6" spans="1:14" customFormat="1" ht="31.5" customHeight="1" x14ac:dyDescent="0.3">
      <c r="A6" s="430" t="s">
        <v>42</v>
      </c>
      <c r="B6" s="431"/>
      <c r="C6" s="431"/>
      <c r="D6" s="431"/>
      <c r="E6" s="431"/>
      <c r="F6" s="431"/>
      <c r="G6" s="431"/>
      <c r="H6" s="431"/>
      <c r="I6" s="432"/>
      <c r="K6" s="124"/>
      <c r="L6" s="170"/>
    </row>
    <row r="7" spans="1:14" ht="15.6" x14ac:dyDescent="0.3">
      <c r="C7" s="3"/>
      <c r="D7" s="4"/>
      <c r="G7" s="4"/>
      <c r="L7" s="169"/>
    </row>
    <row r="8" spans="1:14" s="5" customFormat="1" ht="60" customHeight="1" x14ac:dyDescent="0.25">
      <c r="C8" s="42"/>
      <c r="D8" s="43" t="s">
        <v>92</v>
      </c>
      <c r="E8" s="6"/>
      <c r="F8" s="43" t="s">
        <v>93</v>
      </c>
      <c r="G8" s="43" t="s">
        <v>95</v>
      </c>
      <c r="H8" s="6"/>
      <c r="I8" s="43" t="s">
        <v>94</v>
      </c>
      <c r="K8" s="123"/>
    </row>
    <row r="9" spans="1:14" s="7" customFormat="1" ht="4.5" customHeight="1" x14ac:dyDescent="0.25">
      <c r="C9" s="8"/>
      <c r="D9" s="34"/>
      <c r="E9" s="10"/>
      <c r="F9" s="9"/>
      <c r="G9" s="9"/>
      <c r="H9" s="10"/>
      <c r="J9" s="5"/>
      <c r="K9" s="125"/>
    </row>
    <row r="10" spans="1:14" s="5" customFormat="1" ht="15.9" customHeight="1" x14ac:dyDescent="0.25">
      <c r="A10" s="446" t="s">
        <v>20</v>
      </c>
      <c r="B10" s="447" t="s">
        <v>21</v>
      </c>
      <c r="C10" s="99" t="s">
        <v>1</v>
      </c>
      <c r="D10" s="131">
        <f t="shared" ref="D10:D30" si="0">D95</f>
        <v>0</v>
      </c>
      <c r="E10" s="116"/>
      <c r="F10" s="131">
        <f t="shared" ref="F10:F30" si="1">F95</f>
        <v>0</v>
      </c>
      <c r="G10" s="131">
        <f>G95-G57</f>
        <v>0</v>
      </c>
      <c r="H10" s="11"/>
      <c r="I10" s="450" t="e">
        <f>+G31/G40</f>
        <v>#DIV/0!</v>
      </c>
      <c r="K10" s="123"/>
      <c r="L10" s="123"/>
      <c r="M10" s="123"/>
      <c r="N10" s="123"/>
    </row>
    <row r="11" spans="1:14" ht="15.9" customHeight="1" outlineLevel="1" x14ac:dyDescent="0.25">
      <c r="A11" s="446"/>
      <c r="B11" s="448"/>
      <c r="C11" s="100" t="s">
        <v>43</v>
      </c>
      <c r="D11" s="37">
        <f t="shared" si="0"/>
        <v>0</v>
      </c>
      <c r="E11" s="116"/>
      <c r="F11" s="37">
        <f>F96</f>
        <v>0</v>
      </c>
      <c r="G11" s="37">
        <f>G96-G58</f>
        <v>0</v>
      </c>
      <c r="I11" s="451"/>
      <c r="J11" s="5"/>
      <c r="K11" s="122"/>
      <c r="L11" s="122"/>
      <c r="M11" s="122"/>
      <c r="N11" s="122"/>
    </row>
    <row r="12" spans="1:14" s="202" customFormat="1" ht="15.9" customHeight="1" outlineLevel="1" x14ac:dyDescent="0.25">
      <c r="A12" s="446"/>
      <c r="B12" s="448"/>
      <c r="C12" s="199" t="s">
        <v>99</v>
      </c>
      <c r="D12" s="309">
        <f>D97</f>
        <v>0</v>
      </c>
      <c r="E12" s="310"/>
      <c r="F12" s="311">
        <v>0</v>
      </c>
      <c r="G12" s="309">
        <f>G97</f>
        <v>0</v>
      </c>
      <c r="I12" s="451"/>
      <c r="J12" s="201"/>
      <c r="K12" s="205"/>
      <c r="L12" s="205"/>
      <c r="M12" s="205"/>
      <c r="N12" s="205"/>
    </row>
    <row r="13" spans="1:14" ht="15.9" customHeight="1" outlineLevel="1" x14ac:dyDescent="0.25">
      <c r="A13" s="446"/>
      <c r="B13" s="448"/>
      <c r="C13" s="100" t="s">
        <v>15</v>
      </c>
      <c r="D13" s="37">
        <f t="shared" si="0"/>
        <v>0</v>
      </c>
      <c r="E13" s="116"/>
      <c r="F13" s="37">
        <f t="shared" ref="F13:F21" si="2">F98</f>
        <v>0</v>
      </c>
      <c r="G13" s="37">
        <f t="shared" ref="G13:G30" si="3">G98-G59</f>
        <v>0</v>
      </c>
      <c r="I13" s="451"/>
      <c r="K13" s="122"/>
      <c r="L13" s="122"/>
      <c r="M13" s="122"/>
      <c r="N13" s="122"/>
    </row>
    <row r="14" spans="1:14" ht="15.9" customHeight="1" outlineLevel="1" x14ac:dyDescent="0.25">
      <c r="A14" s="446"/>
      <c r="B14" s="448"/>
      <c r="C14" s="100" t="s">
        <v>44</v>
      </c>
      <c r="D14" s="147">
        <f t="shared" si="0"/>
        <v>0</v>
      </c>
      <c r="E14" s="117"/>
      <c r="F14" s="37">
        <f t="shared" si="2"/>
        <v>0</v>
      </c>
      <c r="G14" s="147">
        <f t="shared" si="3"/>
        <v>0</v>
      </c>
      <c r="H14" s="69"/>
      <c r="I14" s="451"/>
      <c r="K14" s="122"/>
      <c r="L14" s="122"/>
      <c r="M14" s="122"/>
      <c r="N14" s="122"/>
    </row>
    <row r="15" spans="1:14" ht="15.9" customHeight="1" outlineLevel="1" x14ac:dyDescent="0.25">
      <c r="A15" s="446"/>
      <c r="B15" s="448"/>
      <c r="C15" s="101" t="s">
        <v>14</v>
      </c>
      <c r="D15" s="37">
        <f t="shared" si="0"/>
        <v>0</v>
      </c>
      <c r="E15" s="116"/>
      <c r="F15" s="37">
        <f t="shared" si="2"/>
        <v>0</v>
      </c>
      <c r="G15" s="37">
        <f t="shared" si="3"/>
        <v>0</v>
      </c>
      <c r="I15" s="451"/>
      <c r="K15" s="122"/>
      <c r="L15" s="122"/>
      <c r="M15" s="122"/>
      <c r="N15" s="122"/>
    </row>
    <row r="16" spans="1:14" ht="15.9" customHeight="1" outlineLevel="1" x14ac:dyDescent="0.25">
      <c r="A16" s="446"/>
      <c r="B16" s="448"/>
      <c r="C16" s="101" t="s">
        <v>13</v>
      </c>
      <c r="D16" s="37">
        <f t="shared" si="0"/>
        <v>0</v>
      </c>
      <c r="E16" s="116"/>
      <c r="F16" s="37">
        <f t="shared" si="2"/>
        <v>0</v>
      </c>
      <c r="G16" s="37">
        <f t="shared" si="3"/>
        <v>0</v>
      </c>
      <c r="I16" s="451"/>
      <c r="K16" s="122"/>
      <c r="L16" s="122"/>
      <c r="M16" s="122"/>
      <c r="N16" s="122"/>
    </row>
    <row r="17" spans="1:14" ht="15.9" customHeight="1" outlineLevel="1" x14ac:dyDescent="0.25">
      <c r="A17" s="446"/>
      <c r="B17" s="448"/>
      <c r="C17" s="101" t="s">
        <v>12</v>
      </c>
      <c r="D17" s="37">
        <f t="shared" si="0"/>
        <v>0</v>
      </c>
      <c r="E17" s="116"/>
      <c r="F17" s="37">
        <f t="shared" si="2"/>
        <v>0</v>
      </c>
      <c r="G17" s="37">
        <f t="shared" si="3"/>
        <v>0</v>
      </c>
      <c r="I17" s="451"/>
      <c r="K17" s="122"/>
      <c r="L17" s="122"/>
      <c r="M17" s="122"/>
      <c r="N17" s="122"/>
    </row>
    <row r="18" spans="1:14" ht="15.9" customHeight="1" outlineLevel="1" x14ac:dyDescent="0.25">
      <c r="A18" s="446"/>
      <c r="B18" s="448"/>
      <c r="C18" s="101" t="s">
        <v>63</v>
      </c>
      <c r="D18" s="37">
        <f t="shared" si="0"/>
        <v>0</v>
      </c>
      <c r="E18" s="116"/>
      <c r="F18" s="37">
        <f t="shared" si="2"/>
        <v>0</v>
      </c>
      <c r="G18" s="37">
        <f t="shared" si="3"/>
        <v>0</v>
      </c>
      <c r="I18" s="451"/>
      <c r="K18" s="122"/>
      <c r="L18" s="122"/>
      <c r="M18" s="122"/>
      <c r="N18" s="122"/>
    </row>
    <row r="19" spans="1:14" ht="15.9" customHeight="1" outlineLevel="1" x14ac:dyDescent="0.25">
      <c r="A19" s="446"/>
      <c r="B19" s="448"/>
      <c r="C19" s="101" t="s">
        <v>67</v>
      </c>
      <c r="D19" s="37">
        <f t="shared" si="0"/>
        <v>0</v>
      </c>
      <c r="E19" s="116"/>
      <c r="F19" s="37">
        <f t="shared" si="2"/>
        <v>0</v>
      </c>
      <c r="G19" s="37">
        <f t="shared" si="3"/>
        <v>0</v>
      </c>
      <c r="I19" s="451"/>
      <c r="K19" s="122"/>
      <c r="L19" s="122"/>
      <c r="M19" s="122"/>
      <c r="N19" s="122"/>
    </row>
    <row r="20" spans="1:14" ht="15.9" customHeight="1" x14ac:dyDescent="0.25">
      <c r="A20" s="446"/>
      <c r="B20" s="448"/>
      <c r="C20" s="102" t="s">
        <v>40</v>
      </c>
      <c r="D20" s="37">
        <f t="shared" si="0"/>
        <v>0</v>
      </c>
      <c r="E20" s="116"/>
      <c r="F20" s="37">
        <f t="shared" si="2"/>
        <v>0</v>
      </c>
      <c r="G20" s="147">
        <f t="shared" si="3"/>
        <v>0</v>
      </c>
      <c r="H20" s="11"/>
      <c r="I20" s="451"/>
      <c r="J20" s="12"/>
      <c r="K20" s="122"/>
      <c r="L20" s="122"/>
      <c r="M20" s="122"/>
      <c r="N20" s="122"/>
    </row>
    <row r="21" spans="1:14" ht="15.9" customHeight="1" x14ac:dyDescent="0.25">
      <c r="A21" s="446"/>
      <c r="B21" s="448"/>
      <c r="C21" s="102" t="s">
        <v>41</v>
      </c>
      <c r="D21" s="37">
        <f t="shared" si="0"/>
        <v>0</v>
      </c>
      <c r="E21" s="116"/>
      <c r="F21" s="37">
        <f t="shared" si="2"/>
        <v>0</v>
      </c>
      <c r="G21" s="147">
        <f t="shared" si="3"/>
        <v>0</v>
      </c>
      <c r="H21" s="11"/>
      <c r="I21" s="451"/>
      <c r="J21" s="12"/>
      <c r="K21" s="122"/>
      <c r="L21" s="122"/>
      <c r="M21" s="122"/>
      <c r="N21" s="122"/>
    </row>
    <row r="22" spans="1:14" s="5" customFormat="1" ht="15.9" customHeight="1" x14ac:dyDescent="0.25">
      <c r="A22" s="446"/>
      <c r="B22" s="448"/>
      <c r="C22" s="103" t="s">
        <v>18</v>
      </c>
      <c r="D22" s="37">
        <f t="shared" si="0"/>
        <v>0</v>
      </c>
      <c r="E22" s="116"/>
      <c r="F22" s="37">
        <f t="shared" si="1"/>
        <v>0</v>
      </c>
      <c r="G22" s="147">
        <f t="shared" si="3"/>
        <v>0</v>
      </c>
      <c r="H22" s="7"/>
      <c r="I22" s="451"/>
      <c r="K22" s="122"/>
      <c r="L22" s="122"/>
      <c r="M22" s="122"/>
      <c r="N22" s="122"/>
    </row>
    <row r="23" spans="1:14" ht="15.9" customHeight="1" x14ac:dyDescent="0.25">
      <c r="A23" s="446"/>
      <c r="B23" s="448"/>
      <c r="C23" s="103" t="s">
        <v>5</v>
      </c>
      <c r="D23" s="37">
        <f t="shared" si="0"/>
        <v>0</v>
      </c>
      <c r="E23" s="116"/>
      <c r="F23" s="37">
        <f t="shared" si="1"/>
        <v>0</v>
      </c>
      <c r="G23" s="147">
        <f t="shared" si="3"/>
        <v>0</v>
      </c>
      <c r="H23" s="11"/>
      <c r="I23" s="451"/>
      <c r="J23" s="5"/>
      <c r="K23" s="122"/>
      <c r="L23" s="122"/>
      <c r="M23" s="122"/>
      <c r="N23" s="122"/>
    </row>
    <row r="24" spans="1:14" ht="15.9" customHeight="1" x14ac:dyDescent="0.25">
      <c r="A24" s="446"/>
      <c r="B24" s="448"/>
      <c r="C24" s="103" t="s">
        <v>6</v>
      </c>
      <c r="D24" s="37">
        <f t="shared" si="0"/>
        <v>0</v>
      </c>
      <c r="E24" s="116"/>
      <c r="F24" s="37">
        <f t="shared" si="1"/>
        <v>0</v>
      </c>
      <c r="G24" s="147">
        <f t="shared" si="3"/>
        <v>0</v>
      </c>
      <c r="H24" s="11"/>
      <c r="I24" s="451"/>
      <c r="J24" s="5"/>
      <c r="K24" s="122"/>
      <c r="L24" s="122"/>
      <c r="M24" s="122"/>
      <c r="N24" s="122"/>
    </row>
    <row r="25" spans="1:14" ht="15.9" customHeight="1" x14ac:dyDescent="0.25">
      <c r="A25" s="446"/>
      <c r="B25" s="448"/>
      <c r="C25" s="103" t="s">
        <v>16</v>
      </c>
      <c r="D25" s="37">
        <f t="shared" si="0"/>
        <v>0</v>
      </c>
      <c r="E25" s="116"/>
      <c r="F25" s="37">
        <f t="shared" si="1"/>
        <v>0</v>
      </c>
      <c r="G25" s="147">
        <f t="shared" si="3"/>
        <v>0</v>
      </c>
      <c r="H25" s="11"/>
      <c r="I25" s="451"/>
      <c r="J25" s="15"/>
      <c r="K25" s="122"/>
      <c r="L25" s="122"/>
      <c r="M25" s="122"/>
      <c r="N25" s="122"/>
    </row>
    <row r="26" spans="1:14" ht="15.9" customHeight="1" x14ac:dyDescent="0.25">
      <c r="A26" s="446"/>
      <c r="B26" s="448"/>
      <c r="C26" s="103" t="s">
        <v>7</v>
      </c>
      <c r="D26" s="37">
        <f t="shared" si="0"/>
        <v>0</v>
      </c>
      <c r="E26" s="116"/>
      <c r="F26" s="37">
        <f t="shared" si="1"/>
        <v>0</v>
      </c>
      <c r="G26" s="147">
        <f t="shared" si="3"/>
        <v>0</v>
      </c>
      <c r="H26" s="11"/>
      <c r="I26" s="451"/>
      <c r="J26" s="5"/>
      <c r="K26" s="122"/>
      <c r="L26" s="122"/>
      <c r="M26" s="122"/>
      <c r="N26" s="122"/>
    </row>
    <row r="27" spans="1:14" ht="15.9" customHeight="1" x14ac:dyDescent="0.25">
      <c r="A27" s="446"/>
      <c r="B27" s="448"/>
      <c r="C27" s="103" t="s">
        <v>17</v>
      </c>
      <c r="D27" s="37">
        <f t="shared" si="0"/>
        <v>0</v>
      </c>
      <c r="E27" s="116"/>
      <c r="F27" s="37">
        <f t="shared" si="1"/>
        <v>0</v>
      </c>
      <c r="G27" s="147">
        <f t="shared" si="3"/>
        <v>0</v>
      </c>
      <c r="H27" s="11"/>
      <c r="I27" s="451"/>
      <c r="K27" s="122"/>
      <c r="L27" s="122"/>
      <c r="M27" s="122"/>
      <c r="N27" s="122"/>
    </row>
    <row r="28" spans="1:14" ht="15.9" customHeight="1" x14ac:dyDescent="0.25">
      <c r="A28" s="446"/>
      <c r="B28" s="448"/>
      <c r="C28" s="103" t="s">
        <v>57</v>
      </c>
      <c r="D28" s="37">
        <f t="shared" si="0"/>
        <v>0</v>
      </c>
      <c r="E28" s="116"/>
      <c r="F28" s="37">
        <f t="shared" si="1"/>
        <v>0</v>
      </c>
      <c r="G28" s="147">
        <f t="shared" si="3"/>
        <v>0</v>
      </c>
      <c r="H28" s="11"/>
      <c r="I28" s="451"/>
      <c r="K28" s="122"/>
      <c r="L28" s="122"/>
      <c r="M28" s="122"/>
      <c r="N28" s="122"/>
    </row>
    <row r="29" spans="1:14" ht="15.9" customHeight="1" x14ac:dyDescent="0.25">
      <c r="A29" s="446"/>
      <c r="B29" s="448"/>
      <c r="C29" s="103" t="s">
        <v>58</v>
      </c>
      <c r="D29" s="37">
        <f t="shared" si="0"/>
        <v>0</v>
      </c>
      <c r="E29" s="116"/>
      <c r="F29" s="37">
        <f t="shared" si="1"/>
        <v>0</v>
      </c>
      <c r="G29" s="147">
        <f t="shared" si="3"/>
        <v>0</v>
      </c>
      <c r="H29" s="11"/>
      <c r="I29" s="451"/>
      <c r="K29" s="122"/>
      <c r="L29" s="122"/>
      <c r="M29" s="122"/>
      <c r="N29" s="122"/>
    </row>
    <row r="30" spans="1:14" ht="15.9" customHeight="1" x14ac:dyDescent="0.25">
      <c r="A30" s="446"/>
      <c r="B30" s="448"/>
      <c r="C30" s="73" t="s">
        <v>74</v>
      </c>
      <c r="D30" s="37">
        <f t="shared" si="0"/>
        <v>0</v>
      </c>
      <c r="E30" s="116"/>
      <c r="F30" s="37">
        <f t="shared" si="1"/>
        <v>0</v>
      </c>
      <c r="G30" s="147">
        <f t="shared" si="3"/>
        <v>0</v>
      </c>
      <c r="H30" s="7"/>
      <c r="I30" s="451"/>
      <c r="J30" s="5"/>
      <c r="K30" s="122"/>
      <c r="L30" s="122"/>
      <c r="M30" s="122"/>
      <c r="N30" s="122"/>
    </row>
    <row r="31" spans="1:14" s="7" customFormat="1" ht="18" customHeight="1" x14ac:dyDescent="0.3">
      <c r="A31" s="446"/>
      <c r="B31" s="449"/>
      <c r="C31" s="48" t="s">
        <v>55</v>
      </c>
      <c r="D31" s="49">
        <f>+D10+SUM(D20:D30)</f>
        <v>0</v>
      </c>
      <c r="E31" s="118"/>
      <c r="F31" s="49">
        <f>+F10+SUM(F20:F30)</f>
        <v>0</v>
      </c>
      <c r="G31" s="49">
        <f>+G10+SUM(G20:G30)</f>
        <v>0</v>
      </c>
      <c r="I31" s="452"/>
      <c r="J31" s="16"/>
      <c r="K31" s="132"/>
      <c r="L31" s="132"/>
      <c r="M31" s="132"/>
      <c r="N31" s="132"/>
    </row>
    <row r="32" spans="1:14" ht="6.6" customHeight="1" x14ac:dyDescent="0.3">
      <c r="A32" s="446"/>
      <c r="B32" s="22"/>
      <c r="C32" s="35"/>
      <c r="D32" s="18"/>
      <c r="E32" s="18"/>
      <c r="F32" s="18"/>
      <c r="G32" s="18"/>
      <c r="H32" s="7"/>
      <c r="I32" s="36"/>
      <c r="J32" s="5"/>
      <c r="K32" s="132"/>
      <c r="L32" s="132"/>
      <c r="M32" s="132"/>
      <c r="N32" s="132"/>
    </row>
    <row r="33" spans="1:14" ht="18.75" customHeight="1" x14ac:dyDescent="0.25">
      <c r="A33" s="446"/>
      <c r="B33" s="453" t="s">
        <v>22</v>
      </c>
      <c r="C33" s="38" t="s">
        <v>38</v>
      </c>
      <c r="D33" s="39">
        <f>D118</f>
        <v>0</v>
      </c>
      <c r="E33" s="119"/>
      <c r="F33" s="39">
        <f>F118</f>
        <v>0</v>
      </c>
      <c r="G33" s="39">
        <f>G118-G79</f>
        <v>0</v>
      </c>
      <c r="H33" s="7"/>
      <c r="I33" s="450" t="e">
        <f>+G35/G40</f>
        <v>#DIV/0!</v>
      </c>
      <c r="K33" s="132"/>
      <c r="L33" s="132"/>
      <c r="M33" s="132"/>
      <c r="N33" s="132"/>
    </row>
    <row r="34" spans="1:14" ht="18.75" customHeight="1" x14ac:dyDescent="0.25">
      <c r="A34" s="446"/>
      <c r="B34" s="454"/>
      <c r="C34" s="40" t="s">
        <v>39</v>
      </c>
      <c r="D34" s="37">
        <f>D119</f>
        <v>0</v>
      </c>
      <c r="E34" s="119"/>
      <c r="F34" s="37">
        <f>F119</f>
        <v>0</v>
      </c>
      <c r="G34" s="37">
        <f>G119-G80</f>
        <v>0</v>
      </c>
      <c r="H34" s="7"/>
      <c r="I34" s="451"/>
      <c r="K34" s="132"/>
      <c r="L34" s="132"/>
      <c r="M34" s="132"/>
      <c r="N34" s="132"/>
    </row>
    <row r="35" spans="1:14" s="7" customFormat="1" ht="18.75" customHeight="1" x14ac:dyDescent="0.25">
      <c r="A35" s="446"/>
      <c r="B35" s="455"/>
      <c r="C35" s="97" t="s">
        <v>61</v>
      </c>
      <c r="D35" s="49">
        <f>SUM(D33:D34)</f>
        <v>0</v>
      </c>
      <c r="F35" s="49">
        <f>SUM(F33:F34)</f>
        <v>0</v>
      </c>
      <c r="G35" s="49">
        <f>SUM(G33:G34)</f>
        <v>0</v>
      </c>
      <c r="H35" s="11"/>
      <c r="I35" s="452"/>
      <c r="K35" s="122"/>
      <c r="L35" s="132"/>
    </row>
    <row r="36" spans="1:14" s="7" customFormat="1" ht="15.6" x14ac:dyDescent="0.3">
      <c r="A36" s="446"/>
      <c r="B36" s="22"/>
      <c r="C36" s="19"/>
      <c r="D36" s="95"/>
      <c r="E36" s="95"/>
      <c r="F36" s="95"/>
      <c r="G36" s="95"/>
      <c r="H36" s="11"/>
      <c r="I36" s="36"/>
      <c r="K36" s="122"/>
      <c r="L36" s="132"/>
    </row>
    <row r="37" spans="1:14" s="7" customFormat="1" ht="15.75" customHeight="1" x14ac:dyDescent="0.3">
      <c r="A37" s="446"/>
      <c r="B37" s="438" t="s">
        <v>24</v>
      </c>
      <c r="C37" s="438"/>
      <c r="D37" s="50">
        <f t="shared" ref="D37:F37" si="4">D40-D38</f>
        <v>0</v>
      </c>
      <c r="F37" s="50">
        <f t="shared" si="4"/>
        <v>0</v>
      </c>
      <c r="G37" s="50">
        <f>G40-G38</f>
        <v>0</v>
      </c>
      <c r="H37" s="11"/>
      <c r="I37" s="51" t="e">
        <f>+G37/$G$40</f>
        <v>#DIV/0!</v>
      </c>
      <c r="K37" s="127"/>
      <c r="L37" s="126"/>
    </row>
    <row r="38" spans="1:14" s="7" customFormat="1" ht="15.75" customHeight="1" x14ac:dyDescent="0.25">
      <c r="A38" s="446"/>
      <c r="B38" s="438" t="s">
        <v>25</v>
      </c>
      <c r="C38" s="438"/>
      <c r="D38" s="50">
        <f>+D20+D21+D22+D35</f>
        <v>0</v>
      </c>
      <c r="F38" s="50">
        <f>+F20+F21+F22+F35</f>
        <v>0</v>
      </c>
      <c r="G38" s="50">
        <f>+G20+G21+G22+G35</f>
        <v>0</v>
      </c>
      <c r="H38" s="62"/>
      <c r="I38" s="51" t="e">
        <f>+G38/$G$40</f>
        <v>#DIV/0!</v>
      </c>
      <c r="K38" s="127"/>
      <c r="L38" s="126"/>
    </row>
    <row r="39" spans="1:14" ht="13.8" x14ac:dyDescent="0.25">
      <c r="B39" s="22"/>
      <c r="C39" s="19"/>
      <c r="D39" s="23"/>
      <c r="E39" s="17"/>
      <c r="F39" s="21"/>
      <c r="G39" s="21"/>
      <c r="H39" s="11"/>
      <c r="I39" s="22"/>
      <c r="K39" s="122"/>
      <c r="L39" s="26"/>
    </row>
    <row r="40" spans="1:14" ht="24.75" customHeight="1" x14ac:dyDescent="0.3">
      <c r="A40" s="439" t="s">
        <v>26</v>
      </c>
      <c r="B40" s="440" t="s">
        <v>75</v>
      </c>
      <c r="C40" s="441"/>
      <c r="D40" s="44">
        <f>+D31+D35</f>
        <v>0</v>
      </c>
      <c r="E40" s="111"/>
      <c r="F40" s="44">
        <f>+F31+F35</f>
        <v>0</v>
      </c>
      <c r="G40" s="44">
        <f>+G31+G35</f>
        <v>0</v>
      </c>
      <c r="H40" s="11"/>
      <c r="I40" s="110"/>
      <c r="K40" s="127"/>
      <c r="L40" s="26"/>
    </row>
    <row r="41" spans="1:14" ht="14.25" customHeight="1" x14ac:dyDescent="0.25">
      <c r="A41" s="439"/>
      <c r="B41" s="442" t="s">
        <v>49</v>
      </c>
      <c r="C41" s="443"/>
      <c r="D41" s="41"/>
      <c r="E41" s="7"/>
      <c r="F41" s="226">
        <f>F130</f>
        <v>0</v>
      </c>
      <c r="G41" s="226">
        <f>G130</f>
        <v>0</v>
      </c>
      <c r="H41" s="11"/>
      <c r="I41" s="104"/>
      <c r="K41" s="2"/>
      <c r="L41" s="26"/>
    </row>
    <row r="42" spans="1:14" ht="14.25" customHeight="1" x14ac:dyDescent="0.25">
      <c r="A42" s="439"/>
      <c r="B42" s="442" t="s">
        <v>50</v>
      </c>
      <c r="C42" s="443"/>
      <c r="D42" s="41"/>
      <c r="E42" s="7"/>
      <c r="F42" s="226">
        <f>F131</f>
        <v>0</v>
      </c>
      <c r="G42" s="226">
        <f>G131</f>
        <v>0</v>
      </c>
      <c r="H42" s="11"/>
      <c r="I42" s="104"/>
      <c r="K42" s="2"/>
      <c r="L42" s="26"/>
    </row>
    <row r="43" spans="1:14" ht="25.5" customHeight="1" x14ac:dyDescent="0.25">
      <c r="A43" s="439"/>
      <c r="B43" s="440" t="s">
        <v>76</v>
      </c>
      <c r="C43" s="441"/>
      <c r="D43" s="44">
        <f>+D40</f>
        <v>0</v>
      </c>
      <c r="E43" s="62"/>
      <c r="F43" s="46">
        <f>+F40-F41-F42</f>
        <v>0</v>
      </c>
      <c r="G43" s="46">
        <f>+G40-G41-G42</f>
        <v>0</v>
      </c>
      <c r="H43" s="11"/>
      <c r="I43" s="62"/>
      <c r="K43" s="127"/>
      <c r="L43" s="26"/>
    </row>
    <row r="44" spans="1:14" ht="14.25" customHeight="1" x14ac:dyDescent="0.25">
      <c r="A44" s="439"/>
      <c r="B44" s="442" t="s">
        <v>77</v>
      </c>
      <c r="C44" s="443"/>
      <c r="D44" s="52"/>
      <c r="E44" s="62"/>
      <c r="F44" s="37">
        <f>F133</f>
        <v>0</v>
      </c>
      <c r="G44" s="37">
        <f>G133</f>
        <v>0</v>
      </c>
      <c r="H44" s="11"/>
      <c r="I44" s="112"/>
      <c r="K44" s="2"/>
      <c r="L44" s="26"/>
    </row>
    <row r="45" spans="1:14" ht="33" customHeight="1" x14ac:dyDescent="0.25">
      <c r="A45" s="439"/>
      <c r="B45" s="444" t="s">
        <v>85</v>
      </c>
      <c r="C45" s="445"/>
      <c r="D45" s="44">
        <f>+D43</f>
        <v>0</v>
      </c>
      <c r="E45" s="62"/>
      <c r="F45" s="47">
        <f t="shared" ref="F45:G45" si="5">+F43-F44</f>
        <v>0</v>
      </c>
      <c r="G45" s="47">
        <f t="shared" si="5"/>
        <v>0</v>
      </c>
      <c r="H45" s="11"/>
      <c r="I45" s="62"/>
      <c r="K45" s="127"/>
      <c r="L45" s="26"/>
      <c r="M45" s="13"/>
    </row>
    <row r="46" spans="1:14" customFormat="1" ht="14.4" x14ac:dyDescent="0.3">
      <c r="K46" s="122"/>
      <c r="L46" s="128"/>
    </row>
    <row r="47" spans="1:14" customFormat="1" ht="27.75" customHeight="1" x14ac:dyDescent="0.3">
      <c r="A47" s="433" t="s">
        <v>48</v>
      </c>
      <c r="B47" s="434"/>
      <c r="C47" s="434"/>
      <c r="D47" s="434"/>
      <c r="E47" s="434"/>
      <c r="F47" s="434"/>
      <c r="G47" s="434"/>
      <c r="H47" s="434"/>
      <c r="I47" s="435"/>
      <c r="K47" s="122"/>
      <c r="L47" s="128"/>
    </row>
    <row r="48" spans="1:14" customFormat="1" ht="8.25" customHeight="1" x14ac:dyDescent="0.3">
      <c r="K48" s="122"/>
      <c r="L48" s="128"/>
    </row>
    <row r="49" spans="1:12" s="5" customFormat="1" ht="30" customHeight="1" x14ac:dyDescent="0.3">
      <c r="C49" s="42"/>
      <c r="D49" s="177"/>
      <c r="F49" s="74" t="str">
        <f>+F8</f>
        <v>Recaudación
 2023</v>
      </c>
      <c r="G49" s="74" t="str">
        <f>+G8</f>
        <v>Recaudación 
2024</v>
      </c>
      <c r="I49"/>
      <c r="K49" s="122"/>
      <c r="L49" s="29"/>
    </row>
    <row r="50" spans="1:12" s="29" customFormat="1" ht="14.4" x14ac:dyDescent="0.3">
      <c r="C50" s="268"/>
      <c r="D50" s="177"/>
      <c r="F50" s="177"/>
      <c r="G50" s="177"/>
      <c r="I50" s="128"/>
      <c r="K50" s="122"/>
    </row>
    <row r="51" spans="1:12" s="29" customFormat="1" ht="15.6" x14ac:dyDescent="0.3">
      <c r="A51" s="456" t="s">
        <v>47</v>
      </c>
      <c r="B51" s="456"/>
      <c r="C51" s="456"/>
      <c r="D51"/>
      <c r="E51"/>
      <c r="F51" s="82">
        <f>+F54+F81</f>
        <v>0</v>
      </c>
      <c r="G51" s="82">
        <f>G54+G84</f>
        <v>0</v>
      </c>
      <c r="I51" s="128"/>
      <c r="K51" s="122"/>
    </row>
    <row r="52" spans="1:12" s="29" customFormat="1" ht="9.3000000000000007" customHeight="1" x14ac:dyDescent="0.3">
      <c r="C52" s="268"/>
      <c r="D52" s="177"/>
      <c r="F52" s="177"/>
      <c r="G52" s="177"/>
      <c r="I52" s="128"/>
      <c r="K52" s="122"/>
    </row>
    <row r="53" spans="1:12" customFormat="1" ht="8.25" customHeight="1" x14ac:dyDescent="0.3">
      <c r="D53" s="128"/>
      <c r="K53" s="122"/>
      <c r="L53" s="128"/>
    </row>
    <row r="54" spans="1:12" s="7" customFormat="1" ht="19.5" customHeight="1" x14ac:dyDescent="0.3">
      <c r="A54" s="436" t="s">
        <v>101</v>
      </c>
      <c r="B54" s="436"/>
      <c r="C54" s="437"/>
      <c r="D54" s="178">
        <f>SUM(D57:D81)</f>
        <v>0</v>
      </c>
      <c r="E54"/>
      <c r="F54" s="269">
        <f>SUM(F57:F81)</f>
        <v>0</v>
      </c>
      <c r="G54" s="269">
        <f>SUM(G66:G76)+G57+G81</f>
        <v>0</v>
      </c>
      <c r="H54"/>
      <c r="I54" s="124"/>
      <c r="J54" s="208"/>
      <c r="K54" s="122"/>
      <c r="L54" s="126"/>
    </row>
    <row r="55" spans="1:12" customFormat="1" ht="6" customHeight="1" x14ac:dyDescent="0.3">
      <c r="K55" s="122"/>
      <c r="L55" s="128"/>
    </row>
    <row r="56" spans="1:12" customFormat="1" ht="0.6" customHeight="1" outlineLevel="1" x14ac:dyDescent="0.3">
      <c r="K56" s="122"/>
      <c r="L56" s="128"/>
    </row>
    <row r="57" spans="1:12" s="5" customFormat="1" ht="15.9" hidden="1" customHeight="1" outlineLevel="2" x14ac:dyDescent="0.3">
      <c r="A57" s="402" t="s">
        <v>20</v>
      </c>
      <c r="B57" s="417" t="s">
        <v>21</v>
      </c>
      <c r="C57" s="64" t="s">
        <v>1</v>
      </c>
      <c r="D57" s="179"/>
      <c r="E57" s="66"/>
      <c r="F57" s="79">
        <v>0</v>
      </c>
      <c r="G57" s="224">
        <v>0</v>
      </c>
      <c r="H57"/>
      <c r="I57" s="124"/>
    </row>
    <row r="58" spans="1:12" s="5" customFormat="1" ht="15.9" hidden="1" customHeight="1" outlineLevel="2" x14ac:dyDescent="0.3">
      <c r="A58" s="402"/>
      <c r="B58" s="417"/>
      <c r="C58" s="68" t="s">
        <v>11</v>
      </c>
      <c r="D58" s="179"/>
      <c r="E58" s="66"/>
      <c r="F58" s="69">
        <v>0</v>
      </c>
      <c r="G58" s="69">
        <v>0</v>
      </c>
      <c r="H58"/>
      <c r="I58"/>
    </row>
    <row r="59" spans="1:12" s="5" customFormat="1" ht="15.9" hidden="1" customHeight="1" outlineLevel="2" x14ac:dyDescent="0.3">
      <c r="A59" s="402"/>
      <c r="B59" s="417"/>
      <c r="C59" s="68" t="s">
        <v>15</v>
      </c>
      <c r="D59" s="179"/>
      <c r="E59" s="66"/>
      <c r="F59" s="69">
        <v>0</v>
      </c>
      <c r="G59" s="69">
        <v>0</v>
      </c>
      <c r="H59"/>
      <c r="I59"/>
    </row>
    <row r="60" spans="1:12" s="5" customFormat="1" ht="15.9" hidden="1" customHeight="1" outlineLevel="2" x14ac:dyDescent="0.3">
      <c r="A60" s="402"/>
      <c r="B60" s="417"/>
      <c r="C60" s="68" t="s">
        <v>2</v>
      </c>
      <c r="D60" s="179"/>
      <c r="E60" s="66"/>
      <c r="F60" s="69">
        <v>0</v>
      </c>
      <c r="G60" s="69">
        <v>0</v>
      </c>
      <c r="H60"/>
      <c r="I60" s="230"/>
    </row>
    <row r="61" spans="1:12" s="5" customFormat="1" ht="15.9" hidden="1" customHeight="1" outlineLevel="2" x14ac:dyDescent="0.3">
      <c r="A61" s="402"/>
      <c r="B61" s="417"/>
      <c r="C61" s="71" t="s">
        <v>14</v>
      </c>
      <c r="D61" s="179"/>
      <c r="E61" s="66"/>
      <c r="F61" s="69">
        <v>0</v>
      </c>
      <c r="G61" s="69">
        <v>0</v>
      </c>
      <c r="H61"/>
      <c r="I61"/>
    </row>
    <row r="62" spans="1:12" s="5" customFormat="1" ht="15.9" hidden="1" customHeight="1" outlineLevel="2" x14ac:dyDescent="0.3">
      <c r="A62" s="402"/>
      <c r="B62" s="417"/>
      <c r="C62" s="71" t="s">
        <v>13</v>
      </c>
      <c r="D62" s="179"/>
      <c r="E62" s="66"/>
      <c r="F62" s="69">
        <v>0</v>
      </c>
      <c r="G62" s="69">
        <v>0</v>
      </c>
      <c r="H62"/>
      <c r="I62"/>
    </row>
    <row r="63" spans="1:12" s="5" customFormat="1" ht="15.9" hidden="1" customHeight="1" outlineLevel="2" x14ac:dyDescent="0.3">
      <c r="A63" s="402"/>
      <c r="B63" s="417"/>
      <c r="C63" s="71" t="s">
        <v>12</v>
      </c>
      <c r="D63" s="179"/>
      <c r="E63" s="66"/>
      <c r="F63" s="69">
        <v>0</v>
      </c>
      <c r="G63" s="69">
        <v>0</v>
      </c>
      <c r="H63"/>
      <c r="I63"/>
    </row>
    <row r="64" spans="1:12" s="5" customFormat="1" ht="15.9" hidden="1" customHeight="1" outlineLevel="2" x14ac:dyDescent="0.3">
      <c r="A64" s="402"/>
      <c r="B64" s="417"/>
      <c r="C64" s="71" t="s">
        <v>63</v>
      </c>
      <c r="D64" s="179"/>
      <c r="E64" s="66"/>
      <c r="F64" s="69">
        <v>0</v>
      </c>
      <c r="G64" s="69">
        <v>0</v>
      </c>
      <c r="H64"/>
      <c r="I64"/>
      <c r="J64" s="12"/>
    </row>
    <row r="65" spans="1:9" s="5" customFormat="1" ht="15.9" hidden="1" customHeight="1" outlineLevel="2" x14ac:dyDescent="0.3">
      <c r="A65" s="402"/>
      <c r="B65" s="417"/>
      <c r="C65" s="71" t="s">
        <v>67</v>
      </c>
      <c r="D65" s="179"/>
      <c r="E65" s="66"/>
      <c r="F65" s="69">
        <v>0</v>
      </c>
      <c r="G65" s="69">
        <v>0</v>
      </c>
      <c r="H65"/>
      <c r="I65"/>
    </row>
    <row r="66" spans="1:9" s="5" customFormat="1" ht="15.9" hidden="1" customHeight="1" outlineLevel="2" x14ac:dyDescent="0.3">
      <c r="A66" s="402"/>
      <c r="B66" s="417"/>
      <c r="C66" s="72" t="s">
        <v>40</v>
      </c>
      <c r="D66" s="179"/>
      <c r="E66" s="66"/>
      <c r="F66" s="69">
        <v>0</v>
      </c>
      <c r="G66" s="69">
        <v>0</v>
      </c>
      <c r="H66"/>
      <c r="I66"/>
    </row>
    <row r="67" spans="1:9" s="5" customFormat="1" ht="15.9" hidden="1" customHeight="1" outlineLevel="2" x14ac:dyDescent="0.3">
      <c r="A67" s="402"/>
      <c r="B67" s="417"/>
      <c r="C67" s="72" t="s">
        <v>41</v>
      </c>
      <c r="D67" s="179"/>
      <c r="E67" s="66"/>
      <c r="F67" s="69">
        <v>0</v>
      </c>
      <c r="G67" s="69">
        <v>0</v>
      </c>
      <c r="H67"/>
      <c r="I67"/>
    </row>
    <row r="68" spans="1:9" s="5" customFormat="1" ht="15.9" hidden="1" customHeight="1" outlineLevel="2" x14ac:dyDescent="0.3">
      <c r="A68" s="402"/>
      <c r="B68" s="417"/>
      <c r="C68" s="73" t="s">
        <v>18</v>
      </c>
      <c r="D68" s="179"/>
      <c r="E68" s="66"/>
      <c r="F68" s="69">
        <v>0</v>
      </c>
      <c r="G68" s="69">
        <v>0</v>
      </c>
      <c r="H68"/>
      <c r="I68"/>
    </row>
    <row r="69" spans="1:9" s="5" customFormat="1" ht="15.9" hidden="1" customHeight="1" outlineLevel="2" x14ac:dyDescent="0.3">
      <c r="A69" s="402"/>
      <c r="B69" s="417"/>
      <c r="C69" s="73" t="s">
        <v>5</v>
      </c>
      <c r="D69" s="179"/>
      <c r="E69" s="66"/>
      <c r="F69" s="69">
        <v>0</v>
      </c>
      <c r="G69" s="69">
        <v>0</v>
      </c>
      <c r="H69"/>
      <c r="I69"/>
    </row>
    <row r="70" spans="1:9" s="5" customFormat="1" ht="15.9" hidden="1" customHeight="1" outlineLevel="2" x14ac:dyDescent="0.3">
      <c r="A70" s="402"/>
      <c r="B70" s="417"/>
      <c r="C70" s="73" t="s">
        <v>6</v>
      </c>
      <c r="D70" s="179"/>
      <c r="E70" s="66"/>
      <c r="F70" s="69">
        <v>0</v>
      </c>
      <c r="G70" s="69">
        <v>0</v>
      </c>
      <c r="H70"/>
      <c r="I70"/>
    </row>
    <row r="71" spans="1:9" s="5" customFormat="1" ht="15.9" hidden="1" customHeight="1" outlineLevel="2" x14ac:dyDescent="0.3">
      <c r="A71" s="402"/>
      <c r="B71" s="417"/>
      <c r="C71" s="73" t="s">
        <v>16</v>
      </c>
      <c r="D71" s="179"/>
      <c r="E71" s="66"/>
      <c r="F71" s="69">
        <v>0</v>
      </c>
      <c r="G71" s="69">
        <v>0</v>
      </c>
      <c r="H71"/>
      <c r="I71"/>
    </row>
    <row r="72" spans="1:9" s="5" customFormat="1" ht="15.9" hidden="1" customHeight="1" outlineLevel="2" x14ac:dyDescent="0.3">
      <c r="A72" s="402"/>
      <c r="B72" s="417"/>
      <c r="C72" s="73" t="s">
        <v>7</v>
      </c>
      <c r="D72" s="179"/>
      <c r="E72" s="66"/>
      <c r="F72" s="69">
        <v>0</v>
      </c>
      <c r="G72" s="69">
        <v>0</v>
      </c>
      <c r="H72"/>
      <c r="I72"/>
    </row>
    <row r="73" spans="1:9" s="5" customFormat="1" ht="15.9" hidden="1" customHeight="1" outlineLevel="2" x14ac:dyDescent="0.3">
      <c r="A73" s="402"/>
      <c r="B73" s="417"/>
      <c r="C73" s="73" t="s">
        <v>17</v>
      </c>
      <c r="D73" s="179"/>
      <c r="E73" s="66"/>
      <c r="F73" s="69">
        <v>0</v>
      </c>
      <c r="G73" s="69">
        <v>0</v>
      </c>
      <c r="H73"/>
      <c r="I73"/>
    </row>
    <row r="74" spans="1:9" s="5" customFormat="1" ht="15.9" hidden="1" customHeight="1" outlineLevel="2" x14ac:dyDescent="0.3">
      <c r="A74" s="402"/>
      <c r="B74" s="417"/>
      <c r="C74" s="73" t="s">
        <v>57</v>
      </c>
      <c r="D74" s="179"/>
      <c r="E74" s="66"/>
      <c r="F74" s="69">
        <v>0</v>
      </c>
      <c r="G74" s="69">
        <v>0</v>
      </c>
      <c r="H74"/>
      <c r="I74"/>
    </row>
    <row r="75" spans="1:9" s="5" customFormat="1" ht="15.9" hidden="1" customHeight="1" outlineLevel="2" x14ac:dyDescent="0.3">
      <c r="A75" s="402"/>
      <c r="B75" s="417"/>
      <c r="C75" s="73" t="s">
        <v>58</v>
      </c>
      <c r="D75" s="179"/>
      <c r="E75" s="66"/>
      <c r="F75" s="69">
        <v>0</v>
      </c>
      <c r="G75" s="69">
        <v>0</v>
      </c>
      <c r="H75"/>
      <c r="I75"/>
    </row>
    <row r="76" spans="1:9" s="5" customFormat="1" ht="15.9" hidden="1" customHeight="1" outlineLevel="2" x14ac:dyDescent="0.3">
      <c r="A76" s="402"/>
      <c r="B76" s="417"/>
      <c r="C76" s="73" t="s">
        <v>8</v>
      </c>
      <c r="D76" s="179"/>
      <c r="E76" s="66"/>
      <c r="F76" s="69">
        <v>0</v>
      </c>
      <c r="G76" s="69">
        <v>0</v>
      </c>
      <c r="H76"/>
      <c r="I76" s="124"/>
    </row>
    <row r="77" spans="1:9" s="5" customFormat="1" ht="15.9" hidden="1" customHeight="1" outlineLevel="2" x14ac:dyDescent="0.3">
      <c r="A77" s="402"/>
      <c r="B77" s="417"/>
      <c r="C77" s="184" t="s">
        <v>55</v>
      </c>
      <c r="D77" s="179"/>
      <c r="E77" s="66"/>
      <c r="F77" s="190">
        <f>SUM(F66:F76)+F57</f>
        <v>0</v>
      </c>
      <c r="G77" s="190">
        <f>SUM(G66:G76)+G57</f>
        <v>0</v>
      </c>
      <c r="H77"/>
      <c r="I77" s="111"/>
    </row>
    <row r="78" spans="1:9" s="5" customFormat="1" ht="6" hidden="1" customHeight="1" outlineLevel="2" x14ac:dyDescent="0.3">
      <c r="A78" s="402"/>
      <c r="B78" s="181"/>
      <c r="C78" s="185"/>
      <c r="D78" s="179"/>
      <c r="E78" s="183"/>
      <c r="F78" s="179"/>
      <c r="G78" s="179"/>
      <c r="H78"/>
      <c r="I78"/>
    </row>
    <row r="79" spans="1:9" s="5" customFormat="1" ht="15.9" hidden="1" customHeight="1" outlineLevel="2" x14ac:dyDescent="0.3">
      <c r="A79" s="402"/>
      <c r="B79" s="418" t="s">
        <v>22</v>
      </c>
      <c r="C79" s="38" t="s">
        <v>38</v>
      </c>
      <c r="D79" s="179"/>
      <c r="E79" s="66"/>
      <c r="F79" s="79">
        <v>0</v>
      </c>
      <c r="G79" s="79">
        <v>0</v>
      </c>
      <c r="H79"/>
      <c r="I79"/>
    </row>
    <row r="80" spans="1:9" s="5" customFormat="1" ht="15.9" hidden="1" customHeight="1" outlineLevel="2" x14ac:dyDescent="0.3">
      <c r="A80" s="402"/>
      <c r="B80" s="418"/>
      <c r="C80" s="40" t="s">
        <v>39</v>
      </c>
      <c r="D80" s="179"/>
      <c r="E80" s="66"/>
      <c r="F80" s="69">
        <v>0</v>
      </c>
      <c r="G80" s="69">
        <v>0</v>
      </c>
      <c r="H80"/>
      <c r="I80"/>
    </row>
    <row r="81" spans="1:12" s="5" customFormat="1" ht="15.9" hidden="1" customHeight="1" outlineLevel="2" x14ac:dyDescent="0.3">
      <c r="A81" s="402"/>
      <c r="B81" s="418"/>
      <c r="C81" s="75" t="s">
        <v>61</v>
      </c>
      <c r="D81" s="179"/>
      <c r="E81" s="66"/>
      <c r="F81" s="75">
        <v>0</v>
      </c>
      <c r="G81" s="251">
        <f>SUM(G79:G80)</f>
        <v>0</v>
      </c>
      <c r="H81"/>
      <c r="I81"/>
    </row>
    <row r="82" spans="1:12" s="29" customFormat="1" ht="15.9" customHeight="1" outlineLevel="1" collapsed="1" x14ac:dyDescent="0.3">
      <c r="A82" s="180"/>
      <c r="B82" s="181"/>
      <c r="C82" s="182"/>
      <c r="D82" s="179"/>
      <c r="E82" s="183"/>
      <c r="F82" s="179"/>
      <c r="G82" s="179"/>
      <c r="H82" s="128"/>
      <c r="I82" s="128"/>
    </row>
    <row r="83" spans="1:12" s="29" customFormat="1" ht="15.9" customHeight="1" outlineLevel="1" x14ac:dyDescent="0.3">
      <c r="A83" s="180"/>
      <c r="B83" s="181"/>
      <c r="C83" s="182"/>
      <c r="D83" s="179"/>
      <c r="E83" s="183"/>
      <c r="F83" s="179"/>
      <c r="G83" s="179"/>
      <c r="H83" s="128"/>
      <c r="I83" s="128"/>
    </row>
    <row r="84" spans="1:12" s="29" customFormat="1" ht="15.9" customHeight="1" outlineLevel="1" x14ac:dyDescent="0.3">
      <c r="A84" s="457" t="s">
        <v>125</v>
      </c>
      <c r="B84" s="457"/>
      <c r="C84" s="458"/>
      <c r="D84" s="128"/>
      <c r="E84" s="128"/>
      <c r="F84" s="263"/>
      <c r="G84" s="264">
        <f>G86+G87</f>
        <v>0</v>
      </c>
      <c r="H84" s="128"/>
      <c r="I84" s="128"/>
    </row>
    <row r="85" spans="1:12" s="29" customFormat="1" ht="7.2" customHeight="1" outlineLevel="1" x14ac:dyDescent="0.3">
      <c r="A85"/>
      <c r="B85"/>
      <c r="C85"/>
      <c r="D85" s="128"/>
      <c r="E85" s="128"/>
      <c r="F85"/>
      <c r="G85"/>
      <c r="H85" s="128"/>
      <c r="I85" s="128"/>
    </row>
    <row r="86" spans="1:12" s="29" customFormat="1" ht="19.2" customHeight="1" outlineLevel="1" x14ac:dyDescent="0.3">
      <c r="A86" s="402"/>
      <c r="B86" s="459" t="s">
        <v>126</v>
      </c>
      <c r="C86" s="260" t="s">
        <v>102</v>
      </c>
      <c r="D86" s="179"/>
      <c r="E86" s="179"/>
      <c r="F86" s="79">
        <v>0</v>
      </c>
      <c r="G86" s="262">
        <f>G122</f>
        <v>0</v>
      </c>
      <c r="H86" s="128"/>
      <c r="I86" s="128"/>
    </row>
    <row r="87" spans="1:12" s="29" customFormat="1" ht="19.2" customHeight="1" outlineLevel="1" x14ac:dyDescent="0.3">
      <c r="A87" s="402"/>
      <c r="B87" s="459"/>
      <c r="C87" s="261" t="s">
        <v>103</v>
      </c>
      <c r="D87" s="179"/>
      <c r="E87" s="179"/>
      <c r="F87" s="69">
        <v>0</v>
      </c>
      <c r="G87" s="237">
        <f>G123</f>
        <v>0</v>
      </c>
      <c r="H87" s="128"/>
      <c r="I87" s="128"/>
    </row>
    <row r="88" spans="1:12" s="29" customFormat="1" ht="19.2" customHeight="1" outlineLevel="1" x14ac:dyDescent="0.3">
      <c r="A88" s="402"/>
      <c r="B88" s="459"/>
      <c r="C88" s="267" t="s">
        <v>127</v>
      </c>
      <c r="D88" s="127"/>
      <c r="E88" s="259"/>
      <c r="F88" s="265"/>
      <c r="G88" s="266">
        <f>SUM(G86:G87)</f>
        <v>0</v>
      </c>
      <c r="H88" s="128"/>
      <c r="I88" s="128"/>
    </row>
    <row r="89" spans="1:12" s="29" customFormat="1" ht="15.9" customHeight="1" outlineLevel="1" x14ac:dyDescent="0.3">
      <c r="A89" s="180"/>
      <c r="B89" s="181"/>
      <c r="C89" s="182"/>
      <c r="D89" s="179"/>
      <c r="E89" s="183"/>
      <c r="F89" s="179"/>
      <c r="G89" s="179"/>
      <c r="H89" s="128"/>
      <c r="I89" s="128"/>
    </row>
    <row r="90" spans="1:12" customFormat="1" ht="18.75" customHeight="1" x14ac:dyDescent="0.3">
      <c r="K90" s="122"/>
      <c r="L90" s="128"/>
    </row>
    <row r="91" spans="1:12" ht="33" customHeight="1" x14ac:dyDescent="0.25">
      <c r="A91" s="403" t="s">
        <v>51</v>
      </c>
      <c r="B91" s="404"/>
      <c r="C91" s="404"/>
      <c r="D91" s="404"/>
      <c r="E91" s="404"/>
      <c r="F91" s="404"/>
      <c r="G91" s="404"/>
      <c r="H91" s="404"/>
      <c r="I91" s="405"/>
      <c r="K91" s="122"/>
      <c r="L91" s="26"/>
    </row>
    <row r="92" spans="1:12" ht="8.25" customHeight="1" x14ac:dyDescent="0.3">
      <c r="C92" s="3"/>
      <c r="D92"/>
      <c r="G92" s="4"/>
      <c r="K92" s="122"/>
      <c r="L92" s="26"/>
    </row>
    <row r="93" spans="1:12" s="5" customFormat="1" ht="51" customHeight="1" x14ac:dyDescent="0.3">
      <c r="C93" s="42"/>
      <c r="D93" s="83" t="str">
        <f>+D8</f>
        <v>Meta 
2024</v>
      </c>
      <c r="E93"/>
      <c r="F93" s="83" t="str">
        <f>+F8</f>
        <v>Recaudación
 2023</v>
      </c>
      <c r="G93" s="83" t="str">
        <f>+G8</f>
        <v>Recaudación 
2024</v>
      </c>
      <c r="H93"/>
      <c r="I93" s="83" t="str">
        <f>+I8</f>
        <v>Participación de la Recaudación 2024</v>
      </c>
      <c r="K93" s="122"/>
      <c r="L93" s="29"/>
    </row>
    <row r="94" spans="1:12" customFormat="1" ht="6" customHeight="1" x14ac:dyDescent="0.3">
      <c r="K94" s="129"/>
      <c r="L94" s="128"/>
    </row>
    <row r="95" spans="1:12" s="5" customFormat="1" ht="15.9" customHeight="1" x14ac:dyDescent="0.25">
      <c r="A95" s="406" t="s">
        <v>20</v>
      </c>
      <c r="B95" s="407" t="s">
        <v>21</v>
      </c>
      <c r="C95" s="99" t="s">
        <v>1</v>
      </c>
      <c r="D95" s="236"/>
      <c r="E95" s="66"/>
      <c r="F95" s="236"/>
      <c r="G95" s="236"/>
      <c r="H95" s="11"/>
      <c r="I95" s="410" t="e">
        <f>+G116/G129</f>
        <v>#DIV/0!</v>
      </c>
      <c r="K95" s="122"/>
      <c r="L95" s="29"/>
    </row>
    <row r="96" spans="1:12" ht="15.9" customHeight="1" outlineLevel="1" x14ac:dyDescent="0.25">
      <c r="A96" s="406"/>
      <c r="B96" s="408"/>
      <c r="C96" s="100" t="s">
        <v>43</v>
      </c>
      <c r="D96" s="69"/>
      <c r="F96" s="69"/>
      <c r="G96" s="69"/>
      <c r="I96" s="411"/>
      <c r="J96" s="5"/>
      <c r="K96" s="122"/>
      <c r="L96" s="26"/>
    </row>
    <row r="97" spans="1:12" s="202" customFormat="1" ht="15.9" customHeight="1" outlineLevel="1" x14ac:dyDescent="0.25">
      <c r="A97" s="406"/>
      <c r="B97" s="408"/>
      <c r="C97" s="199" t="s">
        <v>99</v>
      </c>
      <c r="D97" s="307"/>
      <c r="E97" s="307"/>
      <c r="F97" s="307"/>
      <c r="G97" s="307"/>
      <c r="I97" s="411"/>
      <c r="J97" s="234"/>
      <c r="K97" s="205"/>
      <c r="L97" s="198"/>
    </row>
    <row r="98" spans="1:12" ht="15.9" customHeight="1" outlineLevel="1" x14ac:dyDescent="0.25">
      <c r="A98" s="406"/>
      <c r="B98" s="408"/>
      <c r="C98" s="100" t="s">
        <v>15</v>
      </c>
      <c r="D98" s="69"/>
      <c r="F98" s="69"/>
      <c r="G98" s="69"/>
      <c r="I98" s="411"/>
      <c r="J98" s="13"/>
      <c r="K98" s="122"/>
      <c r="L98" s="26"/>
    </row>
    <row r="99" spans="1:12" ht="15.9" customHeight="1" outlineLevel="1" x14ac:dyDescent="0.25">
      <c r="A99" s="406"/>
      <c r="B99" s="408"/>
      <c r="C99" s="100" t="s">
        <v>44</v>
      </c>
      <c r="D99" s="69"/>
      <c r="F99" s="69"/>
      <c r="G99" s="69"/>
      <c r="I99" s="411"/>
      <c r="K99" s="122"/>
      <c r="L99" s="26"/>
    </row>
    <row r="100" spans="1:12" ht="15.9" customHeight="1" outlineLevel="1" x14ac:dyDescent="0.25">
      <c r="A100" s="406"/>
      <c r="B100" s="408"/>
      <c r="C100" s="101" t="s">
        <v>14</v>
      </c>
      <c r="D100" s="69"/>
      <c r="F100" s="69"/>
      <c r="G100" s="69"/>
      <c r="I100" s="411"/>
      <c r="K100" s="122"/>
      <c r="L100" s="26"/>
    </row>
    <row r="101" spans="1:12" ht="15.9" customHeight="1" outlineLevel="1" x14ac:dyDescent="0.25">
      <c r="A101" s="406"/>
      <c r="B101" s="408"/>
      <c r="C101" s="101" t="s">
        <v>13</v>
      </c>
      <c r="D101" s="69"/>
      <c r="F101" s="69"/>
      <c r="G101" s="69"/>
      <c r="I101" s="411"/>
      <c r="K101" s="122"/>
      <c r="L101" s="26"/>
    </row>
    <row r="102" spans="1:12" ht="15.9" customHeight="1" outlineLevel="1" x14ac:dyDescent="0.25">
      <c r="A102" s="406"/>
      <c r="B102" s="408"/>
      <c r="C102" s="101" t="s">
        <v>12</v>
      </c>
      <c r="D102" s="69"/>
      <c r="F102" s="69"/>
      <c r="G102" s="69"/>
      <c r="I102" s="411"/>
      <c r="K102" s="122"/>
      <c r="L102" s="26"/>
    </row>
    <row r="103" spans="1:12" ht="15.9" customHeight="1" outlineLevel="1" x14ac:dyDescent="0.25">
      <c r="A103" s="406"/>
      <c r="B103" s="408"/>
      <c r="C103" s="101" t="s">
        <v>63</v>
      </c>
      <c r="D103" s="69"/>
      <c r="F103" s="69"/>
      <c r="G103" s="69"/>
      <c r="I103" s="411"/>
      <c r="J103" s="123"/>
      <c r="K103" s="122"/>
      <c r="L103" s="26"/>
    </row>
    <row r="104" spans="1:12" ht="15.9" customHeight="1" outlineLevel="1" x14ac:dyDescent="0.25">
      <c r="A104" s="406"/>
      <c r="B104" s="408"/>
      <c r="C104" s="101" t="s">
        <v>67</v>
      </c>
      <c r="D104" s="69"/>
      <c r="F104" s="69"/>
      <c r="G104" s="69"/>
      <c r="I104" s="411"/>
      <c r="K104" s="122"/>
      <c r="L104" s="26"/>
    </row>
    <row r="105" spans="1:12" ht="15.9" customHeight="1" x14ac:dyDescent="0.25">
      <c r="A105" s="406"/>
      <c r="B105" s="408"/>
      <c r="C105" s="102" t="s">
        <v>40</v>
      </c>
      <c r="D105" s="69"/>
      <c r="F105" s="69"/>
      <c r="G105" s="69"/>
      <c r="H105" s="11"/>
      <c r="I105" s="411"/>
      <c r="J105" s="12"/>
      <c r="K105" s="122"/>
      <c r="L105" s="26"/>
    </row>
    <row r="106" spans="1:12" ht="15.9" customHeight="1" x14ac:dyDescent="0.25">
      <c r="A106" s="406"/>
      <c r="B106" s="408"/>
      <c r="C106" s="102" t="s">
        <v>41</v>
      </c>
      <c r="D106" s="69"/>
      <c r="F106" s="69"/>
      <c r="G106" s="69"/>
      <c r="H106" s="11"/>
      <c r="I106" s="411"/>
      <c r="J106" s="5"/>
    </row>
    <row r="107" spans="1:12" s="5" customFormat="1" ht="15.9" customHeight="1" x14ac:dyDescent="0.25">
      <c r="A107" s="406"/>
      <c r="B107" s="408"/>
      <c r="C107" s="103" t="s">
        <v>18</v>
      </c>
      <c r="D107" s="69"/>
      <c r="E107" s="2"/>
      <c r="F107" s="69"/>
      <c r="G107" s="69"/>
      <c r="H107" s="7"/>
      <c r="I107" s="411"/>
      <c r="K107" s="123"/>
    </row>
    <row r="108" spans="1:12" ht="15.9" customHeight="1" x14ac:dyDescent="0.25">
      <c r="A108" s="406"/>
      <c r="B108" s="408"/>
      <c r="C108" s="103" t="s">
        <v>5</v>
      </c>
      <c r="D108" s="69"/>
      <c r="F108" s="69"/>
      <c r="G108" s="69"/>
      <c r="H108" s="11"/>
      <c r="I108" s="411"/>
      <c r="J108" s="5"/>
    </row>
    <row r="109" spans="1:12" ht="15.9" customHeight="1" x14ac:dyDescent="0.25">
      <c r="A109" s="406"/>
      <c r="B109" s="408"/>
      <c r="C109" s="103" t="s">
        <v>6</v>
      </c>
      <c r="D109" s="69"/>
      <c r="F109" s="69"/>
      <c r="G109" s="69"/>
      <c r="H109" s="11"/>
      <c r="I109" s="411"/>
      <c r="J109" s="5"/>
    </row>
    <row r="110" spans="1:12" ht="15.9" customHeight="1" x14ac:dyDescent="0.25">
      <c r="A110" s="406"/>
      <c r="B110" s="408"/>
      <c r="C110" s="103" t="s">
        <v>16</v>
      </c>
      <c r="D110" s="69"/>
      <c r="F110" s="69"/>
      <c r="G110" s="69"/>
      <c r="H110" s="11"/>
      <c r="I110" s="411"/>
      <c r="J110" s="15"/>
    </row>
    <row r="111" spans="1:12" ht="15.9" customHeight="1" x14ac:dyDescent="0.25">
      <c r="A111" s="406"/>
      <c r="B111" s="408"/>
      <c r="C111" s="103" t="s">
        <v>7</v>
      </c>
      <c r="D111" s="69"/>
      <c r="F111" s="69"/>
      <c r="G111" s="69"/>
      <c r="H111" s="11"/>
      <c r="I111" s="411"/>
      <c r="J111" s="5"/>
    </row>
    <row r="112" spans="1:12" ht="15.9" customHeight="1" x14ac:dyDescent="0.25">
      <c r="A112" s="406"/>
      <c r="B112" s="408"/>
      <c r="C112" s="103" t="s">
        <v>17</v>
      </c>
      <c r="D112" s="69"/>
      <c r="F112" s="69"/>
      <c r="G112" s="69"/>
      <c r="H112" s="11"/>
      <c r="I112" s="411"/>
    </row>
    <row r="113" spans="1:11" ht="15.9" customHeight="1" x14ac:dyDescent="0.25">
      <c r="A113" s="406"/>
      <c r="B113" s="408"/>
      <c r="C113" s="103" t="s">
        <v>57</v>
      </c>
      <c r="D113" s="69"/>
      <c r="F113" s="69"/>
      <c r="G113" s="69"/>
      <c r="H113" s="11"/>
      <c r="I113" s="411"/>
    </row>
    <row r="114" spans="1:11" ht="15.9" customHeight="1" x14ac:dyDescent="0.25">
      <c r="A114" s="406"/>
      <c r="B114" s="408"/>
      <c r="C114" s="103" t="s">
        <v>58</v>
      </c>
      <c r="D114" s="69"/>
      <c r="F114" s="69"/>
      <c r="G114" s="69"/>
      <c r="H114" s="11"/>
      <c r="I114" s="411"/>
    </row>
    <row r="115" spans="1:11" ht="15.9" customHeight="1" x14ac:dyDescent="0.25">
      <c r="A115" s="406"/>
      <c r="B115" s="408"/>
      <c r="C115" s="73" t="s">
        <v>74</v>
      </c>
      <c r="D115" s="225"/>
      <c r="E115" s="183"/>
      <c r="F115" s="225"/>
      <c r="G115" s="69"/>
      <c r="H115" s="11"/>
      <c r="I115" s="411"/>
    </row>
    <row r="116" spans="1:11" s="7" customFormat="1" ht="18" customHeight="1" x14ac:dyDescent="0.25">
      <c r="A116" s="406"/>
      <c r="B116" s="409"/>
      <c r="C116" s="84" t="s">
        <v>55</v>
      </c>
      <c r="D116" s="85">
        <f>+D95+D105+D106+SUM(D107:D115)</f>
        <v>0</v>
      </c>
      <c r="E116" s="62"/>
      <c r="F116" s="85">
        <f>+F95+F105+F106+SUM(F107:F115)</f>
        <v>0</v>
      </c>
      <c r="G116" s="85">
        <f>+G95+G105+G106+SUM(G107:G115)</f>
        <v>0</v>
      </c>
      <c r="I116" s="412"/>
      <c r="J116" s="16"/>
      <c r="K116" s="125"/>
    </row>
    <row r="117" spans="1:11" ht="10.5" customHeight="1" x14ac:dyDescent="0.3">
      <c r="A117" s="406"/>
      <c r="B117" s="22"/>
      <c r="C117" s="35"/>
      <c r="D117" s="18"/>
      <c r="E117" s="18"/>
      <c r="F117" s="18"/>
      <c r="G117" s="18"/>
      <c r="H117" s="7"/>
      <c r="I117" s="36"/>
      <c r="J117" s="5"/>
    </row>
    <row r="118" spans="1:11" ht="18.75" customHeight="1" x14ac:dyDescent="0.25">
      <c r="A118" s="406"/>
      <c r="B118" s="413" t="s">
        <v>22</v>
      </c>
      <c r="C118" s="77" t="s">
        <v>38</v>
      </c>
      <c r="D118" s="79"/>
      <c r="E118" s="78"/>
      <c r="F118" s="79"/>
      <c r="G118" s="79"/>
      <c r="H118" s="7"/>
      <c r="I118" s="410" t="e">
        <f>+G120/G129</f>
        <v>#DIV/0!</v>
      </c>
    </row>
    <row r="119" spans="1:11" ht="18.75" customHeight="1" x14ac:dyDescent="0.25">
      <c r="A119" s="406"/>
      <c r="B119" s="414"/>
      <c r="C119" s="80" t="s">
        <v>39</v>
      </c>
      <c r="D119" s="69"/>
      <c r="E119" s="78"/>
      <c r="F119" s="69"/>
      <c r="G119" s="69"/>
      <c r="H119" s="7"/>
      <c r="I119" s="411"/>
    </row>
    <row r="120" spans="1:11" s="7" customFormat="1" ht="18.75" customHeight="1" x14ac:dyDescent="0.3">
      <c r="A120" s="406"/>
      <c r="B120" s="415"/>
      <c r="C120" s="98" t="s">
        <v>61</v>
      </c>
      <c r="D120" s="85">
        <f>SUM(D118:D119)</f>
        <v>0</v>
      </c>
      <c r="F120" s="85">
        <f>SUM(F118:F119)</f>
        <v>0</v>
      </c>
      <c r="G120" s="85">
        <f>SUM(G118:G119)</f>
        <v>0</v>
      </c>
      <c r="H120" s="11"/>
      <c r="I120" s="412"/>
      <c r="K120" s="125"/>
    </row>
    <row r="121" spans="1:11" s="7" customFormat="1" ht="11.7" customHeight="1" x14ac:dyDescent="0.3">
      <c r="A121" s="406"/>
      <c r="B121" s="274"/>
      <c r="C121" s="275"/>
      <c r="D121" s="127"/>
      <c r="E121" s="126"/>
      <c r="F121" s="127"/>
      <c r="G121" s="127"/>
      <c r="H121" s="276"/>
      <c r="I121" s="277"/>
      <c r="K121" s="125"/>
    </row>
    <row r="122" spans="1:11" s="7" customFormat="1" ht="18.75" customHeight="1" x14ac:dyDescent="0.25">
      <c r="A122" s="406"/>
      <c r="B122" s="413" t="s">
        <v>128</v>
      </c>
      <c r="C122" s="260" t="s">
        <v>102</v>
      </c>
      <c r="D122" s="79"/>
      <c r="E122" s="228"/>
      <c r="F122" s="79"/>
      <c r="G122" s="79"/>
      <c r="I122" s="410" t="e">
        <f>+G124/G133</f>
        <v>#DIV/0!</v>
      </c>
      <c r="K122" s="125"/>
    </row>
    <row r="123" spans="1:11" s="7" customFormat="1" ht="18.75" customHeight="1" x14ac:dyDescent="0.25">
      <c r="A123" s="406"/>
      <c r="B123" s="414"/>
      <c r="C123" s="261" t="s">
        <v>103</v>
      </c>
      <c r="D123" s="69"/>
      <c r="E123" s="243"/>
      <c r="F123" s="69"/>
      <c r="G123" s="69"/>
      <c r="I123" s="411"/>
      <c r="K123" s="125"/>
    </row>
    <row r="124" spans="1:11" s="7" customFormat="1" ht="18.75" customHeight="1" x14ac:dyDescent="0.3">
      <c r="A124" s="406"/>
      <c r="B124" s="415"/>
      <c r="C124" s="98" t="s">
        <v>139</v>
      </c>
      <c r="D124" s="85">
        <f>SUM(D122:D123)</f>
        <v>0</v>
      </c>
      <c r="F124" s="85">
        <f>SUM(F122:F123)</f>
        <v>0</v>
      </c>
      <c r="G124" s="85">
        <f>SUM(G122:G123)</f>
        <v>0</v>
      </c>
      <c r="H124" s="11"/>
      <c r="I124" s="412"/>
      <c r="K124" s="125"/>
    </row>
    <row r="125" spans="1:11" s="7" customFormat="1" ht="18.75" customHeight="1" x14ac:dyDescent="0.3">
      <c r="A125" s="406"/>
      <c r="B125" s="274"/>
      <c r="C125" s="275"/>
      <c r="D125" s="127"/>
      <c r="E125" s="126"/>
      <c r="F125" s="127"/>
      <c r="G125" s="127"/>
      <c r="H125" s="276"/>
      <c r="I125" s="277"/>
      <c r="K125" s="125"/>
    </row>
    <row r="126" spans="1:11" s="7" customFormat="1" ht="15.75" customHeight="1" x14ac:dyDescent="0.3">
      <c r="A126" s="406"/>
      <c r="B126" s="416" t="s">
        <v>24</v>
      </c>
      <c r="C126" s="416"/>
      <c r="D126" s="86">
        <f>D129-D127</f>
        <v>0</v>
      </c>
      <c r="F126" s="86">
        <f t="shared" ref="F126:G126" si="6">F129-F127</f>
        <v>0</v>
      </c>
      <c r="G126" s="86">
        <f t="shared" si="6"/>
        <v>0</v>
      </c>
      <c r="H126" s="11"/>
      <c r="I126" s="289" t="e">
        <f>+G126/$G$129</f>
        <v>#DIV/0!</v>
      </c>
      <c r="K126" s="125"/>
    </row>
    <row r="127" spans="1:11" s="7" customFormat="1" ht="15.75" customHeight="1" x14ac:dyDescent="0.25">
      <c r="A127" s="406"/>
      <c r="B127" s="416" t="s">
        <v>25</v>
      </c>
      <c r="C127" s="416"/>
      <c r="D127" s="86">
        <f>+D105+D106+D107+D120</f>
        <v>0</v>
      </c>
      <c r="F127" s="86">
        <f>+F105+F106+F107+F120</f>
        <v>0</v>
      </c>
      <c r="G127" s="86">
        <f>+G105+G106+G107+G120</f>
        <v>0</v>
      </c>
      <c r="H127" s="62"/>
      <c r="I127" s="289" t="e">
        <f>+G127/$G$129</f>
        <v>#DIV/0!</v>
      </c>
      <c r="K127" s="125"/>
    </row>
    <row r="128" spans="1:11" ht="13.8" x14ac:dyDescent="0.25">
      <c r="B128" s="22"/>
      <c r="C128" s="19"/>
      <c r="D128" s="23"/>
      <c r="E128" s="7"/>
      <c r="F128" s="21"/>
      <c r="G128" s="21"/>
      <c r="H128" s="11"/>
      <c r="I128" s="22"/>
    </row>
    <row r="129" spans="1:13" ht="26.25" customHeight="1" x14ac:dyDescent="0.3">
      <c r="A129" s="419" t="s">
        <v>26</v>
      </c>
      <c r="B129" s="420" t="s">
        <v>140</v>
      </c>
      <c r="C129" s="421"/>
      <c r="D129" s="88">
        <f>+D116+D120+D124</f>
        <v>0</v>
      </c>
      <c r="E129"/>
      <c r="F129" s="88">
        <f>+F116+F120+F124</f>
        <v>0</v>
      </c>
      <c r="G129" s="88">
        <f>+G116+G120+G124</f>
        <v>0</v>
      </c>
      <c r="H129" s="11"/>
      <c r="I129" s="313"/>
      <c r="J129" s="149"/>
      <c r="K129" s="295"/>
      <c r="M129" s="13"/>
    </row>
    <row r="130" spans="1:13" ht="14.25" customHeight="1" x14ac:dyDescent="0.25">
      <c r="A130" s="419"/>
      <c r="B130" s="422" t="s">
        <v>141</v>
      </c>
      <c r="C130" s="423"/>
      <c r="D130" s="89"/>
      <c r="E130" s="78"/>
      <c r="F130" s="314"/>
      <c r="G130" s="314"/>
      <c r="H130" s="11"/>
      <c r="I130" s="104"/>
      <c r="J130" s="13"/>
      <c r="M130" s="186"/>
    </row>
    <row r="131" spans="1:13" ht="14.25" customHeight="1" x14ac:dyDescent="0.25">
      <c r="A131" s="419"/>
      <c r="B131" s="422" t="s">
        <v>142</v>
      </c>
      <c r="C131" s="423"/>
      <c r="D131" s="89"/>
      <c r="E131" s="78"/>
      <c r="F131" s="314"/>
      <c r="G131" s="314"/>
      <c r="H131" s="11"/>
      <c r="I131" s="104"/>
      <c r="J131" s="13"/>
    </row>
    <row r="132" spans="1:13" ht="27.3" customHeight="1" x14ac:dyDescent="0.3">
      <c r="A132" s="419"/>
      <c r="B132" s="420" t="s">
        <v>143</v>
      </c>
      <c r="C132" s="421"/>
      <c r="D132" s="88"/>
      <c r="E132"/>
      <c r="F132" s="90">
        <f>+F129-F130-F131</f>
        <v>0</v>
      </c>
      <c r="G132" s="90">
        <f>+G129-G130-G131</f>
        <v>0</v>
      </c>
      <c r="H132" s="11"/>
      <c r="I132" s="62"/>
    </row>
    <row r="133" spans="1:13" ht="14.25" customHeight="1" x14ac:dyDescent="0.3">
      <c r="A133" s="419"/>
      <c r="B133" s="422" t="s">
        <v>144</v>
      </c>
      <c r="C133" s="423"/>
      <c r="D133" s="91"/>
      <c r="E133" s="92"/>
      <c r="F133" s="79"/>
      <c r="G133" s="79"/>
      <c r="H133" s="11"/>
      <c r="I133" s="296"/>
      <c r="J133" s="13"/>
    </row>
    <row r="134" spans="1:13" ht="38.25" customHeight="1" x14ac:dyDescent="0.3">
      <c r="A134" s="419"/>
      <c r="B134" s="424" t="s">
        <v>145</v>
      </c>
      <c r="C134" s="425"/>
      <c r="D134" s="88"/>
      <c r="E134"/>
      <c r="F134" s="94">
        <f>+F132-F133</f>
        <v>0</v>
      </c>
      <c r="G134" s="94">
        <f>+G132-G133</f>
        <v>0</v>
      </c>
      <c r="H134" s="11"/>
      <c r="I134" s="149"/>
      <c r="J134" s="13"/>
    </row>
    <row r="135" spans="1:13" customFormat="1" ht="15" customHeight="1" x14ac:dyDescent="0.3">
      <c r="A135" s="469" t="s">
        <v>151</v>
      </c>
      <c r="B135" s="469"/>
      <c r="C135" s="469"/>
      <c r="F135" s="111"/>
      <c r="G135" s="111"/>
      <c r="J135" s="124"/>
      <c r="K135" s="123"/>
    </row>
    <row r="136" spans="1:13" ht="24" customHeight="1" x14ac:dyDescent="0.25">
      <c r="A136" s="463" t="s">
        <v>98</v>
      </c>
      <c r="B136" s="463"/>
      <c r="C136" s="463"/>
      <c r="D136" s="463"/>
      <c r="E136" s="463"/>
      <c r="F136" s="463"/>
      <c r="G136" s="463"/>
      <c r="H136" s="463"/>
      <c r="I136" s="463"/>
    </row>
    <row r="137" spans="1:13" ht="13.05" customHeight="1" x14ac:dyDescent="0.25">
      <c r="A137" s="464" t="s">
        <v>45</v>
      </c>
      <c r="B137" s="464"/>
      <c r="C137" s="464"/>
      <c r="D137" s="464"/>
      <c r="E137" s="464"/>
      <c r="F137" s="464"/>
      <c r="G137" s="464"/>
      <c r="H137" s="464"/>
      <c r="I137" s="464"/>
    </row>
    <row r="138" spans="1:13" ht="13.05" customHeight="1" x14ac:dyDescent="0.25">
      <c r="A138" s="464" t="s">
        <v>46</v>
      </c>
      <c r="B138" s="464"/>
      <c r="C138" s="464"/>
      <c r="D138" s="464"/>
      <c r="E138" s="464"/>
      <c r="F138" s="464"/>
      <c r="G138" s="464"/>
      <c r="H138" s="464"/>
      <c r="I138" s="464"/>
    </row>
    <row r="139" spans="1:13" ht="13.05" customHeight="1" x14ac:dyDescent="0.25">
      <c r="A139" s="464" t="s">
        <v>132</v>
      </c>
      <c r="B139" s="464"/>
      <c r="C139" s="464"/>
      <c r="D139" s="464"/>
      <c r="E139" s="464"/>
      <c r="F139" s="464"/>
      <c r="G139" s="464"/>
      <c r="H139" s="464"/>
      <c r="I139" s="464"/>
      <c r="K139" s="2"/>
    </row>
    <row r="140" spans="1:13" ht="13.05" customHeight="1" x14ac:dyDescent="0.25">
      <c r="A140" s="464" t="s">
        <v>81</v>
      </c>
      <c r="B140" s="464"/>
      <c r="C140" s="464"/>
      <c r="D140" s="464"/>
      <c r="E140" s="464"/>
      <c r="F140" s="464"/>
      <c r="G140" s="464"/>
      <c r="H140" s="464"/>
      <c r="I140" s="464"/>
      <c r="K140" s="2"/>
    </row>
    <row r="141" spans="1:13" ht="13.05" customHeight="1" x14ac:dyDescent="0.25">
      <c r="A141" s="464" t="s">
        <v>82</v>
      </c>
      <c r="B141" s="464"/>
      <c r="C141" s="464"/>
      <c r="D141" s="464"/>
      <c r="E141" s="464"/>
      <c r="F141" s="464"/>
      <c r="G141" s="464"/>
      <c r="H141" s="464"/>
      <c r="I141" s="464"/>
      <c r="K141" s="2"/>
    </row>
    <row r="142" spans="1:13" ht="15" customHeight="1" x14ac:dyDescent="0.25">
      <c r="A142" s="464" t="s">
        <v>83</v>
      </c>
      <c r="B142" s="464"/>
      <c r="C142" s="464"/>
      <c r="D142" s="464"/>
      <c r="E142" s="464"/>
      <c r="F142" s="464"/>
      <c r="G142" s="464"/>
      <c r="H142" s="464"/>
      <c r="I142" s="464"/>
      <c r="K142" s="2"/>
    </row>
    <row r="143" spans="1:13" ht="18.600000000000001" customHeight="1" x14ac:dyDescent="0.25">
      <c r="A143" s="464" t="s">
        <v>84</v>
      </c>
      <c r="B143" s="464"/>
      <c r="C143" s="464"/>
      <c r="D143" s="464"/>
      <c r="E143" s="464"/>
      <c r="F143" s="464"/>
      <c r="G143" s="464"/>
      <c r="H143" s="464"/>
      <c r="I143" s="464"/>
      <c r="K143" s="2"/>
    </row>
    <row r="144" spans="1:13" x14ac:dyDescent="0.25">
      <c r="A144" s="464" t="s">
        <v>100</v>
      </c>
      <c r="B144" s="464"/>
      <c r="C144" s="464"/>
      <c r="D144" s="464"/>
      <c r="E144" s="464"/>
      <c r="F144" s="464"/>
      <c r="G144" s="464"/>
      <c r="H144" s="464"/>
      <c r="I144" s="464"/>
      <c r="K144" s="2"/>
    </row>
    <row r="145" spans="1:11" x14ac:dyDescent="0.25">
      <c r="A145" s="464" t="s">
        <v>136</v>
      </c>
      <c r="B145" s="464"/>
      <c r="C145" s="464"/>
      <c r="D145" s="464"/>
      <c r="E145" s="464"/>
      <c r="F145" s="464"/>
      <c r="G145" s="464"/>
      <c r="H145" s="464"/>
      <c r="I145" s="464"/>
      <c r="K145" s="2"/>
    </row>
    <row r="146" spans="1:11" ht="18.600000000000001" customHeight="1" x14ac:dyDescent="0.25">
      <c r="A146" s="176"/>
      <c r="B146" s="176"/>
      <c r="C146" s="176"/>
      <c r="D146" s="176"/>
      <c r="E146" s="176"/>
      <c r="F146" s="176"/>
      <c r="G146" s="176"/>
      <c r="H146" s="176"/>
      <c r="I146" s="176"/>
      <c r="K146" s="2"/>
    </row>
    <row r="147" spans="1:11" ht="25.95" customHeight="1" x14ac:dyDescent="0.25">
      <c r="A147" s="400" t="s">
        <v>35</v>
      </c>
      <c r="B147" s="400"/>
      <c r="C147" s="400"/>
      <c r="D147" s="172"/>
      <c r="E147" s="172"/>
      <c r="F147" s="172"/>
      <c r="G147" s="172"/>
      <c r="H147" s="172"/>
      <c r="I147" s="172"/>
    </row>
    <row r="148" spans="1:11" ht="15" customHeight="1" x14ac:dyDescent="0.25">
      <c r="A148" s="400" t="s">
        <v>150</v>
      </c>
      <c r="B148" s="400"/>
      <c r="C148" s="400"/>
      <c r="D148" s="400"/>
      <c r="E148" s="400"/>
      <c r="F148" s="400"/>
      <c r="G148" s="21"/>
      <c r="H148" s="7"/>
      <c r="I148" s="22"/>
    </row>
    <row r="149" spans="1:11" ht="15" customHeight="1" x14ac:dyDescent="0.25">
      <c r="A149" s="400" t="s">
        <v>68</v>
      </c>
      <c r="B149" s="400"/>
      <c r="C149" s="400"/>
      <c r="D149" s="400"/>
      <c r="E149" s="400"/>
      <c r="F149" s="400"/>
      <c r="G149" s="25"/>
      <c r="H149" s="25"/>
      <c r="I149" s="25"/>
    </row>
    <row r="150" spans="1:11" ht="15" customHeight="1" x14ac:dyDescent="0.25">
      <c r="A150" s="400" t="s">
        <v>9</v>
      </c>
      <c r="B150" s="400"/>
      <c r="C150" s="400"/>
      <c r="D150" s="400"/>
      <c r="E150" s="400"/>
      <c r="F150" s="400"/>
      <c r="G150" s="25"/>
      <c r="H150" s="25"/>
      <c r="I150" s="25"/>
    </row>
    <row r="151" spans="1:11" x14ac:dyDescent="0.25">
      <c r="C151" s="25"/>
      <c r="D151" s="25"/>
      <c r="E151" s="24"/>
      <c r="F151" s="24"/>
      <c r="G151" s="25"/>
      <c r="H151" s="25"/>
      <c r="I151" s="25"/>
    </row>
  </sheetData>
  <mergeCells count="62">
    <mergeCell ref="I10:I31"/>
    <mergeCell ref="B33:B35"/>
    <mergeCell ref="I33:I35"/>
    <mergeCell ref="A1:I1"/>
    <mergeCell ref="A2:I2"/>
    <mergeCell ref="A3:I3"/>
    <mergeCell ref="A4:I4"/>
    <mergeCell ref="A6:I6"/>
    <mergeCell ref="B37:C37"/>
    <mergeCell ref="B38:C38"/>
    <mergeCell ref="A40:A45"/>
    <mergeCell ref="B40:C40"/>
    <mergeCell ref="B41:C41"/>
    <mergeCell ref="B42:C42"/>
    <mergeCell ref="B43:C43"/>
    <mergeCell ref="B44:C44"/>
    <mergeCell ref="B45:C45"/>
    <mergeCell ref="A10:A38"/>
    <mergeCell ref="B10:B31"/>
    <mergeCell ref="A47:I47"/>
    <mergeCell ref="A51:C51"/>
    <mergeCell ref="A54:C54"/>
    <mergeCell ref="A57:A81"/>
    <mergeCell ref="B57:B77"/>
    <mergeCell ref="B79:B81"/>
    <mergeCell ref="A84:C84"/>
    <mergeCell ref="A86:A88"/>
    <mergeCell ref="B86:B88"/>
    <mergeCell ref="A91:I91"/>
    <mergeCell ref="A95:A127"/>
    <mergeCell ref="B95:B116"/>
    <mergeCell ref="I95:I116"/>
    <mergeCell ref="B118:B120"/>
    <mergeCell ref="I118:I120"/>
    <mergeCell ref="B122:B124"/>
    <mergeCell ref="I122:I124"/>
    <mergeCell ref="B126:C126"/>
    <mergeCell ref="B127:C127"/>
    <mergeCell ref="A129:A134"/>
    <mergeCell ref="B129:C129"/>
    <mergeCell ref="B130:C130"/>
    <mergeCell ref="B131:C131"/>
    <mergeCell ref="B132:C132"/>
    <mergeCell ref="B133:C133"/>
    <mergeCell ref="B134:C134"/>
    <mergeCell ref="A147:C147"/>
    <mergeCell ref="A135:C135"/>
    <mergeCell ref="A136:I136"/>
    <mergeCell ref="A137:I137"/>
    <mergeCell ref="A138:I138"/>
    <mergeCell ref="A139:I139"/>
    <mergeCell ref="A140:I140"/>
    <mergeCell ref="A141:I141"/>
    <mergeCell ref="A142:I142"/>
    <mergeCell ref="A143:I143"/>
    <mergeCell ref="A144:I144"/>
    <mergeCell ref="A145:I145"/>
    <mergeCell ref="A148:F148"/>
    <mergeCell ref="A149:C149"/>
    <mergeCell ref="D149:F149"/>
    <mergeCell ref="A150:C150"/>
    <mergeCell ref="D150:F150"/>
  </mergeCells>
  <conditionalFormatting sqref="H9">
    <cfRule type="iconSet" priority="38">
      <iconSet>
        <cfvo type="percent" val="0"/>
        <cfvo type="num" val="0.95" gte="0"/>
        <cfvo type="num" val="1" gte="0"/>
      </iconSet>
    </cfRule>
    <cfRule type="iconSet" priority="39">
      <iconSet>
        <cfvo type="percent" val="0"/>
        <cfvo type="num" val="0.95" gte="0"/>
        <cfvo type="num" val="0.99" gte="0"/>
      </iconSet>
    </cfRule>
    <cfRule type="iconSet" priority="40">
      <iconSet>
        <cfvo type="percent" val="0"/>
        <cfvo type="num" val="0.95"/>
        <cfvo type="num" val="1"/>
      </iconSet>
    </cfRule>
  </conditionalFormatting>
  <conditionalFormatting sqref="H10">
    <cfRule type="iconSet" priority="36">
      <iconSet>
        <cfvo type="percent" val="0"/>
        <cfvo type="num" val="0.95"/>
        <cfvo type="num" val="1"/>
      </iconSet>
    </cfRule>
  </conditionalFormatting>
  <conditionalFormatting sqref="H11:H13 H15:H16 H19">
    <cfRule type="iconSet" priority="34">
      <iconSet>
        <cfvo type="percent" val="0"/>
        <cfvo type="num" val="0.95"/>
        <cfvo type="num" val="1"/>
      </iconSet>
    </cfRule>
  </conditionalFormatting>
  <conditionalFormatting sqref="H17">
    <cfRule type="iconSet" priority="24">
      <iconSet>
        <cfvo type="percent" val="0"/>
        <cfvo type="num" val="0.95"/>
        <cfvo type="num" val="1"/>
      </iconSet>
    </cfRule>
    <cfRule type="iconSet" priority="25">
      <iconSet>
        <cfvo type="percent" val="0"/>
        <cfvo type="num" val="0.95" gte="0"/>
        <cfvo type="num" val="0.99" gte="0"/>
      </iconSet>
    </cfRule>
    <cfRule type="iconSet" priority="26">
      <iconSet>
        <cfvo type="percent" val="0"/>
        <cfvo type="num" val="0.95" gte="0"/>
        <cfvo type="num" val="1" gte="0"/>
      </iconSet>
    </cfRule>
    <cfRule type="iconSet" priority="27">
      <iconSet>
        <cfvo type="percent" val="0"/>
        <cfvo type="num" val="0.95" gte="0"/>
        <cfvo type="num" val="1" gte="0"/>
      </iconSet>
    </cfRule>
  </conditionalFormatting>
  <conditionalFormatting sqref="H18">
    <cfRule type="iconSet" priority="20">
      <iconSet>
        <cfvo type="percent" val="0"/>
        <cfvo type="num" val="0.95"/>
        <cfvo type="num" val="1"/>
      </iconSet>
    </cfRule>
    <cfRule type="iconSet" priority="21">
      <iconSet>
        <cfvo type="percent" val="0"/>
        <cfvo type="num" val="0.95" gte="0"/>
        <cfvo type="num" val="0.99" gte="0"/>
      </iconSet>
    </cfRule>
    <cfRule type="iconSet" priority="22">
      <iconSet>
        <cfvo type="percent" val="0"/>
        <cfvo type="num" val="0.95" gte="0"/>
        <cfvo type="num" val="1" gte="0"/>
      </iconSet>
    </cfRule>
    <cfRule type="iconSet" priority="23">
      <iconSet>
        <cfvo type="percent" val="0"/>
        <cfvo type="num" val="0.95" gte="0"/>
        <cfvo type="num" val="1" gte="0"/>
      </iconSet>
    </cfRule>
  </conditionalFormatting>
  <conditionalFormatting sqref="H20:H21">
    <cfRule type="iconSet" priority="31">
      <iconSet>
        <cfvo type="percent" val="0"/>
        <cfvo type="num" val="0.95"/>
        <cfvo type="num" val="1"/>
      </iconSet>
    </cfRule>
  </conditionalFormatting>
  <conditionalFormatting sqref="H23:H29">
    <cfRule type="iconSet" priority="55">
      <iconSet>
        <cfvo type="percent" val="0"/>
        <cfvo type="num" val="0.95"/>
        <cfvo type="num" val="1"/>
      </iconSet>
    </cfRule>
  </conditionalFormatting>
  <conditionalFormatting sqref="H23:H30 H11:H13 H15:H16 H19">
    <cfRule type="iconSet" priority="56">
      <iconSet>
        <cfvo type="percent" val="0"/>
        <cfvo type="num" val="0.95" gte="0"/>
        <cfvo type="num" val="1" gte="0"/>
      </iconSet>
    </cfRule>
  </conditionalFormatting>
  <conditionalFormatting sqref="H23:H31 H10:H13 H15:H16 H19">
    <cfRule type="iconSet" priority="57">
      <iconSet>
        <cfvo type="percent" val="0"/>
        <cfvo type="num" val="0.95" gte="0"/>
        <cfvo type="num" val="1" gte="0"/>
      </iconSet>
    </cfRule>
  </conditionalFormatting>
  <conditionalFormatting sqref="H30">
    <cfRule type="iconSet" priority="50">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7">
      <iconSet>
        <cfvo type="percent" val="0"/>
        <cfvo type="num" val="0.95" gte="0"/>
        <cfvo type="num" val="0.99" gte="0"/>
      </iconSet>
    </cfRule>
  </conditionalFormatting>
  <conditionalFormatting sqref="H40:H45">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95">
    <cfRule type="iconSet" priority="48">
      <iconSet>
        <cfvo type="percent" val="0"/>
        <cfvo type="num" val="0.95"/>
        <cfvo type="num" val="1"/>
      </iconSet>
    </cfRule>
  </conditionalFormatting>
  <conditionalFormatting sqref="H96:H101 H104">
    <cfRule type="iconSet" priority="46">
      <iconSet>
        <cfvo type="percent" val="0"/>
        <cfvo type="num" val="0.95"/>
        <cfvo type="num" val="1"/>
      </iconSet>
    </cfRule>
  </conditionalFormatting>
  <conditionalFormatting sqref="H102">
    <cfRule type="iconSet" priority="12">
      <iconSet>
        <cfvo type="percent" val="0"/>
        <cfvo type="num" val="0.95"/>
        <cfvo type="num" val="1"/>
      </iconSet>
    </cfRule>
    <cfRule type="iconSet" priority="13">
      <iconSet>
        <cfvo type="percent" val="0"/>
        <cfvo type="num" val="0.95" gte="0"/>
        <cfvo type="num" val="0.99" gte="0"/>
      </iconSet>
    </cfRule>
    <cfRule type="iconSet" priority="14">
      <iconSet>
        <cfvo type="percent" val="0"/>
        <cfvo type="num" val="0.95" gte="0"/>
        <cfvo type="num" val="1" gte="0"/>
      </iconSet>
    </cfRule>
    <cfRule type="iconSet" priority="15">
      <iconSet>
        <cfvo type="percent" val="0"/>
        <cfvo type="num" val="0.95" gte="0"/>
        <cfvo type="num" val="1" gte="0"/>
      </iconSet>
    </cfRule>
  </conditionalFormatting>
  <conditionalFormatting sqref="H103">
    <cfRule type="iconSet" priority="16">
      <iconSet>
        <cfvo type="percent" val="0"/>
        <cfvo type="num" val="0.95"/>
        <cfvo type="num" val="1"/>
      </iconSet>
    </cfRule>
    <cfRule type="iconSet" priority="17">
      <iconSet>
        <cfvo type="percent" val="0"/>
        <cfvo type="num" val="0.95" gte="0"/>
        <cfvo type="num" val="0.99" gte="0"/>
      </iconSet>
    </cfRule>
    <cfRule type="iconSet" priority="18">
      <iconSet>
        <cfvo type="percent" val="0"/>
        <cfvo type="num" val="0.95" gte="0"/>
        <cfvo type="num" val="1" gte="0"/>
      </iconSet>
    </cfRule>
    <cfRule type="iconSet" priority="19">
      <iconSet>
        <cfvo type="percent" val="0"/>
        <cfvo type="num" val="0.95" gte="0"/>
        <cfvo type="num" val="1" gte="0"/>
      </iconSet>
    </cfRule>
  </conditionalFormatting>
  <conditionalFormatting sqref="H105:H106">
    <cfRule type="iconSet" priority="44">
      <iconSet>
        <cfvo type="percent" val="0"/>
        <cfvo type="num" val="0.95"/>
        <cfvo type="num" val="1"/>
      </iconSet>
    </cfRule>
  </conditionalFormatting>
  <conditionalFormatting sqref="H108:H113 H96:H101 H104">
    <cfRule type="iconSet" priority="53">
      <iconSet>
        <cfvo type="percent" val="0"/>
        <cfvo type="num" val="0.95" gte="0"/>
        <cfvo type="num" val="1" gte="0"/>
      </iconSet>
    </cfRule>
  </conditionalFormatting>
  <conditionalFormatting sqref="H108:H113">
    <cfRule type="iconSet" priority="54">
      <iconSet>
        <cfvo type="percent" val="0"/>
        <cfvo type="num" val="0.95"/>
        <cfvo type="num" val="1"/>
      </iconSet>
    </cfRule>
  </conditionalFormatting>
  <conditionalFormatting sqref="H114">
    <cfRule type="iconSet" priority="4">
      <iconSet>
        <cfvo type="percent" val="0"/>
        <cfvo type="num" val="0.95"/>
        <cfvo type="num" val="1"/>
      </iconSet>
    </cfRule>
    <cfRule type="iconSet" priority="5">
      <iconSet>
        <cfvo type="percent" val="0"/>
        <cfvo type="num" val="0.95" gte="0"/>
        <cfvo type="num" val="0.99" gte="0"/>
      </iconSet>
    </cfRule>
    <cfRule type="iconSet" priority="6">
      <iconSet>
        <cfvo type="percent" val="0"/>
        <cfvo type="num" val="0.95" gte="0"/>
        <cfvo type="num" val="1" gte="0"/>
      </iconSet>
    </cfRule>
    <cfRule type="iconSet" priority="7">
      <iconSet>
        <cfvo type="percent" val="0"/>
        <cfvo type="num" val="0.95" gte="0"/>
        <cfvo type="num" val="1" gte="0"/>
      </iconSet>
    </cfRule>
  </conditionalFormatting>
  <conditionalFormatting sqref="H115">
    <cfRule type="iconSet" priority="8">
      <iconSet>
        <cfvo type="percent" val="0"/>
        <cfvo type="num" val="0.95"/>
        <cfvo type="num" val="1"/>
      </iconSet>
    </cfRule>
    <cfRule type="iconSet" priority="9">
      <iconSet>
        <cfvo type="percent" val="0"/>
        <cfvo type="num" val="0.95" gte="0"/>
        <cfvo type="num" val="0.99" gte="0"/>
      </iconSet>
    </cfRule>
    <cfRule type="iconSet" priority="10">
      <iconSet>
        <cfvo type="percent" val="0"/>
        <cfvo type="num" val="0.95" gte="0"/>
        <cfvo type="num" val="1" gte="0"/>
      </iconSet>
    </cfRule>
    <cfRule type="iconSet" priority="11">
      <iconSet>
        <cfvo type="percent" val="0"/>
        <cfvo type="num" val="0.95" gte="0"/>
        <cfvo type="num" val="1" gte="0"/>
      </iconSet>
    </cfRule>
  </conditionalFormatting>
  <conditionalFormatting sqref="H116 H108:H113 H95:H101 H104">
    <cfRule type="iconSet" priority="51">
      <iconSet>
        <cfvo type="percent" val="0"/>
        <cfvo type="num" val="0.95" gte="0"/>
        <cfvo type="num" val="1" gte="0"/>
      </iconSet>
    </cfRule>
  </conditionalFormatting>
  <conditionalFormatting sqref="H116">
    <cfRule type="iconSet" priority="47">
      <iconSet>
        <cfvo type="percent" val="0"/>
        <cfvo type="num" val="0.95"/>
        <cfvo type="num" val="1"/>
      </iconSet>
    </cfRule>
  </conditionalFormatting>
  <conditionalFormatting sqref="H118:H121 H105:H107 H125:H126">
    <cfRule type="iconSet" priority="52">
      <iconSet>
        <cfvo type="percent" val="0"/>
        <cfvo type="num" val="0.95"/>
        <cfvo type="num" val="1"/>
      </iconSet>
    </cfRule>
  </conditionalFormatting>
  <conditionalFormatting sqref="H122:H124">
    <cfRule type="iconSet" priority="1">
      <iconSet>
        <cfvo type="percent" val="0"/>
        <cfvo type="num" val="0.95"/>
        <cfvo type="num" val="1"/>
      </iconSet>
    </cfRule>
    <cfRule type="iconSet" priority="2">
      <iconSet>
        <cfvo type="percent" val="0"/>
        <cfvo type="num" val="0.95"/>
        <cfvo type="num" val="1"/>
      </iconSet>
    </cfRule>
    <cfRule type="iconSet" priority="3">
      <iconSet>
        <cfvo type="percent" val="0"/>
        <cfvo type="num" val="0.95" gte="0"/>
        <cfvo type="num" val="0.99" gte="0"/>
      </iconSet>
    </cfRule>
  </conditionalFormatting>
  <conditionalFormatting sqref="H128 H95:H101 H104:H113 H116:H121 H125:H126">
    <cfRule type="iconSet" priority="49">
      <iconSet>
        <cfvo type="percent" val="0"/>
        <cfvo type="num" val="0.95" gte="0"/>
        <cfvo type="num" val="0.99" gte="0"/>
      </iconSet>
    </cfRule>
  </conditionalFormatting>
  <conditionalFormatting sqref="H128 H118:H121 H105:H107 H125:H126">
    <cfRule type="iconSet" priority="45">
      <iconSet>
        <cfvo type="percent" val="0"/>
        <cfvo type="num" val="0.95"/>
        <cfvo type="num" val="1"/>
      </iconSet>
    </cfRule>
  </conditionalFormatting>
  <conditionalFormatting sqref="H129:H134">
    <cfRule type="iconSet" priority="41">
      <iconSet>
        <cfvo type="percent" val="0"/>
        <cfvo type="num" val="0.95"/>
        <cfvo type="num" val="1"/>
      </iconSet>
    </cfRule>
    <cfRule type="iconSet" priority="42">
      <iconSet>
        <cfvo type="percent" val="0"/>
        <cfvo type="num" val="0.95"/>
        <cfvo type="num" val="1"/>
      </iconSet>
    </cfRule>
    <cfRule type="iconSet" priority="43">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N151"/>
  <sheetViews>
    <sheetView showGridLines="0" zoomScale="80" zoomScaleNormal="80" zoomScaleSheetLayoutView="85" workbookViewId="0">
      <selection activeCell="K134" sqref="K134"/>
    </sheetView>
  </sheetViews>
  <sheetFormatPr baseColWidth="10" defaultColWidth="11.44140625" defaultRowHeight="13.2" outlineLevelRow="2"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26" t="s">
        <v>52</v>
      </c>
      <c r="B1" s="426"/>
      <c r="C1" s="426"/>
      <c r="D1" s="426"/>
      <c r="E1" s="426"/>
      <c r="F1" s="426"/>
      <c r="G1" s="426"/>
      <c r="H1" s="426"/>
      <c r="I1" s="426"/>
    </row>
    <row r="2" spans="1:14" ht="17.399999999999999" x14ac:dyDescent="0.25">
      <c r="A2" s="427" t="s">
        <v>53</v>
      </c>
      <c r="B2" s="427"/>
      <c r="C2" s="427"/>
      <c r="D2" s="427"/>
      <c r="E2" s="427"/>
      <c r="F2" s="427"/>
      <c r="G2" s="427"/>
      <c r="H2" s="427"/>
      <c r="I2" s="427"/>
    </row>
    <row r="3" spans="1:14" ht="20.25" customHeight="1" x14ac:dyDescent="0.25">
      <c r="A3" s="428" t="s">
        <v>154</v>
      </c>
      <c r="B3" s="428"/>
      <c r="C3" s="428"/>
      <c r="D3" s="428"/>
      <c r="E3" s="428"/>
      <c r="F3" s="428"/>
      <c r="G3" s="428"/>
      <c r="H3" s="428"/>
      <c r="I3" s="428"/>
    </row>
    <row r="4" spans="1:14" ht="17.25" customHeight="1" x14ac:dyDescent="0.25">
      <c r="A4" s="429" t="s">
        <v>73</v>
      </c>
      <c r="B4" s="429"/>
      <c r="C4" s="429"/>
      <c r="D4" s="429"/>
      <c r="E4" s="429"/>
      <c r="F4" s="429"/>
      <c r="G4" s="429"/>
      <c r="H4" s="429"/>
      <c r="I4" s="429"/>
      <c r="K4" s="223"/>
    </row>
    <row r="5" spans="1:14" ht="15.6" x14ac:dyDescent="0.3">
      <c r="A5" s="63"/>
      <c r="B5" s="63"/>
      <c r="C5" s="63"/>
      <c r="D5" s="63"/>
      <c r="E5" s="63"/>
      <c r="F5" s="63"/>
      <c r="G5" s="63"/>
      <c r="H5" s="63"/>
      <c r="I5" s="63"/>
      <c r="L5" s="169"/>
    </row>
    <row r="6" spans="1:14" customFormat="1" ht="31.5" customHeight="1" x14ac:dyDescent="0.3">
      <c r="A6" s="430" t="s">
        <v>42</v>
      </c>
      <c r="B6" s="431"/>
      <c r="C6" s="431"/>
      <c r="D6" s="431"/>
      <c r="E6" s="431"/>
      <c r="F6" s="431"/>
      <c r="G6" s="431"/>
      <c r="H6" s="431"/>
      <c r="I6" s="432"/>
      <c r="K6" s="124"/>
      <c r="L6" s="170"/>
    </row>
    <row r="7" spans="1:14" ht="15.6" x14ac:dyDescent="0.3">
      <c r="C7" s="3"/>
      <c r="D7" s="4"/>
      <c r="G7" s="4"/>
      <c r="L7" s="169"/>
    </row>
    <row r="8" spans="1:14" s="5" customFormat="1" ht="60" customHeight="1" x14ac:dyDescent="0.25">
      <c r="C8" s="42"/>
      <c r="D8" s="43" t="s">
        <v>92</v>
      </c>
      <c r="E8" s="6"/>
      <c r="F8" s="43" t="s">
        <v>93</v>
      </c>
      <c r="G8" s="43" t="s">
        <v>95</v>
      </c>
      <c r="H8" s="6"/>
      <c r="I8" s="43" t="s">
        <v>94</v>
      </c>
      <c r="K8" s="123"/>
    </row>
    <row r="9" spans="1:14" s="7" customFormat="1" ht="4.5" customHeight="1" x14ac:dyDescent="0.25">
      <c r="C9" s="8"/>
      <c r="D9" s="34"/>
      <c r="E9" s="10"/>
      <c r="F9" s="9"/>
      <c r="G9" s="9"/>
      <c r="H9" s="10"/>
      <c r="J9" s="5"/>
      <c r="K9" s="125"/>
    </row>
    <row r="10" spans="1:14" s="5" customFormat="1" ht="15.9" customHeight="1" x14ac:dyDescent="0.25">
      <c r="A10" s="446" t="s">
        <v>20</v>
      </c>
      <c r="B10" s="447" t="s">
        <v>21</v>
      </c>
      <c r="C10" s="99" t="s">
        <v>1</v>
      </c>
      <c r="D10" s="131">
        <f t="shared" ref="D10:D30" si="0">D95</f>
        <v>0</v>
      </c>
      <c r="E10" s="116"/>
      <c r="F10" s="131">
        <f t="shared" ref="F10:F30" si="1">F95</f>
        <v>0</v>
      </c>
      <c r="G10" s="131">
        <f>G95-G57</f>
        <v>0</v>
      </c>
      <c r="H10" s="11"/>
      <c r="I10" s="450" t="e">
        <f>+G31/G40</f>
        <v>#DIV/0!</v>
      </c>
      <c r="K10" s="123"/>
      <c r="L10" s="123"/>
      <c r="M10" s="123"/>
      <c r="N10" s="123"/>
    </row>
    <row r="11" spans="1:14" ht="15.9" customHeight="1" outlineLevel="1" x14ac:dyDescent="0.25">
      <c r="A11" s="446"/>
      <c r="B11" s="448"/>
      <c r="C11" s="100" t="s">
        <v>43</v>
      </c>
      <c r="D11" s="37">
        <f t="shared" si="0"/>
        <v>0</v>
      </c>
      <c r="E11" s="116"/>
      <c r="F11" s="37">
        <f>F96</f>
        <v>0</v>
      </c>
      <c r="G11" s="37">
        <f>G96-G58</f>
        <v>0</v>
      </c>
      <c r="I11" s="451"/>
      <c r="J11" s="5"/>
      <c r="K11" s="122"/>
      <c r="L11" s="122"/>
      <c r="M11" s="122"/>
      <c r="N11" s="122"/>
    </row>
    <row r="12" spans="1:14" s="202" customFormat="1" ht="15.9" customHeight="1" outlineLevel="1" x14ac:dyDescent="0.25">
      <c r="A12" s="446"/>
      <c r="B12" s="448"/>
      <c r="C12" s="199" t="s">
        <v>99</v>
      </c>
      <c r="D12" s="309">
        <f>D97</f>
        <v>0</v>
      </c>
      <c r="E12" s="310"/>
      <c r="F12" s="311">
        <v>0</v>
      </c>
      <c r="G12" s="309">
        <f>G97</f>
        <v>0</v>
      </c>
      <c r="I12" s="451"/>
      <c r="J12" s="201"/>
      <c r="K12" s="205"/>
      <c r="L12" s="205"/>
      <c r="M12" s="205"/>
      <c r="N12" s="205"/>
    </row>
    <row r="13" spans="1:14" ht="15.9" customHeight="1" outlineLevel="1" x14ac:dyDescent="0.25">
      <c r="A13" s="446"/>
      <c r="B13" s="448"/>
      <c r="C13" s="100" t="s">
        <v>15</v>
      </c>
      <c r="D13" s="37">
        <f t="shared" si="0"/>
        <v>0</v>
      </c>
      <c r="E13" s="116"/>
      <c r="F13" s="37">
        <f t="shared" ref="F13:F21" si="2">F98</f>
        <v>0</v>
      </c>
      <c r="G13" s="37">
        <f t="shared" ref="G13:G30" si="3">G98-G59</f>
        <v>0</v>
      </c>
      <c r="I13" s="451"/>
      <c r="K13" s="122"/>
      <c r="L13" s="122"/>
      <c r="M13" s="122"/>
      <c r="N13" s="122"/>
    </row>
    <row r="14" spans="1:14" ht="15.9" customHeight="1" outlineLevel="1" x14ac:dyDescent="0.25">
      <c r="A14" s="446"/>
      <c r="B14" s="448"/>
      <c r="C14" s="100" t="s">
        <v>44</v>
      </c>
      <c r="D14" s="147">
        <f t="shared" si="0"/>
        <v>0</v>
      </c>
      <c r="E14" s="117"/>
      <c r="F14" s="37">
        <f t="shared" si="2"/>
        <v>0</v>
      </c>
      <c r="G14" s="147">
        <f t="shared" si="3"/>
        <v>0</v>
      </c>
      <c r="H14" s="69"/>
      <c r="I14" s="451"/>
      <c r="K14" s="122"/>
      <c r="L14" s="122"/>
      <c r="M14" s="122"/>
      <c r="N14" s="122"/>
    </row>
    <row r="15" spans="1:14" ht="15.9" customHeight="1" outlineLevel="1" x14ac:dyDescent="0.25">
      <c r="A15" s="446"/>
      <c r="B15" s="448"/>
      <c r="C15" s="101" t="s">
        <v>14</v>
      </c>
      <c r="D15" s="37">
        <f t="shared" si="0"/>
        <v>0</v>
      </c>
      <c r="E15" s="116"/>
      <c r="F15" s="37">
        <f t="shared" si="2"/>
        <v>0</v>
      </c>
      <c r="G15" s="37">
        <f t="shared" si="3"/>
        <v>0</v>
      </c>
      <c r="I15" s="451"/>
      <c r="K15" s="122"/>
      <c r="L15" s="122"/>
      <c r="M15" s="122"/>
      <c r="N15" s="122"/>
    </row>
    <row r="16" spans="1:14" ht="15.9" customHeight="1" outlineLevel="1" x14ac:dyDescent="0.25">
      <c r="A16" s="446"/>
      <c r="B16" s="448"/>
      <c r="C16" s="101" t="s">
        <v>13</v>
      </c>
      <c r="D16" s="37">
        <f t="shared" si="0"/>
        <v>0</v>
      </c>
      <c r="E16" s="116"/>
      <c r="F16" s="37">
        <f t="shared" si="2"/>
        <v>0</v>
      </c>
      <c r="G16" s="37">
        <f t="shared" si="3"/>
        <v>0</v>
      </c>
      <c r="I16" s="451"/>
      <c r="K16" s="122"/>
      <c r="L16" s="122"/>
      <c r="M16" s="122"/>
      <c r="N16" s="122"/>
    </row>
    <row r="17" spans="1:14" ht="15.9" customHeight="1" outlineLevel="1" x14ac:dyDescent="0.25">
      <c r="A17" s="446"/>
      <c r="B17" s="448"/>
      <c r="C17" s="101" t="s">
        <v>12</v>
      </c>
      <c r="D17" s="37">
        <f t="shared" si="0"/>
        <v>0</v>
      </c>
      <c r="E17" s="116"/>
      <c r="F17" s="37">
        <f t="shared" si="2"/>
        <v>0</v>
      </c>
      <c r="G17" s="37">
        <f t="shared" si="3"/>
        <v>0</v>
      </c>
      <c r="I17" s="451"/>
      <c r="K17" s="122"/>
      <c r="L17" s="122"/>
      <c r="M17" s="122"/>
      <c r="N17" s="122"/>
    </row>
    <row r="18" spans="1:14" ht="15.9" customHeight="1" outlineLevel="1" x14ac:dyDescent="0.25">
      <c r="A18" s="446"/>
      <c r="B18" s="448"/>
      <c r="C18" s="101" t="s">
        <v>63</v>
      </c>
      <c r="D18" s="37">
        <f t="shared" si="0"/>
        <v>0</v>
      </c>
      <c r="E18" s="116"/>
      <c r="F18" s="37">
        <f t="shared" si="2"/>
        <v>0</v>
      </c>
      <c r="G18" s="37">
        <f t="shared" si="3"/>
        <v>0</v>
      </c>
      <c r="I18" s="451"/>
      <c r="K18" s="122"/>
      <c r="L18" s="122"/>
      <c r="M18" s="122"/>
      <c r="N18" s="122"/>
    </row>
    <row r="19" spans="1:14" ht="15.9" customHeight="1" outlineLevel="1" x14ac:dyDescent="0.25">
      <c r="A19" s="446"/>
      <c r="B19" s="448"/>
      <c r="C19" s="101" t="s">
        <v>67</v>
      </c>
      <c r="D19" s="37">
        <f t="shared" si="0"/>
        <v>0</v>
      </c>
      <c r="E19" s="116"/>
      <c r="F19" s="37">
        <f t="shared" si="2"/>
        <v>0</v>
      </c>
      <c r="G19" s="37">
        <f t="shared" si="3"/>
        <v>0</v>
      </c>
      <c r="I19" s="451"/>
      <c r="K19" s="122"/>
      <c r="L19" s="122"/>
      <c r="M19" s="122"/>
      <c r="N19" s="122"/>
    </row>
    <row r="20" spans="1:14" ht="15.9" customHeight="1" x14ac:dyDescent="0.25">
      <c r="A20" s="446"/>
      <c r="B20" s="448"/>
      <c r="C20" s="102" t="s">
        <v>40</v>
      </c>
      <c r="D20" s="37">
        <f t="shared" si="0"/>
        <v>0</v>
      </c>
      <c r="E20" s="116"/>
      <c r="F20" s="37">
        <f t="shared" si="2"/>
        <v>0</v>
      </c>
      <c r="G20" s="147">
        <f t="shared" si="3"/>
        <v>0</v>
      </c>
      <c r="H20" s="11"/>
      <c r="I20" s="451"/>
      <c r="J20" s="12"/>
      <c r="K20" s="122"/>
      <c r="L20" s="122"/>
      <c r="M20" s="122"/>
      <c r="N20" s="122"/>
    </row>
    <row r="21" spans="1:14" ht="15.9" customHeight="1" x14ac:dyDescent="0.25">
      <c r="A21" s="446"/>
      <c r="B21" s="448"/>
      <c r="C21" s="102" t="s">
        <v>41</v>
      </c>
      <c r="D21" s="37">
        <f t="shared" si="0"/>
        <v>0</v>
      </c>
      <c r="E21" s="116"/>
      <c r="F21" s="37">
        <f t="shared" si="2"/>
        <v>0</v>
      </c>
      <c r="G21" s="147">
        <f t="shared" si="3"/>
        <v>0</v>
      </c>
      <c r="H21" s="11"/>
      <c r="I21" s="451"/>
      <c r="J21" s="12"/>
      <c r="K21" s="122"/>
      <c r="L21" s="122"/>
      <c r="M21" s="122"/>
      <c r="N21" s="122"/>
    </row>
    <row r="22" spans="1:14" s="5" customFormat="1" ht="15.9" customHeight="1" x14ac:dyDescent="0.25">
      <c r="A22" s="446"/>
      <c r="B22" s="448"/>
      <c r="C22" s="103" t="s">
        <v>18</v>
      </c>
      <c r="D22" s="37">
        <f t="shared" si="0"/>
        <v>0</v>
      </c>
      <c r="E22" s="116"/>
      <c r="F22" s="37">
        <f t="shared" si="1"/>
        <v>0</v>
      </c>
      <c r="G22" s="147">
        <f t="shared" si="3"/>
        <v>0</v>
      </c>
      <c r="H22" s="7"/>
      <c r="I22" s="451"/>
      <c r="K22" s="122"/>
      <c r="L22" s="122"/>
      <c r="M22" s="122"/>
      <c r="N22" s="122"/>
    </row>
    <row r="23" spans="1:14" ht="15.9" customHeight="1" x14ac:dyDescent="0.25">
      <c r="A23" s="446"/>
      <c r="B23" s="448"/>
      <c r="C23" s="103" t="s">
        <v>5</v>
      </c>
      <c r="D23" s="37">
        <f t="shared" si="0"/>
        <v>0</v>
      </c>
      <c r="E23" s="116"/>
      <c r="F23" s="37">
        <f t="shared" si="1"/>
        <v>0</v>
      </c>
      <c r="G23" s="147">
        <f t="shared" si="3"/>
        <v>0</v>
      </c>
      <c r="H23" s="11"/>
      <c r="I23" s="451"/>
      <c r="J23" s="5"/>
      <c r="K23" s="122"/>
      <c r="L23" s="122"/>
      <c r="M23" s="122"/>
      <c r="N23" s="122"/>
    </row>
    <row r="24" spans="1:14" ht="15.9" customHeight="1" x14ac:dyDescent="0.25">
      <c r="A24" s="446"/>
      <c r="B24" s="448"/>
      <c r="C24" s="103" t="s">
        <v>6</v>
      </c>
      <c r="D24" s="37">
        <f t="shared" si="0"/>
        <v>0</v>
      </c>
      <c r="E24" s="116"/>
      <c r="F24" s="37">
        <f t="shared" si="1"/>
        <v>0</v>
      </c>
      <c r="G24" s="147">
        <f t="shared" si="3"/>
        <v>0</v>
      </c>
      <c r="H24" s="11"/>
      <c r="I24" s="451"/>
      <c r="J24" s="5"/>
      <c r="K24" s="122"/>
      <c r="L24" s="122"/>
      <c r="M24" s="122"/>
      <c r="N24" s="122"/>
    </row>
    <row r="25" spans="1:14" ht="15.9" customHeight="1" x14ac:dyDescent="0.25">
      <c r="A25" s="446"/>
      <c r="B25" s="448"/>
      <c r="C25" s="103" t="s">
        <v>16</v>
      </c>
      <c r="D25" s="37">
        <f t="shared" si="0"/>
        <v>0</v>
      </c>
      <c r="E25" s="116"/>
      <c r="F25" s="37">
        <f t="shared" si="1"/>
        <v>0</v>
      </c>
      <c r="G25" s="147">
        <f t="shared" si="3"/>
        <v>0</v>
      </c>
      <c r="H25" s="11"/>
      <c r="I25" s="451"/>
      <c r="J25" s="15"/>
      <c r="K25" s="122"/>
      <c r="L25" s="122"/>
      <c r="M25" s="122"/>
      <c r="N25" s="122"/>
    </row>
    <row r="26" spans="1:14" ht="15.9" customHeight="1" x14ac:dyDescent="0.25">
      <c r="A26" s="446"/>
      <c r="B26" s="448"/>
      <c r="C26" s="103" t="s">
        <v>7</v>
      </c>
      <c r="D26" s="37">
        <f t="shared" si="0"/>
        <v>0</v>
      </c>
      <c r="E26" s="116"/>
      <c r="F26" s="37">
        <f t="shared" si="1"/>
        <v>0</v>
      </c>
      <c r="G26" s="147">
        <f t="shared" si="3"/>
        <v>0</v>
      </c>
      <c r="H26" s="11"/>
      <c r="I26" s="451"/>
      <c r="J26" s="5"/>
      <c r="K26" s="122"/>
      <c r="L26" s="122"/>
      <c r="M26" s="122"/>
      <c r="N26" s="122"/>
    </row>
    <row r="27" spans="1:14" ht="15.9" customHeight="1" x14ac:dyDescent="0.25">
      <c r="A27" s="446"/>
      <c r="B27" s="448"/>
      <c r="C27" s="103" t="s">
        <v>17</v>
      </c>
      <c r="D27" s="37">
        <f t="shared" si="0"/>
        <v>0</v>
      </c>
      <c r="E27" s="116"/>
      <c r="F27" s="37">
        <f t="shared" si="1"/>
        <v>0</v>
      </c>
      <c r="G27" s="147">
        <f t="shared" si="3"/>
        <v>0</v>
      </c>
      <c r="H27" s="11"/>
      <c r="I27" s="451"/>
      <c r="K27" s="122"/>
      <c r="L27" s="122"/>
      <c r="M27" s="122"/>
      <c r="N27" s="122"/>
    </row>
    <row r="28" spans="1:14" ht="15.9" customHeight="1" x14ac:dyDescent="0.25">
      <c r="A28" s="446"/>
      <c r="B28" s="448"/>
      <c r="C28" s="103" t="s">
        <v>57</v>
      </c>
      <c r="D28" s="37">
        <f t="shared" si="0"/>
        <v>0</v>
      </c>
      <c r="E28" s="116"/>
      <c r="F28" s="37">
        <f t="shared" si="1"/>
        <v>0</v>
      </c>
      <c r="G28" s="147">
        <f t="shared" si="3"/>
        <v>0</v>
      </c>
      <c r="H28" s="11"/>
      <c r="I28" s="451"/>
      <c r="K28" s="122"/>
      <c r="L28" s="122"/>
      <c r="M28" s="122"/>
      <c r="N28" s="122"/>
    </row>
    <row r="29" spans="1:14" ht="15.9" customHeight="1" x14ac:dyDescent="0.25">
      <c r="A29" s="446"/>
      <c r="B29" s="448"/>
      <c r="C29" s="103" t="s">
        <v>58</v>
      </c>
      <c r="D29" s="37">
        <f t="shared" si="0"/>
        <v>0</v>
      </c>
      <c r="E29" s="116"/>
      <c r="F29" s="37">
        <f t="shared" si="1"/>
        <v>0</v>
      </c>
      <c r="G29" s="147">
        <f t="shared" si="3"/>
        <v>0</v>
      </c>
      <c r="H29" s="11"/>
      <c r="I29" s="451"/>
      <c r="K29" s="122"/>
      <c r="L29" s="122"/>
      <c r="M29" s="122"/>
      <c r="N29" s="122"/>
    </row>
    <row r="30" spans="1:14" ht="15.9" customHeight="1" x14ac:dyDescent="0.25">
      <c r="A30" s="446"/>
      <c r="B30" s="448"/>
      <c r="C30" s="73" t="s">
        <v>74</v>
      </c>
      <c r="D30" s="37">
        <f t="shared" si="0"/>
        <v>0</v>
      </c>
      <c r="E30" s="116"/>
      <c r="F30" s="37">
        <f t="shared" si="1"/>
        <v>0</v>
      </c>
      <c r="G30" s="147">
        <f t="shared" si="3"/>
        <v>0</v>
      </c>
      <c r="H30" s="7"/>
      <c r="I30" s="451"/>
      <c r="J30" s="5"/>
      <c r="K30" s="122"/>
      <c r="L30" s="122"/>
      <c r="M30" s="122"/>
      <c r="N30" s="122"/>
    </row>
    <row r="31" spans="1:14" s="7" customFormat="1" ht="18" customHeight="1" x14ac:dyDescent="0.3">
      <c r="A31" s="446"/>
      <c r="B31" s="449"/>
      <c r="C31" s="48" t="s">
        <v>55</v>
      </c>
      <c r="D31" s="49">
        <f>+D10+SUM(D20:D30)</f>
        <v>0</v>
      </c>
      <c r="E31" s="118"/>
      <c r="F31" s="49">
        <f>+F10+SUM(F20:F30)</f>
        <v>0</v>
      </c>
      <c r="G31" s="49">
        <f>+G10+SUM(G20:G30)</f>
        <v>0</v>
      </c>
      <c r="I31" s="452"/>
      <c r="J31" s="16"/>
      <c r="K31" s="132"/>
      <c r="L31" s="132"/>
      <c r="M31" s="132"/>
      <c r="N31" s="132"/>
    </row>
    <row r="32" spans="1:14" ht="6.6" customHeight="1" x14ac:dyDescent="0.3">
      <c r="A32" s="446"/>
      <c r="B32" s="22"/>
      <c r="C32" s="35"/>
      <c r="D32" s="18"/>
      <c r="E32" s="18"/>
      <c r="F32" s="18"/>
      <c r="G32" s="18"/>
      <c r="H32" s="7"/>
      <c r="I32" s="36"/>
      <c r="J32" s="5"/>
      <c r="K32" s="132"/>
      <c r="L32" s="132"/>
      <c r="M32" s="132"/>
      <c r="N32" s="132"/>
    </row>
    <row r="33" spans="1:14" ht="18.75" customHeight="1" x14ac:dyDescent="0.25">
      <c r="A33" s="446"/>
      <c r="B33" s="453" t="s">
        <v>22</v>
      </c>
      <c r="C33" s="38" t="s">
        <v>38</v>
      </c>
      <c r="D33" s="39">
        <f>D118</f>
        <v>0</v>
      </c>
      <c r="E33" s="119"/>
      <c r="F33" s="39">
        <f>F118</f>
        <v>0</v>
      </c>
      <c r="G33" s="39">
        <f>G118-G79</f>
        <v>0</v>
      </c>
      <c r="H33" s="7"/>
      <c r="I33" s="450" t="e">
        <f>+G35/G40</f>
        <v>#DIV/0!</v>
      </c>
      <c r="K33" s="132"/>
      <c r="L33" s="132"/>
      <c r="M33" s="132"/>
      <c r="N33" s="132"/>
    </row>
    <row r="34" spans="1:14" ht="18.75" customHeight="1" x14ac:dyDescent="0.25">
      <c r="A34" s="446"/>
      <c r="B34" s="454"/>
      <c r="C34" s="40" t="s">
        <v>39</v>
      </c>
      <c r="D34" s="37">
        <f>D119</f>
        <v>0</v>
      </c>
      <c r="E34" s="119"/>
      <c r="F34" s="37">
        <f>F119</f>
        <v>0</v>
      </c>
      <c r="G34" s="37">
        <f>G119-G80</f>
        <v>0</v>
      </c>
      <c r="H34" s="7"/>
      <c r="I34" s="451"/>
      <c r="K34" s="132"/>
      <c r="L34" s="132"/>
      <c r="M34" s="132"/>
      <c r="N34" s="132"/>
    </row>
    <row r="35" spans="1:14" s="7" customFormat="1" ht="18.75" customHeight="1" x14ac:dyDescent="0.25">
      <c r="A35" s="446"/>
      <c r="B35" s="455"/>
      <c r="C35" s="97" t="s">
        <v>61</v>
      </c>
      <c r="D35" s="49">
        <f>SUM(D33:D34)</f>
        <v>0</v>
      </c>
      <c r="F35" s="49">
        <f>SUM(F33:F34)</f>
        <v>0</v>
      </c>
      <c r="G35" s="49">
        <f>SUM(G33:G34)</f>
        <v>0</v>
      </c>
      <c r="H35" s="11"/>
      <c r="I35" s="452"/>
      <c r="K35" s="122"/>
      <c r="L35" s="132"/>
    </row>
    <row r="36" spans="1:14" s="7" customFormat="1" ht="15.6" x14ac:dyDescent="0.3">
      <c r="A36" s="446"/>
      <c r="B36" s="22"/>
      <c r="C36" s="19"/>
      <c r="D36" s="95"/>
      <c r="E36" s="95"/>
      <c r="F36" s="95"/>
      <c r="G36" s="95"/>
      <c r="H36" s="11"/>
      <c r="I36" s="36"/>
      <c r="K36" s="122"/>
      <c r="L36" s="132"/>
    </row>
    <row r="37" spans="1:14" s="7" customFormat="1" ht="15.75" customHeight="1" x14ac:dyDescent="0.3">
      <c r="A37" s="446"/>
      <c r="B37" s="438" t="s">
        <v>24</v>
      </c>
      <c r="C37" s="438"/>
      <c r="D37" s="50">
        <f t="shared" ref="D37:F37" si="4">D40-D38</f>
        <v>0</v>
      </c>
      <c r="F37" s="50">
        <f t="shared" si="4"/>
        <v>0</v>
      </c>
      <c r="G37" s="50">
        <f>G40-G38</f>
        <v>0</v>
      </c>
      <c r="H37" s="11"/>
      <c r="I37" s="51" t="e">
        <f>+G37/$G$40</f>
        <v>#DIV/0!</v>
      </c>
      <c r="K37" s="127"/>
      <c r="L37" s="126"/>
    </row>
    <row r="38" spans="1:14" s="7" customFormat="1" ht="15.75" customHeight="1" x14ac:dyDescent="0.25">
      <c r="A38" s="446"/>
      <c r="B38" s="438" t="s">
        <v>25</v>
      </c>
      <c r="C38" s="438"/>
      <c r="D38" s="50">
        <f>+D20+D21+D22+D35</f>
        <v>0</v>
      </c>
      <c r="F38" s="50">
        <f>+F20+F21+F22+F35</f>
        <v>0</v>
      </c>
      <c r="G38" s="50">
        <f>+G20+G21+G22+G35</f>
        <v>0</v>
      </c>
      <c r="H38" s="62"/>
      <c r="I38" s="51" t="e">
        <f>+G38/$G$40</f>
        <v>#DIV/0!</v>
      </c>
      <c r="K38" s="127"/>
      <c r="L38" s="126"/>
    </row>
    <row r="39" spans="1:14" ht="13.8" x14ac:dyDescent="0.25">
      <c r="B39" s="22"/>
      <c r="C39" s="19"/>
      <c r="D39" s="23"/>
      <c r="E39" s="17"/>
      <c r="F39" s="21"/>
      <c r="G39" s="21"/>
      <c r="H39" s="11"/>
      <c r="I39" s="22"/>
      <c r="K39" s="122"/>
      <c r="L39" s="26"/>
    </row>
    <row r="40" spans="1:14" ht="24.75" customHeight="1" x14ac:dyDescent="0.3">
      <c r="A40" s="439" t="s">
        <v>26</v>
      </c>
      <c r="B40" s="440" t="s">
        <v>75</v>
      </c>
      <c r="C40" s="441"/>
      <c r="D40" s="44">
        <f>+D31+D35</f>
        <v>0</v>
      </c>
      <c r="E40" s="111"/>
      <c r="F40" s="44">
        <f>+F31+F35</f>
        <v>0</v>
      </c>
      <c r="G40" s="44">
        <f>+G31+G35</f>
        <v>0</v>
      </c>
      <c r="H40" s="11"/>
      <c r="I40" s="110"/>
      <c r="K40" s="127"/>
      <c r="L40" s="26"/>
    </row>
    <row r="41" spans="1:14" ht="14.25" customHeight="1" x14ac:dyDescent="0.25">
      <c r="A41" s="439"/>
      <c r="B41" s="442" t="s">
        <v>49</v>
      </c>
      <c r="C41" s="443"/>
      <c r="D41" s="41"/>
      <c r="E41" s="7"/>
      <c r="F41" s="226">
        <f>F130</f>
        <v>0</v>
      </c>
      <c r="G41" s="226">
        <f>G130</f>
        <v>0</v>
      </c>
      <c r="H41" s="11"/>
      <c r="I41" s="104"/>
      <c r="K41" s="2"/>
      <c r="L41" s="26"/>
    </row>
    <row r="42" spans="1:14" ht="14.25" customHeight="1" x14ac:dyDescent="0.25">
      <c r="A42" s="439"/>
      <c r="B42" s="442" t="s">
        <v>50</v>
      </c>
      <c r="C42" s="443"/>
      <c r="D42" s="41"/>
      <c r="E42" s="7"/>
      <c r="F42" s="226">
        <f>F131</f>
        <v>0</v>
      </c>
      <c r="G42" s="226">
        <f>G131</f>
        <v>0</v>
      </c>
      <c r="H42" s="11"/>
      <c r="I42" s="104"/>
      <c r="K42" s="2"/>
      <c r="L42" s="26"/>
    </row>
    <row r="43" spans="1:14" ht="25.5" customHeight="1" x14ac:dyDescent="0.25">
      <c r="A43" s="439"/>
      <c r="B43" s="440" t="s">
        <v>76</v>
      </c>
      <c r="C43" s="441"/>
      <c r="D43" s="44">
        <f>+D40</f>
        <v>0</v>
      </c>
      <c r="E43" s="62"/>
      <c r="F43" s="46">
        <f>+F40-F41-F42</f>
        <v>0</v>
      </c>
      <c r="G43" s="46">
        <f>+G40-G41-G42</f>
        <v>0</v>
      </c>
      <c r="H43" s="11"/>
      <c r="I43" s="62"/>
      <c r="K43" s="127"/>
      <c r="L43" s="26"/>
    </row>
    <row r="44" spans="1:14" ht="14.25" customHeight="1" x14ac:dyDescent="0.25">
      <c r="A44" s="439"/>
      <c r="B44" s="442" t="s">
        <v>77</v>
      </c>
      <c r="C44" s="443"/>
      <c r="D44" s="52"/>
      <c r="E44" s="62"/>
      <c r="F44" s="37">
        <f>F133</f>
        <v>0</v>
      </c>
      <c r="G44" s="37">
        <f>G133</f>
        <v>0</v>
      </c>
      <c r="H44" s="11"/>
      <c r="I44" s="112"/>
      <c r="K44" s="2"/>
      <c r="L44" s="26"/>
    </row>
    <row r="45" spans="1:14" ht="33" customHeight="1" x14ac:dyDescent="0.25">
      <c r="A45" s="439"/>
      <c r="B45" s="444" t="s">
        <v>85</v>
      </c>
      <c r="C45" s="445"/>
      <c r="D45" s="44">
        <f>+D43</f>
        <v>0</v>
      </c>
      <c r="E45" s="62"/>
      <c r="F45" s="47">
        <f t="shared" ref="F45:G45" si="5">+F43-F44</f>
        <v>0</v>
      </c>
      <c r="G45" s="47">
        <f t="shared" si="5"/>
        <v>0</v>
      </c>
      <c r="H45" s="11"/>
      <c r="I45" s="62"/>
      <c r="K45" s="127"/>
      <c r="L45" s="26"/>
      <c r="M45" s="13"/>
    </row>
    <row r="46" spans="1:14" customFormat="1" ht="14.4" x14ac:dyDescent="0.3">
      <c r="K46" s="122"/>
      <c r="L46" s="128"/>
    </row>
    <row r="47" spans="1:14" customFormat="1" ht="27.75" customHeight="1" x14ac:dyDescent="0.3">
      <c r="A47" s="433" t="s">
        <v>48</v>
      </c>
      <c r="B47" s="434"/>
      <c r="C47" s="434"/>
      <c r="D47" s="434"/>
      <c r="E47" s="434"/>
      <c r="F47" s="434"/>
      <c r="G47" s="434"/>
      <c r="H47" s="434"/>
      <c r="I47" s="435"/>
      <c r="K47" s="122"/>
      <c r="L47" s="128"/>
    </row>
    <row r="48" spans="1:14" customFormat="1" ht="8.25" customHeight="1" x14ac:dyDescent="0.3">
      <c r="K48" s="122"/>
      <c r="L48" s="128"/>
    </row>
    <row r="49" spans="1:12" s="5" customFormat="1" ht="30" customHeight="1" x14ac:dyDescent="0.3">
      <c r="C49" s="42"/>
      <c r="D49" s="177"/>
      <c r="F49" s="74" t="str">
        <f>+F8</f>
        <v>Recaudación
 2023</v>
      </c>
      <c r="G49" s="74" t="str">
        <f>+G8</f>
        <v>Recaudación 
2024</v>
      </c>
      <c r="I49"/>
      <c r="K49" s="122"/>
      <c r="L49" s="29"/>
    </row>
    <row r="50" spans="1:12" s="29" customFormat="1" ht="14.4" x14ac:dyDescent="0.3">
      <c r="C50" s="268"/>
      <c r="D50" s="177"/>
      <c r="F50" s="177"/>
      <c r="G50" s="177"/>
      <c r="I50" s="128"/>
      <c r="K50" s="122"/>
    </row>
    <row r="51" spans="1:12" s="29" customFormat="1" ht="15.6" x14ac:dyDescent="0.3">
      <c r="A51" s="456" t="s">
        <v>47</v>
      </c>
      <c r="B51" s="456"/>
      <c r="C51" s="456"/>
      <c r="D51"/>
      <c r="E51"/>
      <c r="F51" s="82">
        <f>+F54+F81</f>
        <v>0</v>
      </c>
      <c r="G51" s="82">
        <f>G54+G84</f>
        <v>0</v>
      </c>
      <c r="I51" s="128"/>
      <c r="K51" s="122"/>
    </row>
    <row r="52" spans="1:12" s="29" customFormat="1" ht="9.3000000000000007" customHeight="1" x14ac:dyDescent="0.3">
      <c r="C52" s="268"/>
      <c r="D52" s="177"/>
      <c r="F52" s="177"/>
      <c r="G52" s="177"/>
      <c r="I52" s="128"/>
      <c r="K52" s="122"/>
    </row>
    <row r="53" spans="1:12" customFormat="1" ht="8.25" customHeight="1" x14ac:dyDescent="0.3">
      <c r="D53" s="128"/>
      <c r="K53" s="122"/>
      <c r="L53" s="128"/>
    </row>
    <row r="54" spans="1:12" s="7" customFormat="1" ht="19.5" customHeight="1" x14ac:dyDescent="0.3">
      <c r="A54" s="436" t="s">
        <v>101</v>
      </c>
      <c r="B54" s="436"/>
      <c r="C54" s="437"/>
      <c r="D54" s="178">
        <f>SUM(D57:D81)</f>
        <v>0</v>
      </c>
      <c r="E54"/>
      <c r="F54" s="269">
        <f>SUM(F57:F81)</f>
        <v>0</v>
      </c>
      <c r="G54" s="269">
        <f>SUM(G66:G76)+G57+G81</f>
        <v>0</v>
      </c>
      <c r="H54"/>
      <c r="I54" s="124"/>
      <c r="J54" s="208"/>
      <c r="K54" s="122"/>
      <c r="L54" s="126"/>
    </row>
    <row r="55" spans="1:12" customFormat="1" ht="6" customHeight="1" x14ac:dyDescent="0.3">
      <c r="K55" s="122"/>
      <c r="L55" s="128"/>
    </row>
    <row r="56" spans="1:12" customFormat="1" ht="0.6" customHeight="1" outlineLevel="1" x14ac:dyDescent="0.3">
      <c r="K56" s="122"/>
      <c r="L56" s="128"/>
    </row>
    <row r="57" spans="1:12" s="5" customFormat="1" ht="15.9" hidden="1" customHeight="1" outlineLevel="2" x14ac:dyDescent="0.3">
      <c r="A57" s="402" t="s">
        <v>20</v>
      </c>
      <c r="B57" s="417" t="s">
        <v>21</v>
      </c>
      <c r="C57" s="64" t="s">
        <v>1</v>
      </c>
      <c r="D57" s="179"/>
      <c r="E57" s="66"/>
      <c r="F57" s="79">
        <v>0</v>
      </c>
      <c r="G57" s="224">
        <v>0</v>
      </c>
      <c r="H57"/>
      <c r="I57" s="124"/>
    </row>
    <row r="58" spans="1:12" s="5" customFormat="1" ht="15.9" hidden="1" customHeight="1" outlineLevel="2" x14ac:dyDescent="0.3">
      <c r="A58" s="402"/>
      <c r="B58" s="417"/>
      <c r="C58" s="68" t="s">
        <v>11</v>
      </c>
      <c r="D58" s="179"/>
      <c r="E58" s="66"/>
      <c r="F58" s="69">
        <v>0</v>
      </c>
      <c r="G58" s="69">
        <v>0</v>
      </c>
      <c r="H58"/>
      <c r="I58"/>
    </row>
    <row r="59" spans="1:12" s="5" customFormat="1" ht="15.9" hidden="1" customHeight="1" outlineLevel="2" x14ac:dyDescent="0.3">
      <c r="A59" s="402"/>
      <c r="B59" s="417"/>
      <c r="C59" s="68" t="s">
        <v>15</v>
      </c>
      <c r="D59" s="179"/>
      <c r="E59" s="66"/>
      <c r="F59" s="69">
        <v>0</v>
      </c>
      <c r="G59" s="69">
        <v>0</v>
      </c>
      <c r="H59"/>
      <c r="I59"/>
    </row>
    <row r="60" spans="1:12" s="5" customFormat="1" ht="15.9" hidden="1" customHeight="1" outlineLevel="2" x14ac:dyDescent="0.3">
      <c r="A60" s="402"/>
      <c r="B60" s="417"/>
      <c r="C60" s="68" t="s">
        <v>2</v>
      </c>
      <c r="D60" s="179"/>
      <c r="E60" s="66"/>
      <c r="F60" s="69">
        <v>0</v>
      </c>
      <c r="G60" s="69">
        <v>0</v>
      </c>
      <c r="H60"/>
      <c r="I60" s="230"/>
    </row>
    <row r="61" spans="1:12" s="5" customFormat="1" ht="15.9" hidden="1" customHeight="1" outlineLevel="2" x14ac:dyDescent="0.3">
      <c r="A61" s="402"/>
      <c r="B61" s="417"/>
      <c r="C61" s="71" t="s">
        <v>14</v>
      </c>
      <c r="D61" s="179"/>
      <c r="E61" s="66"/>
      <c r="F61" s="69">
        <v>0</v>
      </c>
      <c r="G61" s="69">
        <v>0</v>
      </c>
      <c r="H61"/>
      <c r="I61"/>
    </row>
    <row r="62" spans="1:12" s="5" customFormat="1" ht="15.9" hidden="1" customHeight="1" outlineLevel="2" x14ac:dyDescent="0.3">
      <c r="A62" s="402"/>
      <c r="B62" s="417"/>
      <c r="C62" s="71" t="s">
        <v>13</v>
      </c>
      <c r="D62" s="179"/>
      <c r="E62" s="66"/>
      <c r="F62" s="69">
        <v>0</v>
      </c>
      <c r="G62" s="69">
        <v>0</v>
      </c>
      <c r="H62"/>
      <c r="I62"/>
    </row>
    <row r="63" spans="1:12" s="5" customFormat="1" ht="15.9" hidden="1" customHeight="1" outlineLevel="2" x14ac:dyDescent="0.3">
      <c r="A63" s="402"/>
      <c r="B63" s="417"/>
      <c r="C63" s="71" t="s">
        <v>12</v>
      </c>
      <c r="D63" s="179"/>
      <c r="E63" s="66"/>
      <c r="F63" s="69">
        <v>0</v>
      </c>
      <c r="G63" s="69">
        <v>0</v>
      </c>
      <c r="H63"/>
      <c r="I63"/>
    </row>
    <row r="64" spans="1:12" s="5" customFormat="1" ht="15.9" hidden="1" customHeight="1" outlineLevel="2" x14ac:dyDescent="0.3">
      <c r="A64" s="402"/>
      <c r="B64" s="417"/>
      <c r="C64" s="71" t="s">
        <v>63</v>
      </c>
      <c r="D64" s="179"/>
      <c r="E64" s="66"/>
      <c r="F64" s="69">
        <v>0</v>
      </c>
      <c r="G64" s="69">
        <v>0</v>
      </c>
      <c r="H64"/>
      <c r="I64"/>
      <c r="J64" s="12"/>
    </row>
    <row r="65" spans="1:9" s="5" customFormat="1" ht="15.9" hidden="1" customHeight="1" outlineLevel="2" x14ac:dyDescent="0.3">
      <c r="A65" s="402"/>
      <c r="B65" s="417"/>
      <c r="C65" s="71" t="s">
        <v>67</v>
      </c>
      <c r="D65" s="179"/>
      <c r="E65" s="66"/>
      <c r="F65" s="69">
        <v>0</v>
      </c>
      <c r="G65" s="69">
        <v>0</v>
      </c>
      <c r="H65"/>
      <c r="I65"/>
    </row>
    <row r="66" spans="1:9" s="5" customFormat="1" ht="15.9" hidden="1" customHeight="1" outlineLevel="2" x14ac:dyDescent="0.3">
      <c r="A66" s="402"/>
      <c r="B66" s="417"/>
      <c r="C66" s="72" t="s">
        <v>40</v>
      </c>
      <c r="D66" s="179"/>
      <c r="E66" s="66"/>
      <c r="F66" s="69">
        <v>0</v>
      </c>
      <c r="G66" s="69">
        <v>0</v>
      </c>
      <c r="H66"/>
      <c r="I66"/>
    </row>
    <row r="67" spans="1:9" s="5" customFormat="1" ht="15.9" hidden="1" customHeight="1" outlineLevel="2" x14ac:dyDescent="0.3">
      <c r="A67" s="402"/>
      <c r="B67" s="417"/>
      <c r="C67" s="72" t="s">
        <v>41</v>
      </c>
      <c r="D67" s="179"/>
      <c r="E67" s="66"/>
      <c r="F67" s="69">
        <v>0</v>
      </c>
      <c r="G67" s="69">
        <v>0</v>
      </c>
      <c r="H67"/>
      <c r="I67"/>
    </row>
    <row r="68" spans="1:9" s="5" customFormat="1" ht="15.9" hidden="1" customHeight="1" outlineLevel="2" x14ac:dyDescent="0.3">
      <c r="A68" s="402"/>
      <c r="B68" s="417"/>
      <c r="C68" s="73" t="s">
        <v>18</v>
      </c>
      <c r="D68" s="179"/>
      <c r="E68" s="66"/>
      <c r="F68" s="69">
        <v>0</v>
      </c>
      <c r="G68" s="69">
        <v>0</v>
      </c>
      <c r="H68"/>
      <c r="I68"/>
    </row>
    <row r="69" spans="1:9" s="5" customFormat="1" ht="15.9" hidden="1" customHeight="1" outlineLevel="2" x14ac:dyDescent="0.3">
      <c r="A69" s="402"/>
      <c r="B69" s="417"/>
      <c r="C69" s="73" t="s">
        <v>5</v>
      </c>
      <c r="D69" s="179"/>
      <c r="E69" s="66"/>
      <c r="F69" s="69">
        <v>0</v>
      </c>
      <c r="G69" s="69">
        <v>0</v>
      </c>
      <c r="H69"/>
      <c r="I69"/>
    </row>
    <row r="70" spans="1:9" s="5" customFormat="1" ht="15.9" hidden="1" customHeight="1" outlineLevel="2" x14ac:dyDescent="0.3">
      <c r="A70" s="402"/>
      <c r="B70" s="417"/>
      <c r="C70" s="73" t="s">
        <v>6</v>
      </c>
      <c r="D70" s="179"/>
      <c r="E70" s="66"/>
      <c r="F70" s="69">
        <v>0</v>
      </c>
      <c r="G70" s="69">
        <v>0</v>
      </c>
      <c r="H70"/>
      <c r="I70"/>
    </row>
    <row r="71" spans="1:9" s="5" customFormat="1" ht="15.9" hidden="1" customHeight="1" outlineLevel="2" x14ac:dyDescent="0.3">
      <c r="A71" s="402"/>
      <c r="B71" s="417"/>
      <c r="C71" s="73" t="s">
        <v>16</v>
      </c>
      <c r="D71" s="179"/>
      <c r="E71" s="66"/>
      <c r="F71" s="69">
        <v>0</v>
      </c>
      <c r="G71" s="69">
        <v>0</v>
      </c>
      <c r="H71"/>
      <c r="I71"/>
    </row>
    <row r="72" spans="1:9" s="5" customFormat="1" ht="15.9" hidden="1" customHeight="1" outlineLevel="2" x14ac:dyDescent="0.3">
      <c r="A72" s="402"/>
      <c r="B72" s="417"/>
      <c r="C72" s="73" t="s">
        <v>7</v>
      </c>
      <c r="D72" s="179"/>
      <c r="E72" s="66"/>
      <c r="F72" s="69">
        <v>0</v>
      </c>
      <c r="G72" s="69">
        <v>0</v>
      </c>
      <c r="H72"/>
      <c r="I72"/>
    </row>
    <row r="73" spans="1:9" s="5" customFormat="1" ht="15.9" hidden="1" customHeight="1" outlineLevel="2" x14ac:dyDescent="0.3">
      <c r="A73" s="402"/>
      <c r="B73" s="417"/>
      <c r="C73" s="73" t="s">
        <v>17</v>
      </c>
      <c r="D73" s="179"/>
      <c r="E73" s="66"/>
      <c r="F73" s="69">
        <v>0</v>
      </c>
      <c r="G73" s="69">
        <v>0</v>
      </c>
      <c r="H73"/>
      <c r="I73"/>
    </row>
    <row r="74" spans="1:9" s="5" customFormat="1" ht="15.9" hidden="1" customHeight="1" outlineLevel="2" x14ac:dyDescent="0.3">
      <c r="A74" s="402"/>
      <c r="B74" s="417"/>
      <c r="C74" s="73" t="s">
        <v>57</v>
      </c>
      <c r="D74" s="179"/>
      <c r="E74" s="66"/>
      <c r="F74" s="69">
        <v>0</v>
      </c>
      <c r="G74" s="69">
        <v>0</v>
      </c>
      <c r="H74"/>
      <c r="I74"/>
    </row>
    <row r="75" spans="1:9" s="5" customFormat="1" ht="15.9" hidden="1" customHeight="1" outlineLevel="2" x14ac:dyDescent="0.3">
      <c r="A75" s="402"/>
      <c r="B75" s="417"/>
      <c r="C75" s="73" t="s">
        <v>58</v>
      </c>
      <c r="D75" s="179"/>
      <c r="E75" s="66"/>
      <c r="F75" s="69">
        <v>0</v>
      </c>
      <c r="G75" s="69">
        <v>0</v>
      </c>
      <c r="H75"/>
      <c r="I75"/>
    </row>
    <row r="76" spans="1:9" s="5" customFormat="1" ht="15.9" hidden="1" customHeight="1" outlineLevel="2" x14ac:dyDescent="0.3">
      <c r="A76" s="402"/>
      <c r="B76" s="417"/>
      <c r="C76" s="73" t="s">
        <v>8</v>
      </c>
      <c r="D76" s="179"/>
      <c r="E76" s="66"/>
      <c r="F76" s="69">
        <v>0</v>
      </c>
      <c r="G76" s="69">
        <v>0</v>
      </c>
      <c r="H76"/>
      <c r="I76" s="124"/>
    </row>
    <row r="77" spans="1:9" s="5" customFormat="1" ht="15.9" hidden="1" customHeight="1" outlineLevel="2" x14ac:dyDescent="0.3">
      <c r="A77" s="402"/>
      <c r="B77" s="417"/>
      <c r="C77" s="184" t="s">
        <v>55</v>
      </c>
      <c r="D77" s="179"/>
      <c r="E77" s="66"/>
      <c r="F77" s="190">
        <f>SUM(F66:F76)+F57</f>
        <v>0</v>
      </c>
      <c r="G77" s="190">
        <f>SUM(G66:G76)+G57</f>
        <v>0</v>
      </c>
      <c r="H77"/>
      <c r="I77" s="111"/>
    </row>
    <row r="78" spans="1:9" s="5" customFormat="1" ht="6" hidden="1" customHeight="1" outlineLevel="2" x14ac:dyDescent="0.3">
      <c r="A78" s="402"/>
      <c r="B78" s="181"/>
      <c r="C78" s="185"/>
      <c r="D78" s="179"/>
      <c r="E78" s="183"/>
      <c r="F78" s="179"/>
      <c r="G78" s="179"/>
      <c r="H78"/>
      <c r="I78"/>
    </row>
    <row r="79" spans="1:9" s="5" customFormat="1" ht="15.9" hidden="1" customHeight="1" outlineLevel="2" x14ac:dyDescent="0.3">
      <c r="A79" s="402"/>
      <c r="B79" s="418" t="s">
        <v>22</v>
      </c>
      <c r="C79" s="38" t="s">
        <v>38</v>
      </c>
      <c r="D79" s="179"/>
      <c r="E79" s="66"/>
      <c r="F79" s="79">
        <v>0</v>
      </c>
      <c r="G79" s="79">
        <v>0</v>
      </c>
      <c r="H79"/>
      <c r="I79"/>
    </row>
    <row r="80" spans="1:9" s="5" customFormat="1" ht="15.9" hidden="1" customHeight="1" outlineLevel="2" x14ac:dyDescent="0.3">
      <c r="A80" s="402"/>
      <c r="B80" s="418"/>
      <c r="C80" s="40" t="s">
        <v>39</v>
      </c>
      <c r="D80" s="179"/>
      <c r="E80" s="66"/>
      <c r="F80" s="69">
        <v>0</v>
      </c>
      <c r="G80" s="69">
        <v>0</v>
      </c>
      <c r="H80"/>
      <c r="I80"/>
    </row>
    <row r="81" spans="1:12" s="5" customFormat="1" ht="15.9" hidden="1" customHeight="1" outlineLevel="2" x14ac:dyDescent="0.3">
      <c r="A81" s="402"/>
      <c r="B81" s="418"/>
      <c r="C81" s="75" t="s">
        <v>61</v>
      </c>
      <c r="D81" s="179"/>
      <c r="E81" s="66"/>
      <c r="F81" s="75">
        <v>0</v>
      </c>
      <c r="G81" s="251">
        <f>SUM(G79:G80)</f>
        <v>0</v>
      </c>
      <c r="H81"/>
      <c r="I81"/>
    </row>
    <row r="82" spans="1:12" s="29" customFormat="1" ht="15.9" customHeight="1" outlineLevel="1" collapsed="1" x14ac:dyDescent="0.3">
      <c r="A82" s="180"/>
      <c r="B82" s="181"/>
      <c r="C82" s="182"/>
      <c r="D82" s="179"/>
      <c r="E82" s="183"/>
      <c r="F82" s="179"/>
      <c r="G82" s="179"/>
      <c r="H82" s="128"/>
      <c r="I82" s="128"/>
    </row>
    <row r="83" spans="1:12" s="29" customFormat="1" ht="15.9" customHeight="1" outlineLevel="1" x14ac:dyDescent="0.3">
      <c r="A83" s="180"/>
      <c r="B83" s="181"/>
      <c r="C83" s="182"/>
      <c r="D83" s="179"/>
      <c r="E83" s="183"/>
      <c r="F83" s="179"/>
      <c r="G83" s="179"/>
      <c r="H83" s="128"/>
      <c r="I83" s="128"/>
    </row>
    <row r="84" spans="1:12" s="29" customFormat="1" ht="15.9" customHeight="1" outlineLevel="1" x14ac:dyDescent="0.3">
      <c r="A84" s="457" t="s">
        <v>125</v>
      </c>
      <c r="B84" s="457"/>
      <c r="C84" s="458"/>
      <c r="D84" s="128"/>
      <c r="E84" s="128"/>
      <c r="F84" s="263"/>
      <c r="G84" s="264">
        <f>G86+G87</f>
        <v>0</v>
      </c>
      <c r="H84" s="128"/>
      <c r="I84" s="128"/>
    </row>
    <row r="85" spans="1:12" s="29" customFormat="1" ht="7.2" customHeight="1" outlineLevel="1" x14ac:dyDescent="0.3">
      <c r="A85"/>
      <c r="B85"/>
      <c r="C85"/>
      <c r="D85" s="128"/>
      <c r="E85" s="128"/>
      <c r="F85"/>
      <c r="G85"/>
      <c r="H85" s="128"/>
      <c r="I85" s="128"/>
    </row>
    <row r="86" spans="1:12" s="29" customFormat="1" ht="19.2" customHeight="1" outlineLevel="1" x14ac:dyDescent="0.3">
      <c r="A86" s="402"/>
      <c r="B86" s="459" t="s">
        <v>126</v>
      </c>
      <c r="C86" s="260" t="s">
        <v>102</v>
      </c>
      <c r="D86" s="179"/>
      <c r="E86" s="179"/>
      <c r="F86" s="79">
        <v>0</v>
      </c>
      <c r="G86" s="262">
        <f>G122</f>
        <v>0</v>
      </c>
      <c r="H86" s="128"/>
      <c r="I86" s="128"/>
    </row>
    <row r="87" spans="1:12" s="29" customFormat="1" ht="19.2" customHeight="1" outlineLevel="1" x14ac:dyDescent="0.3">
      <c r="A87" s="402"/>
      <c r="B87" s="459"/>
      <c r="C87" s="261" t="s">
        <v>103</v>
      </c>
      <c r="D87" s="179"/>
      <c r="E87" s="179"/>
      <c r="F87" s="69">
        <v>0</v>
      </c>
      <c r="G87" s="237">
        <f>G123</f>
        <v>0</v>
      </c>
      <c r="H87" s="128"/>
      <c r="I87" s="128"/>
    </row>
    <row r="88" spans="1:12" s="29" customFormat="1" ht="19.2" customHeight="1" outlineLevel="1" x14ac:dyDescent="0.3">
      <c r="A88" s="402"/>
      <c r="B88" s="459"/>
      <c r="C88" s="267" t="s">
        <v>127</v>
      </c>
      <c r="D88" s="127"/>
      <c r="E88" s="259"/>
      <c r="F88" s="265"/>
      <c r="G88" s="266">
        <f>SUM(G86:G87)</f>
        <v>0</v>
      </c>
      <c r="H88" s="128"/>
      <c r="I88" s="128"/>
    </row>
    <row r="89" spans="1:12" s="29" customFormat="1" ht="15.9" customHeight="1" outlineLevel="1" x14ac:dyDescent="0.3">
      <c r="A89" s="180"/>
      <c r="B89" s="181"/>
      <c r="C89" s="182"/>
      <c r="D89" s="179"/>
      <c r="E89" s="183"/>
      <c r="F89" s="179"/>
      <c r="G89" s="179"/>
      <c r="H89" s="128"/>
      <c r="I89" s="128"/>
    </row>
    <row r="90" spans="1:12" customFormat="1" ht="18.75" customHeight="1" x14ac:dyDescent="0.3">
      <c r="K90" s="122"/>
      <c r="L90" s="128"/>
    </row>
    <row r="91" spans="1:12" ht="33" customHeight="1" x14ac:dyDescent="0.25">
      <c r="A91" s="403" t="s">
        <v>51</v>
      </c>
      <c r="B91" s="404"/>
      <c r="C91" s="404"/>
      <c r="D91" s="404"/>
      <c r="E91" s="404"/>
      <c r="F91" s="404"/>
      <c r="G91" s="404"/>
      <c r="H91" s="404"/>
      <c r="I91" s="405"/>
      <c r="K91" s="122"/>
      <c r="L91" s="26"/>
    </row>
    <row r="92" spans="1:12" ht="8.25" customHeight="1" x14ac:dyDescent="0.3">
      <c r="C92" s="3"/>
      <c r="D92"/>
      <c r="G92" s="4"/>
      <c r="K92" s="122"/>
      <c r="L92" s="26"/>
    </row>
    <row r="93" spans="1:12" s="5" customFormat="1" ht="51" customHeight="1" x14ac:dyDescent="0.3">
      <c r="C93" s="42"/>
      <c r="D93" s="83" t="str">
        <f>+D8</f>
        <v>Meta 
2024</v>
      </c>
      <c r="E93"/>
      <c r="F93" s="83" t="str">
        <f>+F8</f>
        <v>Recaudación
 2023</v>
      </c>
      <c r="G93" s="83" t="str">
        <f>+G8</f>
        <v>Recaudación 
2024</v>
      </c>
      <c r="H93"/>
      <c r="I93" s="83" t="str">
        <f>+I8</f>
        <v>Participación de la Recaudación 2024</v>
      </c>
      <c r="K93" s="122"/>
      <c r="L93" s="29"/>
    </row>
    <row r="94" spans="1:12" customFormat="1" ht="6" customHeight="1" x14ac:dyDescent="0.3">
      <c r="K94" s="129"/>
      <c r="L94" s="128"/>
    </row>
    <row r="95" spans="1:12" s="5" customFormat="1" ht="15.9" customHeight="1" x14ac:dyDescent="0.25">
      <c r="A95" s="406" t="s">
        <v>20</v>
      </c>
      <c r="B95" s="407" t="s">
        <v>21</v>
      </c>
      <c r="C95" s="99" t="s">
        <v>1</v>
      </c>
      <c r="D95" s="236"/>
      <c r="E95" s="66"/>
      <c r="F95" s="236"/>
      <c r="G95" s="236"/>
      <c r="H95" s="11"/>
      <c r="I95" s="410" t="e">
        <f>+G116/G129</f>
        <v>#DIV/0!</v>
      </c>
      <c r="K95" s="122"/>
      <c r="L95" s="29"/>
    </row>
    <row r="96" spans="1:12" ht="15.9" customHeight="1" outlineLevel="1" x14ac:dyDescent="0.25">
      <c r="A96" s="406"/>
      <c r="B96" s="408"/>
      <c r="C96" s="100" t="s">
        <v>43</v>
      </c>
      <c r="D96" s="69"/>
      <c r="F96" s="69"/>
      <c r="G96" s="69"/>
      <c r="I96" s="411"/>
      <c r="J96" s="5"/>
      <c r="K96" s="122"/>
      <c r="L96" s="26"/>
    </row>
    <row r="97" spans="1:12" s="202" customFormat="1" ht="15.9" customHeight="1" outlineLevel="1" x14ac:dyDescent="0.25">
      <c r="A97" s="406"/>
      <c r="B97" s="408"/>
      <c r="C97" s="199" t="s">
        <v>99</v>
      </c>
      <c r="D97" s="307"/>
      <c r="E97" s="307"/>
      <c r="F97" s="307"/>
      <c r="G97" s="307"/>
      <c r="I97" s="411"/>
      <c r="J97" s="234"/>
      <c r="K97" s="205"/>
      <c r="L97" s="198"/>
    </row>
    <row r="98" spans="1:12" ht="15.9" customHeight="1" outlineLevel="1" x14ac:dyDescent="0.25">
      <c r="A98" s="406"/>
      <c r="B98" s="408"/>
      <c r="C98" s="100" t="s">
        <v>15</v>
      </c>
      <c r="D98" s="69"/>
      <c r="F98" s="69"/>
      <c r="G98" s="69"/>
      <c r="I98" s="411"/>
      <c r="J98" s="13"/>
      <c r="K98" s="122"/>
      <c r="L98" s="26"/>
    </row>
    <row r="99" spans="1:12" ht="15.9" customHeight="1" outlineLevel="1" x14ac:dyDescent="0.25">
      <c r="A99" s="406"/>
      <c r="B99" s="408"/>
      <c r="C99" s="100" t="s">
        <v>44</v>
      </c>
      <c r="D99" s="69"/>
      <c r="F99" s="69"/>
      <c r="G99" s="69"/>
      <c r="I99" s="411"/>
      <c r="K99" s="122"/>
      <c r="L99" s="26"/>
    </row>
    <row r="100" spans="1:12" ht="15.9" customHeight="1" outlineLevel="1" x14ac:dyDescent="0.25">
      <c r="A100" s="406"/>
      <c r="B100" s="408"/>
      <c r="C100" s="101" t="s">
        <v>14</v>
      </c>
      <c r="D100" s="69"/>
      <c r="F100" s="69"/>
      <c r="G100" s="69"/>
      <c r="I100" s="411"/>
      <c r="K100" s="122"/>
      <c r="L100" s="26"/>
    </row>
    <row r="101" spans="1:12" ht="15.9" customHeight="1" outlineLevel="1" x14ac:dyDescent="0.25">
      <c r="A101" s="406"/>
      <c r="B101" s="408"/>
      <c r="C101" s="101" t="s">
        <v>13</v>
      </c>
      <c r="D101" s="69"/>
      <c r="F101" s="69"/>
      <c r="G101" s="69"/>
      <c r="I101" s="411"/>
      <c r="K101" s="122"/>
      <c r="L101" s="26"/>
    </row>
    <row r="102" spans="1:12" ht="15.9" customHeight="1" outlineLevel="1" x14ac:dyDescent="0.25">
      <c r="A102" s="406"/>
      <c r="B102" s="408"/>
      <c r="C102" s="101" t="s">
        <v>12</v>
      </c>
      <c r="D102" s="69"/>
      <c r="F102" s="69"/>
      <c r="G102" s="69"/>
      <c r="I102" s="411"/>
      <c r="K102" s="122"/>
      <c r="L102" s="26"/>
    </row>
    <row r="103" spans="1:12" ht="15.9" customHeight="1" outlineLevel="1" x14ac:dyDescent="0.25">
      <c r="A103" s="406"/>
      <c r="B103" s="408"/>
      <c r="C103" s="101" t="s">
        <v>63</v>
      </c>
      <c r="D103" s="69"/>
      <c r="F103" s="69"/>
      <c r="G103" s="69"/>
      <c r="I103" s="411"/>
      <c r="J103" s="123"/>
      <c r="K103" s="122"/>
      <c r="L103" s="26"/>
    </row>
    <row r="104" spans="1:12" ht="15.9" customHeight="1" outlineLevel="1" x14ac:dyDescent="0.25">
      <c r="A104" s="406"/>
      <c r="B104" s="408"/>
      <c r="C104" s="101" t="s">
        <v>67</v>
      </c>
      <c r="D104" s="69"/>
      <c r="F104" s="69"/>
      <c r="G104" s="69"/>
      <c r="I104" s="411"/>
      <c r="K104" s="122"/>
      <c r="L104" s="26"/>
    </row>
    <row r="105" spans="1:12" ht="15.9" customHeight="1" x14ac:dyDescent="0.25">
      <c r="A105" s="406"/>
      <c r="B105" s="408"/>
      <c r="C105" s="102" t="s">
        <v>40</v>
      </c>
      <c r="D105" s="69"/>
      <c r="F105" s="69"/>
      <c r="G105" s="69"/>
      <c r="H105" s="11"/>
      <c r="I105" s="411"/>
      <c r="J105" s="12"/>
      <c r="K105" s="122"/>
      <c r="L105" s="26"/>
    </row>
    <row r="106" spans="1:12" ht="15.9" customHeight="1" x14ac:dyDescent="0.25">
      <c r="A106" s="406"/>
      <c r="B106" s="408"/>
      <c r="C106" s="102" t="s">
        <v>41</v>
      </c>
      <c r="D106" s="69"/>
      <c r="F106" s="69"/>
      <c r="G106" s="69"/>
      <c r="H106" s="11"/>
      <c r="I106" s="411"/>
      <c r="J106" s="5"/>
    </row>
    <row r="107" spans="1:12" s="5" customFormat="1" ht="15.9" customHeight="1" x14ac:dyDescent="0.25">
      <c r="A107" s="406"/>
      <c r="B107" s="408"/>
      <c r="C107" s="103" t="s">
        <v>18</v>
      </c>
      <c r="D107" s="69"/>
      <c r="E107" s="2"/>
      <c r="F107" s="69"/>
      <c r="G107" s="69"/>
      <c r="H107" s="7"/>
      <c r="I107" s="411"/>
      <c r="K107" s="123"/>
    </row>
    <row r="108" spans="1:12" ht="15.9" customHeight="1" x14ac:dyDescent="0.25">
      <c r="A108" s="406"/>
      <c r="B108" s="408"/>
      <c r="C108" s="103" t="s">
        <v>5</v>
      </c>
      <c r="D108" s="69"/>
      <c r="F108" s="69"/>
      <c r="G108" s="69"/>
      <c r="H108" s="11"/>
      <c r="I108" s="411"/>
      <c r="J108" s="5"/>
    </row>
    <row r="109" spans="1:12" ht="15.9" customHeight="1" x14ac:dyDescent="0.25">
      <c r="A109" s="406"/>
      <c r="B109" s="408"/>
      <c r="C109" s="103" t="s">
        <v>6</v>
      </c>
      <c r="D109" s="69"/>
      <c r="F109" s="69"/>
      <c r="G109" s="69"/>
      <c r="H109" s="11"/>
      <c r="I109" s="411"/>
      <c r="J109" s="5"/>
    </row>
    <row r="110" spans="1:12" ht="15.9" customHeight="1" x14ac:dyDescent="0.25">
      <c r="A110" s="406"/>
      <c r="B110" s="408"/>
      <c r="C110" s="103" t="s">
        <v>16</v>
      </c>
      <c r="D110" s="69"/>
      <c r="F110" s="69"/>
      <c r="G110" s="69"/>
      <c r="H110" s="11"/>
      <c r="I110" s="411"/>
      <c r="J110" s="15"/>
    </row>
    <row r="111" spans="1:12" ht="15.9" customHeight="1" x14ac:dyDescent="0.25">
      <c r="A111" s="406"/>
      <c r="B111" s="408"/>
      <c r="C111" s="103" t="s">
        <v>7</v>
      </c>
      <c r="D111" s="69"/>
      <c r="F111" s="69"/>
      <c r="G111" s="69"/>
      <c r="H111" s="11"/>
      <c r="I111" s="411"/>
      <c r="J111" s="5"/>
    </row>
    <row r="112" spans="1:12" ht="15.9" customHeight="1" x14ac:dyDescent="0.25">
      <c r="A112" s="406"/>
      <c r="B112" s="408"/>
      <c r="C112" s="103" t="s">
        <v>17</v>
      </c>
      <c r="D112" s="69"/>
      <c r="F112" s="69"/>
      <c r="G112" s="69"/>
      <c r="H112" s="11"/>
      <c r="I112" s="411"/>
    </row>
    <row r="113" spans="1:11" ht="15.9" customHeight="1" x14ac:dyDescent="0.25">
      <c r="A113" s="406"/>
      <c r="B113" s="408"/>
      <c r="C113" s="103" t="s">
        <v>57</v>
      </c>
      <c r="D113" s="69"/>
      <c r="F113" s="69"/>
      <c r="G113" s="69"/>
      <c r="H113" s="11"/>
      <c r="I113" s="411"/>
    </row>
    <row r="114" spans="1:11" ht="15.9" customHeight="1" x14ac:dyDescent="0.25">
      <c r="A114" s="406"/>
      <c r="B114" s="408"/>
      <c r="C114" s="103" t="s">
        <v>58</v>
      </c>
      <c r="D114" s="69"/>
      <c r="F114" s="69"/>
      <c r="G114" s="69"/>
      <c r="H114" s="11"/>
      <c r="I114" s="411"/>
    </row>
    <row r="115" spans="1:11" ht="15.9" customHeight="1" x14ac:dyDescent="0.25">
      <c r="A115" s="406"/>
      <c r="B115" s="408"/>
      <c r="C115" s="73" t="s">
        <v>74</v>
      </c>
      <c r="D115" s="69"/>
      <c r="E115" s="66"/>
      <c r="F115" s="69"/>
      <c r="G115" s="69"/>
      <c r="H115" s="11"/>
      <c r="I115" s="411"/>
    </row>
    <row r="116" spans="1:11" s="7" customFormat="1" ht="18" customHeight="1" x14ac:dyDescent="0.25">
      <c r="A116" s="406"/>
      <c r="B116" s="409"/>
      <c r="C116" s="84" t="s">
        <v>55</v>
      </c>
      <c r="D116" s="85">
        <f>+D95+D105+D106+SUM(D107:D115)</f>
        <v>0</v>
      </c>
      <c r="E116" s="62"/>
      <c r="F116" s="85">
        <f>+F95+F105+F106+SUM(F107:F115)</f>
        <v>0</v>
      </c>
      <c r="G116" s="85">
        <f>+G95+G105+G106+SUM(G107:G115)</f>
        <v>0</v>
      </c>
      <c r="I116" s="412"/>
      <c r="J116" s="16"/>
      <c r="K116" s="125"/>
    </row>
    <row r="117" spans="1:11" ht="10.5" customHeight="1" x14ac:dyDescent="0.3">
      <c r="A117" s="406"/>
      <c r="B117" s="22"/>
      <c r="C117" s="35"/>
      <c r="D117" s="18"/>
      <c r="E117" s="18"/>
      <c r="F117" s="18"/>
      <c r="G117" s="18"/>
      <c r="H117" s="7"/>
      <c r="I117" s="36"/>
      <c r="J117" s="5"/>
    </row>
    <row r="118" spans="1:11" ht="18.75" customHeight="1" x14ac:dyDescent="0.25">
      <c r="A118" s="406"/>
      <c r="B118" s="413" t="s">
        <v>22</v>
      </c>
      <c r="C118" s="77" t="s">
        <v>38</v>
      </c>
      <c r="D118" s="79"/>
      <c r="E118" s="78"/>
      <c r="F118" s="79"/>
      <c r="G118" s="79"/>
      <c r="H118" s="7"/>
      <c r="I118" s="410" t="e">
        <f>+G120/G129</f>
        <v>#DIV/0!</v>
      </c>
    </row>
    <row r="119" spans="1:11" ht="18.75" customHeight="1" x14ac:dyDescent="0.25">
      <c r="A119" s="406"/>
      <c r="B119" s="414"/>
      <c r="C119" s="80" t="s">
        <v>39</v>
      </c>
      <c r="D119" s="69"/>
      <c r="E119" s="78"/>
      <c r="F119" s="69"/>
      <c r="G119" s="69"/>
      <c r="H119" s="7"/>
      <c r="I119" s="411"/>
    </row>
    <row r="120" spans="1:11" s="7" customFormat="1" ht="18.75" customHeight="1" x14ac:dyDescent="0.3">
      <c r="A120" s="406"/>
      <c r="B120" s="415"/>
      <c r="C120" s="98" t="s">
        <v>61</v>
      </c>
      <c r="D120" s="85">
        <f>SUM(D118:D119)</f>
        <v>0</v>
      </c>
      <c r="F120" s="85">
        <f>SUM(F118:F119)</f>
        <v>0</v>
      </c>
      <c r="G120" s="85">
        <f>SUM(G118:G119)</f>
        <v>0</v>
      </c>
      <c r="H120" s="11"/>
      <c r="I120" s="412"/>
      <c r="K120" s="125"/>
    </row>
    <row r="121" spans="1:11" s="7" customFormat="1" ht="11.7" customHeight="1" x14ac:dyDescent="0.3">
      <c r="A121" s="406"/>
      <c r="B121" s="274"/>
      <c r="C121" s="275"/>
      <c r="D121" s="127"/>
      <c r="E121" s="126"/>
      <c r="F121" s="127"/>
      <c r="G121" s="127"/>
      <c r="H121" s="276"/>
      <c r="I121" s="277"/>
      <c r="K121" s="125"/>
    </row>
    <row r="122" spans="1:11" s="7" customFormat="1" ht="18.75" customHeight="1" x14ac:dyDescent="0.25">
      <c r="A122" s="406"/>
      <c r="B122" s="413" t="s">
        <v>128</v>
      </c>
      <c r="C122" s="260" t="s">
        <v>102</v>
      </c>
      <c r="D122" s="79"/>
      <c r="E122" s="228"/>
      <c r="F122" s="79"/>
      <c r="G122" s="79"/>
      <c r="I122" s="410" t="e">
        <f>+G124/G133</f>
        <v>#DIV/0!</v>
      </c>
      <c r="K122" s="125"/>
    </row>
    <row r="123" spans="1:11" s="7" customFormat="1" ht="18.75" customHeight="1" x14ac:dyDescent="0.25">
      <c r="A123" s="406"/>
      <c r="B123" s="414"/>
      <c r="C123" s="261" t="s">
        <v>103</v>
      </c>
      <c r="D123" s="69"/>
      <c r="E123" s="243"/>
      <c r="F123" s="69"/>
      <c r="G123" s="69"/>
      <c r="I123" s="411"/>
      <c r="K123" s="125"/>
    </row>
    <row r="124" spans="1:11" s="7" customFormat="1" ht="18.75" customHeight="1" x14ac:dyDescent="0.3">
      <c r="A124" s="406"/>
      <c r="B124" s="415"/>
      <c r="C124" s="98" t="s">
        <v>139</v>
      </c>
      <c r="D124" s="85">
        <f>SUM(D122:D123)</f>
        <v>0</v>
      </c>
      <c r="F124" s="85">
        <f>SUM(F122:F123)</f>
        <v>0</v>
      </c>
      <c r="G124" s="85">
        <f>SUM(G122:G123)</f>
        <v>0</v>
      </c>
      <c r="H124" s="11"/>
      <c r="I124" s="412"/>
      <c r="K124" s="125"/>
    </row>
    <row r="125" spans="1:11" s="7" customFormat="1" ht="18.75" customHeight="1" x14ac:dyDescent="0.3">
      <c r="A125" s="406"/>
      <c r="B125" s="274"/>
      <c r="C125" s="275"/>
      <c r="D125" s="127"/>
      <c r="E125" s="126"/>
      <c r="F125" s="127"/>
      <c r="G125" s="127"/>
      <c r="H125" s="276"/>
      <c r="I125" s="277"/>
      <c r="K125" s="125"/>
    </row>
    <row r="126" spans="1:11" s="7" customFormat="1" ht="15.75" customHeight="1" x14ac:dyDescent="0.3">
      <c r="A126" s="406"/>
      <c r="B126" s="416" t="s">
        <v>24</v>
      </c>
      <c r="C126" s="416"/>
      <c r="D126" s="86">
        <f>D129-D127</f>
        <v>0</v>
      </c>
      <c r="F126" s="86">
        <f t="shared" ref="F126:G126" si="6">F129-F127</f>
        <v>0</v>
      </c>
      <c r="G126" s="86">
        <f t="shared" si="6"/>
        <v>0</v>
      </c>
      <c r="H126" s="11"/>
      <c r="I126" s="289" t="e">
        <f>+G126/$G$129</f>
        <v>#DIV/0!</v>
      </c>
      <c r="K126" s="125"/>
    </row>
    <row r="127" spans="1:11" s="7" customFormat="1" ht="15.75" customHeight="1" x14ac:dyDescent="0.25">
      <c r="A127" s="406"/>
      <c r="B127" s="416" t="s">
        <v>25</v>
      </c>
      <c r="C127" s="416"/>
      <c r="D127" s="86">
        <f>+D105+D106+D107+D120</f>
        <v>0</v>
      </c>
      <c r="F127" s="86">
        <f>+F105+F106+F107+F120</f>
        <v>0</v>
      </c>
      <c r="G127" s="86">
        <f>+G105+G106+G107+G120</f>
        <v>0</v>
      </c>
      <c r="H127" s="62"/>
      <c r="I127" s="289" t="e">
        <f>+G127/$G$129</f>
        <v>#DIV/0!</v>
      </c>
      <c r="K127" s="125"/>
    </row>
    <row r="128" spans="1:11" ht="13.8" x14ac:dyDescent="0.25">
      <c r="B128" s="22"/>
      <c r="C128" s="19"/>
      <c r="D128" s="23"/>
      <c r="E128" s="7"/>
      <c r="F128" s="21"/>
      <c r="G128" s="21"/>
      <c r="H128" s="11"/>
      <c r="I128" s="22"/>
    </row>
    <row r="129" spans="1:13" ht="26.25" customHeight="1" x14ac:dyDescent="0.3">
      <c r="A129" s="419" t="s">
        <v>26</v>
      </c>
      <c r="B129" s="420" t="s">
        <v>140</v>
      </c>
      <c r="C129" s="421"/>
      <c r="D129" s="88">
        <f>+D116+D120+D124</f>
        <v>0</v>
      </c>
      <c r="E129"/>
      <c r="F129" s="88">
        <f>+F116+F120+F124</f>
        <v>0</v>
      </c>
      <c r="G129" s="88">
        <f>+G116+G120+G124</f>
        <v>0</v>
      </c>
      <c r="H129" s="11"/>
      <c r="I129" s="313"/>
      <c r="J129" s="312"/>
      <c r="K129" s="295"/>
      <c r="M129" s="13"/>
    </row>
    <row r="130" spans="1:13" ht="14.25" customHeight="1" x14ac:dyDescent="0.25">
      <c r="A130" s="419"/>
      <c r="B130" s="422" t="s">
        <v>141</v>
      </c>
      <c r="C130" s="423"/>
      <c r="D130" s="89"/>
      <c r="E130" s="78"/>
      <c r="F130" s="152"/>
      <c r="G130" s="152"/>
      <c r="H130" s="11"/>
      <c r="I130" s="104"/>
      <c r="J130" s="13"/>
      <c r="M130" s="186"/>
    </row>
    <row r="131" spans="1:13" ht="14.25" customHeight="1" x14ac:dyDescent="0.25">
      <c r="A131" s="419"/>
      <c r="B131" s="422" t="s">
        <v>142</v>
      </c>
      <c r="C131" s="423"/>
      <c r="D131" s="89"/>
      <c r="E131" s="78"/>
      <c r="F131" s="152"/>
      <c r="G131" s="152"/>
      <c r="H131" s="11"/>
      <c r="I131" s="104"/>
      <c r="J131" s="13"/>
    </row>
    <row r="132" spans="1:13" ht="27.3" customHeight="1" x14ac:dyDescent="0.3">
      <c r="A132" s="419"/>
      <c r="B132" s="420" t="s">
        <v>143</v>
      </c>
      <c r="C132" s="421"/>
      <c r="D132" s="88"/>
      <c r="E132"/>
      <c r="F132" s="90">
        <f>+F129-F130-F131</f>
        <v>0</v>
      </c>
      <c r="G132" s="90">
        <f>+G129-G130-G131</f>
        <v>0</v>
      </c>
      <c r="H132" s="11"/>
      <c r="I132" s="62"/>
    </row>
    <row r="133" spans="1:13" ht="14.25" customHeight="1" x14ac:dyDescent="0.3">
      <c r="A133" s="419"/>
      <c r="B133" s="422" t="s">
        <v>144</v>
      </c>
      <c r="C133" s="423"/>
      <c r="D133" s="91"/>
      <c r="E133" s="92"/>
      <c r="F133" s="79"/>
      <c r="G133" s="79"/>
      <c r="H133" s="11"/>
      <c r="I133" s="296"/>
      <c r="J133" s="13"/>
    </row>
    <row r="134" spans="1:13" ht="38.25" customHeight="1" x14ac:dyDescent="0.3">
      <c r="A134" s="419"/>
      <c r="B134" s="424" t="s">
        <v>145</v>
      </c>
      <c r="C134" s="425"/>
      <c r="D134" s="88"/>
      <c r="E134"/>
      <c r="F134" s="94">
        <f>+F132-F133</f>
        <v>0</v>
      </c>
      <c r="G134" s="94">
        <f>+G132-G133</f>
        <v>0</v>
      </c>
      <c r="H134" s="11"/>
      <c r="I134" s="149"/>
      <c r="J134" s="13"/>
    </row>
    <row r="135" spans="1:13" customFormat="1" ht="15" customHeight="1" x14ac:dyDescent="0.3">
      <c r="A135" s="399" t="s">
        <v>153</v>
      </c>
      <c r="B135" s="399"/>
      <c r="C135" s="399"/>
      <c r="F135" s="111"/>
      <c r="G135" s="111"/>
      <c r="J135" s="124"/>
      <c r="K135" s="123"/>
    </row>
    <row r="136" spans="1:13" ht="24" customHeight="1" x14ac:dyDescent="0.25">
      <c r="A136" s="463" t="s">
        <v>98</v>
      </c>
      <c r="B136" s="463"/>
      <c r="C136" s="463"/>
      <c r="D136" s="463"/>
      <c r="E136" s="463"/>
      <c r="F136" s="463"/>
      <c r="G136" s="463"/>
      <c r="H136" s="463"/>
      <c r="I136" s="463"/>
    </row>
    <row r="137" spans="1:13" ht="13.05" customHeight="1" x14ac:dyDescent="0.25">
      <c r="A137" s="464" t="s">
        <v>45</v>
      </c>
      <c r="B137" s="464"/>
      <c r="C137" s="464"/>
      <c r="D137" s="464"/>
      <c r="E137" s="464"/>
      <c r="F137" s="464"/>
      <c r="G137" s="464"/>
      <c r="H137" s="464"/>
      <c r="I137" s="464"/>
    </row>
    <row r="138" spans="1:13" ht="13.05" customHeight="1" x14ac:dyDescent="0.25">
      <c r="A138" s="464" t="s">
        <v>46</v>
      </c>
      <c r="B138" s="464"/>
      <c r="C138" s="464"/>
      <c r="D138" s="464"/>
      <c r="E138" s="464"/>
      <c r="F138" s="464"/>
      <c r="G138" s="464"/>
      <c r="H138" s="464"/>
      <c r="I138" s="464"/>
    </row>
    <row r="139" spans="1:13" ht="13.05" customHeight="1" x14ac:dyDescent="0.25">
      <c r="A139" s="464" t="s">
        <v>132</v>
      </c>
      <c r="B139" s="464"/>
      <c r="C139" s="464"/>
      <c r="D139" s="464"/>
      <c r="E139" s="464"/>
      <c r="F139" s="464"/>
      <c r="G139" s="464"/>
      <c r="H139" s="464"/>
      <c r="I139" s="464"/>
      <c r="K139" s="2"/>
    </row>
    <row r="140" spans="1:13" ht="13.05" customHeight="1" x14ac:dyDescent="0.25">
      <c r="A140" s="464" t="s">
        <v>81</v>
      </c>
      <c r="B140" s="464"/>
      <c r="C140" s="464"/>
      <c r="D140" s="464"/>
      <c r="E140" s="464"/>
      <c r="F140" s="464"/>
      <c r="G140" s="464"/>
      <c r="H140" s="464"/>
      <c r="I140" s="464"/>
      <c r="K140" s="2"/>
    </row>
    <row r="141" spans="1:13" ht="13.05" customHeight="1" x14ac:dyDescent="0.25">
      <c r="A141" s="464" t="s">
        <v>82</v>
      </c>
      <c r="B141" s="464"/>
      <c r="C141" s="464"/>
      <c r="D141" s="464"/>
      <c r="E141" s="464"/>
      <c r="F141" s="464"/>
      <c r="G141" s="464"/>
      <c r="H141" s="464"/>
      <c r="I141" s="464"/>
      <c r="K141" s="2"/>
    </row>
    <row r="142" spans="1:13" ht="15" customHeight="1" x14ac:dyDescent="0.25">
      <c r="A142" s="464" t="s">
        <v>83</v>
      </c>
      <c r="B142" s="464"/>
      <c r="C142" s="464"/>
      <c r="D142" s="464"/>
      <c r="E142" s="464"/>
      <c r="F142" s="464"/>
      <c r="G142" s="464"/>
      <c r="H142" s="464"/>
      <c r="I142" s="464"/>
      <c r="K142" s="2"/>
    </row>
    <row r="143" spans="1:13" ht="18.600000000000001" customHeight="1" x14ac:dyDescent="0.25">
      <c r="A143" s="464" t="s">
        <v>84</v>
      </c>
      <c r="B143" s="464"/>
      <c r="C143" s="464"/>
      <c r="D143" s="464"/>
      <c r="E143" s="464"/>
      <c r="F143" s="464"/>
      <c r="G143" s="464"/>
      <c r="H143" s="464"/>
      <c r="I143" s="464"/>
      <c r="K143" s="2"/>
    </row>
    <row r="144" spans="1:13" x14ac:dyDescent="0.25">
      <c r="A144" s="464" t="s">
        <v>100</v>
      </c>
      <c r="B144" s="464"/>
      <c r="C144" s="464"/>
      <c r="D144" s="464"/>
      <c r="E144" s="464"/>
      <c r="F144" s="464"/>
      <c r="G144" s="464"/>
      <c r="H144" s="464"/>
      <c r="I144" s="464"/>
      <c r="K144" s="2"/>
    </row>
    <row r="145" spans="1:11" x14ac:dyDescent="0.25">
      <c r="A145" s="464" t="s">
        <v>136</v>
      </c>
      <c r="B145" s="464"/>
      <c r="C145" s="464"/>
      <c r="D145" s="464"/>
      <c r="E145" s="464"/>
      <c r="F145" s="464"/>
      <c r="G145" s="464"/>
      <c r="H145" s="464"/>
      <c r="I145" s="464"/>
      <c r="K145" s="2"/>
    </row>
    <row r="146" spans="1:11" ht="18.600000000000001" customHeight="1" x14ac:dyDescent="0.25">
      <c r="A146" s="176"/>
      <c r="B146" s="176"/>
      <c r="C146" s="176"/>
      <c r="D146" s="176"/>
      <c r="E146" s="176"/>
      <c r="F146" s="176"/>
      <c r="G146" s="176"/>
      <c r="H146" s="176"/>
      <c r="I146" s="176"/>
      <c r="K146" s="2"/>
    </row>
    <row r="147" spans="1:11" ht="25.95" customHeight="1" x14ac:dyDescent="0.25">
      <c r="A147" s="400" t="s">
        <v>35</v>
      </c>
      <c r="B147" s="400"/>
      <c r="C147" s="400"/>
      <c r="D147" s="172"/>
      <c r="E147" s="172"/>
      <c r="F147" s="172"/>
      <c r="G147" s="172"/>
      <c r="H147" s="172"/>
      <c r="I147" s="172"/>
    </row>
    <row r="148" spans="1:11" ht="15" customHeight="1" x14ac:dyDescent="0.25">
      <c r="A148" s="401" t="s">
        <v>155</v>
      </c>
      <c r="B148" s="401"/>
      <c r="C148" s="401"/>
      <c r="D148" s="401"/>
      <c r="E148" s="401"/>
      <c r="F148" s="401"/>
      <c r="G148" s="21"/>
      <c r="H148" s="7"/>
      <c r="I148" s="22"/>
    </row>
    <row r="149" spans="1:11" ht="15" customHeight="1" x14ac:dyDescent="0.25">
      <c r="A149" s="400" t="s">
        <v>68</v>
      </c>
      <c r="B149" s="400"/>
      <c r="C149" s="400"/>
      <c r="D149" s="400"/>
      <c r="E149" s="400"/>
      <c r="F149" s="400"/>
      <c r="G149" s="25"/>
      <c r="H149" s="25"/>
      <c r="I149" s="25"/>
    </row>
    <row r="150" spans="1:11" ht="15" customHeight="1" x14ac:dyDescent="0.25">
      <c r="A150" s="400" t="s">
        <v>9</v>
      </c>
      <c r="B150" s="400"/>
      <c r="C150" s="400"/>
      <c r="D150" s="400"/>
      <c r="E150" s="400"/>
      <c r="F150" s="400"/>
      <c r="G150" s="25"/>
      <c r="H150" s="25"/>
      <c r="I150" s="25"/>
    </row>
    <row r="151" spans="1:11" x14ac:dyDescent="0.25">
      <c r="C151" s="25"/>
      <c r="D151" s="25"/>
      <c r="E151" s="24"/>
      <c r="F151" s="24"/>
      <c r="G151" s="25"/>
      <c r="H151" s="25"/>
      <c r="I151" s="25"/>
    </row>
  </sheetData>
  <mergeCells count="62">
    <mergeCell ref="I10:I31"/>
    <mergeCell ref="B33:B35"/>
    <mergeCell ref="I33:I35"/>
    <mergeCell ref="A1:I1"/>
    <mergeCell ref="A2:I2"/>
    <mergeCell ref="A3:I3"/>
    <mergeCell ref="A4:I4"/>
    <mergeCell ref="A6:I6"/>
    <mergeCell ref="B37:C37"/>
    <mergeCell ref="B38:C38"/>
    <mergeCell ref="A40:A45"/>
    <mergeCell ref="B40:C40"/>
    <mergeCell ref="B41:C41"/>
    <mergeCell ref="B42:C42"/>
    <mergeCell ref="B43:C43"/>
    <mergeCell ref="B44:C44"/>
    <mergeCell ref="B45:C45"/>
    <mergeCell ref="A10:A38"/>
    <mergeCell ref="B10:B31"/>
    <mergeCell ref="A47:I47"/>
    <mergeCell ref="A51:C51"/>
    <mergeCell ref="A54:C54"/>
    <mergeCell ref="A57:A81"/>
    <mergeCell ref="B57:B77"/>
    <mergeCell ref="B79:B81"/>
    <mergeCell ref="A84:C84"/>
    <mergeCell ref="A86:A88"/>
    <mergeCell ref="B86:B88"/>
    <mergeCell ref="A91:I91"/>
    <mergeCell ref="A95:A127"/>
    <mergeCell ref="B95:B116"/>
    <mergeCell ref="I95:I116"/>
    <mergeCell ref="B118:B120"/>
    <mergeCell ref="I118:I120"/>
    <mergeCell ref="B122:B124"/>
    <mergeCell ref="I122:I124"/>
    <mergeCell ref="B126:C126"/>
    <mergeCell ref="B127:C127"/>
    <mergeCell ref="A129:A134"/>
    <mergeCell ref="B129:C129"/>
    <mergeCell ref="B130:C130"/>
    <mergeCell ref="B131:C131"/>
    <mergeCell ref="B132:C132"/>
    <mergeCell ref="B133:C133"/>
    <mergeCell ref="B134:C134"/>
    <mergeCell ref="A147:C147"/>
    <mergeCell ref="A135:C135"/>
    <mergeCell ref="A136:I136"/>
    <mergeCell ref="A137:I137"/>
    <mergeCell ref="A138:I138"/>
    <mergeCell ref="A139:I139"/>
    <mergeCell ref="A140:I140"/>
    <mergeCell ref="A141:I141"/>
    <mergeCell ref="A142:I142"/>
    <mergeCell ref="A143:I143"/>
    <mergeCell ref="A144:I144"/>
    <mergeCell ref="A145:I145"/>
    <mergeCell ref="A148:F148"/>
    <mergeCell ref="A149:C149"/>
    <mergeCell ref="D149:F149"/>
    <mergeCell ref="A150:C150"/>
    <mergeCell ref="D150:F150"/>
  </mergeCells>
  <conditionalFormatting sqref="H9">
    <cfRule type="iconSet" priority="38">
      <iconSet>
        <cfvo type="percent" val="0"/>
        <cfvo type="num" val="0.95" gte="0"/>
        <cfvo type="num" val="1" gte="0"/>
      </iconSet>
    </cfRule>
    <cfRule type="iconSet" priority="39">
      <iconSet>
        <cfvo type="percent" val="0"/>
        <cfvo type="num" val="0.95" gte="0"/>
        <cfvo type="num" val="0.99" gte="0"/>
      </iconSet>
    </cfRule>
    <cfRule type="iconSet" priority="40">
      <iconSet>
        <cfvo type="percent" val="0"/>
        <cfvo type="num" val="0.95"/>
        <cfvo type="num" val="1"/>
      </iconSet>
    </cfRule>
  </conditionalFormatting>
  <conditionalFormatting sqref="H10">
    <cfRule type="iconSet" priority="36">
      <iconSet>
        <cfvo type="percent" val="0"/>
        <cfvo type="num" val="0.95"/>
        <cfvo type="num" val="1"/>
      </iconSet>
    </cfRule>
  </conditionalFormatting>
  <conditionalFormatting sqref="H11:H13 H15:H16 H19">
    <cfRule type="iconSet" priority="34">
      <iconSet>
        <cfvo type="percent" val="0"/>
        <cfvo type="num" val="0.95"/>
        <cfvo type="num" val="1"/>
      </iconSet>
    </cfRule>
  </conditionalFormatting>
  <conditionalFormatting sqref="H17">
    <cfRule type="iconSet" priority="24">
      <iconSet>
        <cfvo type="percent" val="0"/>
        <cfvo type="num" val="0.95"/>
        <cfvo type="num" val="1"/>
      </iconSet>
    </cfRule>
    <cfRule type="iconSet" priority="25">
      <iconSet>
        <cfvo type="percent" val="0"/>
        <cfvo type="num" val="0.95" gte="0"/>
        <cfvo type="num" val="0.99" gte="0"/>
      </iconSet>
    </cfRule>
    <cfRule type="iconSet" priority="26">
      <iconSet>
        <cfvo type="percent" val="0"/>
        <cfvo type="num" val="0.95" gte="0"/>
        <cfvo type="num" val="1" gte="0"/>
      </iconSet>
    </cfRule>
    <cfRule type="iconSet" priority="27">
      <iconSet>
        <cfvo type="percent" val="0"/>
        <cfvo type="num" val="0.95" gte="0"/>
        <cfvo type="num" val="1" gte="0"/>
      </iconSet>
    </cfRule>
  </conditionalFormatting>
  <conditionalFormatting sqref="H18">
    <cfRule type="iconSet" priority="20">
      <iconSet>
        <cfvo type="percent" val="0"/>
        <cfvo type="num" val="0.95"/>
        <cfvo type="num" val="1"/>
      </iconSet>
    </cfRule>
    <cfRule type="iconSet" priority="21">
      <iconSet>
        <cfvo type="percent" val="0"/>
        <cfvo type="num" val="0.95" gte="0"/>
        <cfvo type="num" val="0.99" gte="0"/>
      </iconSet>
    </cfRule>
    <cfRule type="iconSet" priority="22">
      <iconSet>
        <cfvo type="percent" val="0"/>
        <cfvo type="num" val="0.95" gte="0"/>
        <cfvo type="num" val="1" gte="0"/>
      </iconSet>
    </cfRule>
    <cfRule type="iconSet" priority="23">
      <iconSet>
        <cfvo type="percent" val="0"/>
        <cfvo type="num" val="0.95" gte="0"/>
        <cfvo type="num" val="1" gte="0"/>
      </iconSet>
    </cfRule>
  </conditionalFormatting>
  <conditionalFormatting sqref="H20:H21">
    <cfRule type="iconSet" priority="31">
      <iconSet>
        <cfvo type="percent" val="0"/>
        <cfvo type="num" val="0.95"/>
        <cfvo type="num" val="1"/>
      </iconSet>
    </cfRule>
  </conditionalFormatting>
  <conditionalFormatting sqref="H23:H29">
    <cfRule type="iconSet" priority="55">
      <iconSet>
        <cfvo type="percent" val="0"/>
        <cfvo type="num" val="0.95"/>
        <cfvo type="num" val="1"/>
      </iconSet>
    </cfRule>
  </conditionalFormatting>
  <conditionalFormatting sqref="H23:H30 H11:H13 H15:H16 H19">
    <cfRule type="iconSet" priority="56">
      <iconSet>
        <cfvo type="percent" val="0"/>
        <cfvo type="num" val="0.95" gte="0"/>
        <cfvo type="num" val="1" gte="0"/>
      </iconSet>
    </cfRule>
  </conditionalFormatting>
  <conditionalFormatting sqref="H23:H31 H10:H13 H15:H16 H19">
    <cfRule type="iconSet" priority="57">
      <iconSet>
        <cfvo type="percent" val="0"/>
        <cfvo type="num" val="0.95" gte="0"/>
        <cfvo type="num" val="1" gte="0"/>
      </iconSet>
    </cfRule>
  </conditionalFormatting>
  <conditionalFormatting sqref="H30">
    <cfRule type="iconSet" priority="50">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7">
      <iconSet>
        <cfvo type="percent" val="0"/>
        <cfvo type="num" val="0.95" gte="0"/>
        <cfvo type="num" val="0.99" gte="0"/>
      </iconSet>
    </cfRule>
  </conditionalFormatting>
  <conditionalFormatting sqref="H40:H45">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95">
    <cfRule type="iconSet" priority="48">
      <iconSet>
        <cfvo type="percent" val="0"/>
        <cfvo type="num" val="0.95"/>
        <cfvo type="num" val="1"/>
      </iconSet>
    </cfRule>
  </conditionalFormatting>
  <conditionalFormatting sqref="H96:H101 H104">
    <cfRule type="iconSet" priority="46">
      <iconSet>
        <cfvo type="percent" val="0"/>
        <cfvo type="num" val="0.95"/>
        <cfvo type="num" val="1"/>
      </iconSet>
    </cfRule>
  </conditionalFormatting>
  <conditionalFormatting sqref="H102">
    <cfRule type="iconSet" priority="12">
      <iconSet>
        <cfvo type="percent" val="0"/>
        <cfvo type="num" val="0.95"/>
        <cfvo type="num" val="1"/>
      </iconSet>
    </cfRule>
    <cfRule type="iconSet" priority="13">
      <iconSet>
        <cfvo type="percent" val="0"/>
        <cfvo type="num" val="0.95" gte="0"/>
        <cfvo type="num" val="0.99" gte="0"/>
      </iconSet>
    </cfRule>
    <cfRule type="iconSet" priority="14">
      <iconSet>
        <cfvo type="percent" val="0"/>
        <cfvo type="num" val="0.95" gte="0"/>
        <cfvo type="num" val="1" gte="0"/>
      </iconSet>
    </cfRule>
    <cfRule type="iconSet" priority="15">
      <iconSet>
        <cfvo type="percent" val="0"/>
        <cfvo type="num" val="0.95" gte="0"/>
        <cfvo type="num" val="1" gte="0"/>
      </iconSet>
    </cfRule>
  </conditionalFormatting>
  <conditionalFormatting sqref="H103">
    <cfRule type="iconSet" priority="16">
      <iconSet>
        <cfvo type="percent" val="0"/>
        <cfvo type="num" val="0.95"/>
        <cfvo type="num" val="1"/>
      </iconSet>
    </cfRule>
    <cfRule type="iconSet" priority="17">
      <iconSet>
        <cfvo type="percent" val="0"/>
        <cfvo type="num" val="0.95" gte="0"/>
        <cfvo type="num" val="0.99" gte="0"/>
      </iconSet>
    </cfRule>
    <cfRule type="iconSet" priority="18">
      <iconSet>
        <cfvo type="percent" val="0"/>
        <cfvo type="num" val="0.95" gte="0"/>
        <cfvo type="num" val="1" gte="0"/>
      </iconSet>
    </cfRule>
    <cfRule type="iconSet" priority="19">
      <iconSet>
        <cfvo type="percent" val="0"/>
        <cfvo type="num" val="0.95" gte="0"/>
        <cfvo type="num" val="1" gte="0"/>
      </iconSet>
    </cfRule>
  </conditionalFormatting>
  <conditionalFormatting sqref="H105:H106">
    <cfRule type="iconSet" priority="44">
      <iconSet>
        <cfvo type="percent" val="0"/>
        <cfvo type="num" val="0.95"/>
        <cfvo type="num" val="1"/>
      </iconSet>
    </cfRule>
  </conditionalFormatting>
  <conditionalFormatting sqref="H108:H113 H96:H101 H104">
    <cfRule type="iconSet" priority="53">
      <iconSet>
        <cfvo type="percent" val="0"/>
        <cfvo type="num" val="0.95" gte="0"/>
        <cfvo type="num" val="1" gte="0"/>
      </iconSet>
    </cfRule>
  </conditionalFormatting>
  <conditionalFormatting sqref="H108:H113">
    <cfRule type="iconSet" priority="54">
      <iconSet>
        <cfvo type="percent" val="0"/>
        <cfvo type="num" val="0.95"/>
        <cfvo type="num" val="1"/>
      </iconSet>
    </cfRule>
  </conditionalFormatting>
  <conditionalFormatting sqref="H114">
    <cfRule type="iconSet" priority="4">
      <iconSet>
        <cfvo type="percent" val="0"/>
        <cfvo type="num" val="0.95"/>
        <cfvo type="num" val="1"/>
      </iconSet>
    </cfRule>
    <cfRule type="iconSet" priority="5">
      <iconSet>
        <cfvo type="percent" val="0"/>
        <cfvo type="num" val="0.95" gte="0"/>
        <cfvo type="num" val="0.99" gte="0"/>
      </iconSet>
    </cfRule>
    <cfRule type="iconSet" priority="6">
      <iconSet>
        <cfvo type="percent" val="0"/>
        <cfvo type="num" val="0.95" gte="0"/>
        <cfvo type="num" val="1" gte="0"/>
      </iconSet>
    </cfRule>
    <cfRule type="iconSet" priority="7">
      <iconSet>
        <cfvo type="percent" val="0"/>
        <cfvo type="num" val="0.95" gte="0"/>
        <cfvo type="num" val="1" gte="0"/>
      </iconSet>
    </cfRule>
  </conditionalFormatting>
  <conditionalFormatting sqref="H115">
    <cfRule type="iconSet" priority="8">
      <iconSet>
        <cfvo type="percent" val="0"/>
        <cfvo type="num" val="0.95"/>
        <cfvo type="num" val="1"/>
      </iconSet>
    </cfRule>
    <cfRule type="iconSet" priority="9">
      <iconSet>
        <cfvo type="percent" val="0"/>
        <cfvo type="num" val="0.95" gte="0"/>
        <cfvo type="num" val="0.99" gte="0"/>
      </iconSet>
    </cfRule>
    <cfRule type="iconSet" priority="10">
      <iconSet>
        <cfvo type="percent" val="0"/>
        <cfvo type="num" val="0.95" gte="0"/>
        <cfvo type="num" val="1" gte="0"/>
      </iconSet>
    </cfRule>
    <cfRule type="iconSet" priority="11">
      <iconSet>
        <cfvo type="percent" val="0"/>
        <cfvo type="num" val="0.95" gte="0"/>
        <cfvo type="num" val="1" gte="0"/>
      </iconSet>
    </cfRule>
  </conditionalFormatting>
  <conditionalFormatting sqref="H116 H108:H113 H95:H101 H104">
    <cfRule type="iconSet" priority="51">
      <iconSet>
        <cfvo type="percent" val="0"/>
        <cfvo type="num" val="0.95" gte="0"/>
        <cfvo type="num" val="1" gte="0"/>
      </iconSet>
    </cfRule>
  </conditionalFormatting>
  <conditionalFormatting sqref="H116">
    <cfRule type="iconSet" priority="47">
      <iconSet>
        <cfvo type="percent" val="0"/>
        <cfvo type="num" val="0.95"/>
        <cfvo type="num" val="1"/>
      </iconSet>
    </cfRule>
  </conditionalFormatting>
  <conditionalFormatting sqref="H118:H121 H105:H107 H125:H126">
    <cfRule type="iconSet" priority="52">
      <iconSet>
        <cfvo type="percent" val="0"/>
        <cfvo type="num" val="0.95"/>
        <cfvo type="num" val="1"/>
      </iconSet>
    </cfRule>
  </conditionalFormatting>
  <conditionalFormatting sqref="H122:H124">
    <cfRule type="iconSet" priority="1">
      <iconSet>
        <cfvo type="percent" val="0"/>
        <cfvo type="num" val="0.95"/>
        <cfvo type="num" val="1"/>
      </iconSet>
    </cfRule>
    <cfRule type="iconSet" priority="2">
      <iconSet>
        <cfvo type="percent" val="0"/>
        <cfvo type="num" val="0.95"/>
        <cfvo type="num" val="1"/>
      </iconSet>
    </cfRule>
    <cfRule type="iconSet" priority="3">
      <iconSet>
        <cfvo type="percent" val="0"/>
        <cfvo type="num" val="0.95" gte="0"/>
        <cfvo type="num" val="0.99" gte="0"/>
      </iconSet>
    </cfRule>
  </conditionalFormatting>
  <conditionalFormatting sqref="H128 H95:H101 H104:H113 H116:H121 H125:H126">
    <cfRule type="iconSet" priority="49">
      <iconSet>
        <cfvo type="percent" val="0"/>
        <cfvo type="num" val="0.95" gte="0"/>
        <cfvo type="num" val="0.99" gte="0"/>
      </iconSet>
    </cfRule>
  </conditionalFormatting>
  <conditionalFormatting sqref="H128 H118:H121 H105:H107 H125:H126">
    <cfRule type="iconSet" priority="45">
      <iconSet>
        <cfvo type="percent" val="0"/>
        <cfvo type="num" val="0.95"/>
        <cfvo type="num" val="1"/>
      </iconSet>
    </cfRule>
  </conditionalFormatting>
  <conditionalFormatting sqref="H129:H134">
    <cfRule type="iconSet" priority="41">
      <iconSet>
        <cfvo type="percent" val="0"/>
        <cfvo type="num" val="0.95"/>
        <cfvo type="num" val="1"/>
      </iconSet>
    </cfRule>
    <cfRule type="iconSet" priority="42">
      <iconSet>
        <cfvo type="percent" val="0"/>
        <cfvo type="num" val="0.95"/>
        <cfvo type="num" val="1"/>
      </iconSet>
    </cfRule>
    <cfRule type="iconSet" priority="43">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O164"/>
  <sheetViews>
    <sheetView showGridLines="0" topLeftCell="A138" zoomScaleNormal="100" zoomScaleSheetLayoutView="80" workbookViewId="0">
      <selection activeCell="J154" sqref="J154"/>
    </sheetView>
  </sheetViews>
  <sheetFormatPr baseColWidth="10" defaultColWidth="11.44140625" defaultRowHeight="13.2" outlineLevelRow="2"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5.5546875" style="2" customWidth="1"/>
    <col min="10" max="10" width="21.44140625" style="2" bestFit="1" customWidth="1"/>
    <col min="11" max="11" width="17.5546875" style="2" customWidth="1"/>
    <col min="12" max="12" width="14.6640625" style="2" bestFit="1" customWidth="1"/>
    <col min="13" max="15" width="13" style="2" bestFit="1" customWidth="1"/>
    <col min="16" max="16384" width="11.44140625" style="2"/>
  </cols>
  <sheetData>
    <row r="1" spans="1:12" ht="27.75" customHeight="1" x14ac:dyDescent="0.25">
      <c r="A1" s="426" t="s">
        <v>52</v>
      </c>
      <c r="B1" s="426"/>
      <c r="C1" s="426"/>
      <c r="D1" s="426"/>
      <c r="E1" s="426"/>
      <c r="F1" s="426"/>
      <c r="G1" s="426"/>
      <c r="H1" s="426"/>
      <c r="I1" s="426"/>
    </row>
    <row r="2" spans="1:12" ht="17.399999999999999" x14ac:dyDescent="0.25">
      <c r="A2" s="427" t="s">
        <v>53</v>
      </c>
      <c r="B2" s="427"/>
      <c r="C2" s="427"/>
      <c r="D2" s="427"/>
      <c r="E2" s="427"/>
      <c r="F2" s="427"/>
      <c r="G2" s="427"/>
      <c r="H2" s="427"/>
      <c r="I2" s="427"/>
    </row>
    <row r="3" spans="1:12" ht="20.25" customHeight="1" x14ac:dyDescent="0.25">
      <c r="A3" s="428" t="s">
        <v>213</v>
      </c>
      <c r="B3" s="428"/>
      <c r="C3" s="428"/>
      <c r="D3" s="428"/>
      <c r="E3" s="428"/>
      <c r="F3" s="428"/>
      <c r="G3" s="428"/>
      <c r="H3" s="428"/>
      <c r="I3" s="428"/>
    </row>
    <row r="4" spans="1:12" ht="17.25" customHeight="1" x14ac:dyDescent="0.25">
      <c r="A4" s="476" t="s">
        <v>19</v>
      </c>
      <c r="B4" s="476"/>
      <c r="C4" s="476"/>
      <c r="D4" s="476"/>
      <c r="E4" s="476"/>
      <c r="F4" s="476"/>
      <c r="G4" s="476"/>
      <c r="H4" s="476"/>
      <c r="I4" s="476"/>
    </row>
    <row r="5" spans="1:12" ht="15.6" x14ac:dyDescent="0.3">
      <c r="A5" s="63"/>
      <c r="B5" s="63"/>
      <c r="C5" s="63"/>
      <c r="D5" s="63"/>
      <c r="E5" s="63"/>
      <c r="F5" s="63"/>
      <c r="G5" s="63"/>
      <c r="H5" s="63"/>
      <c r="I5" s="63"/>
    </row>
    <row r="6" spans="1:12" customFormat="1" ht="31.5" customHeight="1" x14ac:dyDescent="0.3">
      <c r="A6" s="430" t="s">
        <v>42</v>
      </c>
      <c r="B6" s="431"/>
      <c r="C6" s="431"/>
      <c r="D6" s="431"/>
      <c r="E6" s="431"/>
      <c r="F6" s="431"/>
      <c r="G6" s="431"/>
      <c r="H6" s="431"/>
      <c r="I6" s="432"/>
    </row>
    <row r="7" spans="1:12" ht="15.6" x14ac:dyDescent="0.3">
      <c r="C7" s="3"/>
      <c r="D7" s="4"/>
      <c r="G7" s="4"/>
    </row>
    <row r="8" spans="1:12" s="5" customFormat="1" ht="60" customHeight="1" x14ac:dyDescent="0.4">
      <c r="C8" s="42"/>
      <c r="D8" s="43" t="s">
        <v>158</v>
      </c>
      <c r="E8" s="6"/>
      <c r="F8" s="43" t="s">
        <v>156</v>
      </c>
      <c r="G8" s="43" t="s">
        <v>157</v>
      </c>
      <c r="H8" s="6"/>
      <c r="I8" s="43" t="s">
        <v>160</v>
      </c>
      <c r="K8" s="153"/>
    </row>
    <row r="9" spans="1:12" s="7" customFormat="1" ht="4.5" customHeight="1" x14ac:dyDescent="0.25">
      <c r="C9" s="8"/>
      <c r="D9" s="34"/>
      <c r="E9" s="10"/>
      <c r="F9" s="9"/>
      <c r="G9" s="9"/>
      <c r="H9" s="10"/>
      <c r="J9" s="5"/>
      <c r="K9" s="5"/>
      <c r="L9" s="5"/>
    </row>
    <row r="10" spans="1:12" s="5" customFormat="1" ht="15.9" customHeight="1" x14ac:dyDescent="0.25">
      <c r="A10" s="446" t="s">
        <v>20</v>
      </c>
      <c r="B10" s="447" t="s">
        <v>21</v>
      </c>
      <c r="C10" s="99" t="s">
        <v>1</v>
      </c>
      <c r="D10" s="131">
        <f>'Ene 2025'!D10+'Feb 2025'!D10+'Mar 2025'!D10+'Abr 2025'!D10+'May 2025'!D10+'Jun 2025'!D10+'Jul 2025'!D10+'Ago 2025'!D10+'Sept 2025'!D10+'Oct 2025'!D10+'Nov 2025'!D10+'Dic 2025'!D10</f>
        <v>4930355.8566000005</v>
      </c>
      <c r="E10" s="131">
        <f>'Ene 2025'!E10+'Feb 2025'!E10+'Mar 2025'!E10+'Abr 2025'!E10+'May 2025'!E10+'Jun 2025'!E10+'Jul 2025'!E10+'Ago 2025'!E10+'Sept 2025'!E10+'Oct 2025'!E10+'Nov 2025'!E10</f>
        <v>0</v>
      </c>
      <c r="F10" s="131">
        <f>'Ene 2025'!F10+'Feb 2025'!F10+'Mar 2025'!F10+'Abr 2025'!F10+'May 2025'!F10+'Jun 2025'!F10+'Jul 2025'!F10+'Ago 2025'!F10+'Sept 2025'!F10+'Oct 2025'!F10+'Nov 2025'!F10+'Dic 2025'!F10</f>
        <v>4927297.6963500027</v>
      </c>
      <c r="G10" s="131">
        <f>'Ene 2025'!G10+'Feb 2025'!G10+'Mar 2025'!G10+'Abr 2025'!G10+'May 2025'!G10+'Jun 2025'!G10+'Jul 2025'!G10+'Ago 2025'!G10+'Sept 2025'!G10+'Oct 2025'!G10+'Nov 2025'!G10+'Dic 2025'!G10</f>
        <v>5201709.6753299972</v>
      </c>
      <c r="H10" s="11"/>
      <c r="I10" s="450">
        <f>+G31/G40</f>
        <v>0.85830547598868134</v>
      </c>
      <c r="J10" s="12"/>
    </row>
    <row r="11" spans="1:12" ht="15.9" customHeight="1" outlineLevel="1" x14ac:dyDescent="0.25">
      <c r="A11" s="446"/>
      <c r="B11" s="448"/>
      <c r="C11" s="100" t="s">
        <v>43</v>
      </c>
      <c r="D11" s="37">
        <f>'Ene 2025'!D11+'Feb 2025'!D11+'Mar 2025'!D11+'Abr 2025'!D11+'May 2025'!D11+'Jun 2025'!D11+'Jul 2025'!D11+'Ago 2025'!D11+'Sept 2025'!D11+'Oct 2025'!D11+'Nov 2025'!D11+'Dic 2025'!D11</f>
        <v>2469141.2864800002</v>
      </c>
      <c r="E11" s="37">
        <f>'Ene 2025'!E11+'Feb 2025'!E11+'Mar 2025'!E11+'Abr 2025'!E11+'May 2025'!E11+'Jun 2025'!E11+'Jul 2025'!E11+'Ago 2025'!E11+'Sept 2025'!E11+'Oct 2025'!E11+'Nov 2025'!E11</f>
        <v>0</v>
      </c>
      <c r="F11" s="37">
        <f>'Ene 2025'!F11+'Feb 2025'!F11+'Mar 2025'!F11+'Abr 2025'!F11+'May 2025'!F11+'Jun 2025'!F11+'Jul 2025'!F11+'Ago 2025'!F11+'Sept 2025'!F11+'Oct 2025'!F11+'Nov 2025'!F11+'Dic 2025'!F11</f>
        <v>2417283.6146100014</v>
      </c>
      <c r="G11" s="37">
        <f>'Ene 2025'!G11+'Feb 2025'!G11+'Mar 2025'!G11+'Abr 2025'!G11+'May 2025'!G11+'Jun 2025'!G11+'Jul 2025'!G11+'Ago 2025'!G11+'Sept 2025'!G11+'Oct 2025'!G11+'Nov 2025'!G11+'Dic 2025'!G11</f>
        <v>2689656.4028700022</v>
      </c>
      <c r="H11" s="37"/>
      <c r="I11" s="451"/>
      <c r="J11" s="12"/>
      <c r="K11" s="5"/>
      <c r="L11" s="5"/>
    </row>
    <row r="12" spans="1:12" s="202" customFormat="1" ht="15.9" customHeight="1" outlineLevel="1" x14ac:dyDescent="0.25">
      <c r="A12" s="446"/>
      <c r="B12" s="448"/>
      <c r="C12" s="337" t="s">
        <v>176</v>
      </c>
      <c r="D12" s="200">
        <f>'Ene 2025'!D12+'Feb 2025'!D12+'Mar 2025'!D12+'Abr 2025'!D12+'May 2025'!D12+'Jun 2025'!D12+'Jul 2025'!D12+'Ago 2025'!D12+'Sept 2025'!D12+'Oct 2025'!D12+'Nov 2025'!D12+'Dic 2025'!D12</f>
        <v>1346381.3112899999</v>
      </c>
      <c r="E12" s="200"/>
      <c r="F12" s="200">
        <f>'Ene 2025'!F12+'Feb 2025'!F12+'Mar 2025'!F12+'Abr 2025'!F12+'May 2025'!F12+'Jun 2025'!F12+'Jul 2025'!F12+'Ago 2025'!F12+'Sept 2025'!F12+'Oct 2025'!F12+'Nov 2025'!F12+'Dic 2025'!F12</f>
        <v>949440.32327000005</v>
      </c>
      <c r="G12" s="200">
        <f>'Ene 2025'!G12+'Feb 2025'!G12+'Mar 2025'!G12+'Abr 2025'!G12+'May 2025'!G12+'Jun 2025'!G12+'Jul 2025'!G12+'Ago 2025'!G12+'Sept 2025'!G12+'Oct 2025'!G12+'Nov 2025'!G12+'Dic 2025'!G12</f>
        <v>1561267.9299000001</v>
      </c>
      <c r="H12" s="200"/>
      <c r="I12" s="451"/>
      <c r="J12" s="12"/>
      <c r="K12" s="201"/>
      <c r="L12" s="201"/>
    </row>
    <row r="13" spans="1:12" ht="15.9" customHeight="1" outlineLevel="1" x14ac:dyDescent="0.25">
      <c r="A13" s="446"/>
      <c r="B13" s="448"/>
      <c r="C13" s="100" t="s">
        <v>15</v>
      </c>
      <c r="D13" s="37">
        <f>'Ene 2025'!D13+'Feb 2025'!D13+'Mar 2025'!D13+'Abr 2025'!D13+'May 2025'!D13+'Jun 2025'!D13+'Jul 2025'!D13+'Ago 2025'!D13+'Sept 2025'!D13+'Oct 2025'!D13+'Nov 2025'!D13+'Dic 2025'!D13</f>
        <v>301.23579000000001</v>
      </c>
      <c r="E13" s="37">
        <f>'Ene 2025'!E13+'Feb 2025'!E13+'Mar 2025'!E12+'Abr 2025'!E12+'May 2025'!E12+'Jun 2025'!E12+'Jul 2025'!E12+'Ago 2025'!E12+'Sept 2025'!E12+'Oct 2025'!E12+'Nov 2025'!E12</f>
        <v>0</v>
      </c>
      <c r="F13" s="37">
        <f>'Ene 2025'!F13+'Feb 2025'!F13+'Mar 2025'!F13+'Abr 2025'!F13+'May 2025'!F13+'Jun 2025'!F13+'Jul 2025'!F13+'Ago 2025'!F13+'Sept 2025'!F13+'Oct 2025'!F13+'Nov 2025'!F13+'Dic 2025'!F13</f>
        <v>43297.106589999989</v>
      </c>
      <c r="G13" s="37">
        <f>'Ene 2025'!G13+'Feb 2025'!G13+'Mar 2025'!G13+'Abr 2025'!G13+'May 2025'!G13+'Jun 2025'!G13+'Jul 2025'!G13+'Ago 2025'!G13+'Sept 2025'!G13+'Oct 2025'!G13+'Nov 2025'!G13+'Dic 2025'!G13</f>
        <v>509.97010000000097</v>
      </c>
      <c r="H13" s="37"/>
      <c r="I13" s="451"/>
      <c r="J13" s="12"/>
      <c r="K13" s="5"/>
      <c r="L13" s="5"/>
    </row>
    <row r="14" spans="1:12" ht="15.9" customHeight="1" outlineLevel="1" x14ac:dyDescent="0.25">
      <c r="A14" s="446"/>
      <c r="B14" s="448"/>
      <c r="C14" s="100" t="s">
        <v>44</v>
      </c>
      <c r="D14" s="147">
        <f>'Ene 2025'!D14+'Feb 2025'!D14+'Mar 2025'!D14+'Abr 2025'!D14+'May 2025'!D14+'Jun 2025'!D14+'Jul 2025'!D14+'Ago 2025'!D14+'Sept 2025'!D14+'Oct 2025'!D14+'Nov 2025'!D14+'Dic 2025'!D14</f>
        <v>954303.21772999992</v>
      </c>
      <c r="E14" s="37">
        <f>'Ene 2025'!E14+'Feb 2025'!E14+'Mar 2025'!E13+'Abr 2025'!E13+'May 2025'!E13+'Jun 2025'!E13+'Jul 2025'!E13+'Ago 2025'!E13+'Sept 2025'!E13+'Oct 2025'!E13+'Nov 2025'!E13</f>
        <v>0</v>
      </c>
      <c r="F14" s="147">
        <f>'Ene 2025'!F14+'Feb 2025'!F14+'Mar 2025'!F14+'Abr 2025'!F14+'May 2025'!F14+'Jun 2025'!F14+'Jul 2025'!F14+'Ago 2025'!F14+'Sept 2025'!F14+'Oct 2025'!F14+'Nov 2025'!F14+'Dic 2025'!F14</f>
        <v>1201709.0152600007</v>
      </c>
      <c r="G14" s="147">
        <f>'Ene 2025'!G14+'Feb 2025'!G14+'Mar 2025'!G14+'Abr 2025'!G14+'May 2025'!G14+'Jun 2025'!G14+'Jul 2025'!G14+'Ago 2025'!G14+'Sept 2025'!G14+'Oct 2025'!G14+'Nov 2025'!G14+'Dic 2025'!G14</f>
        <v>950275.37246000022</v>
      </c>
      <c r="H14" s="37"/>
      <c r="I14" s="451"/>
      <c r="J14" s="12"/>
      <c r="K14" s="5"/>
      <c r="L14" s="5"/>
    </row>
    <row r="15" spans="1:12" ht="15.9" customHeight="1" outlineLevel="1" x14ac:dyDescent="0.25">
      <c r="A15" s="446"/>
      <c r="B15" s="448"/>
      <c r="C15" s="101" t="s">
        <v>14</v>
      </c>
      <c r="D15" s="37">
        <f>'Ene 2025'!D15+'Feb 2025'!D15+'Mar 2025'!D15+'Abr 2025'!D15+'May 2025'!D15+'Jun 2025'!D15+'Jul 2025'!D15+'Ago 2025'!D15+'Sept 2025'!D15+'Oct 2025'!D15+'Nov 2025'!D15+'Dic 2025'!D15</f>
        <v>245651.6146899999</v>
      </c>
      <c r="E15" s="37">
        <f>'Ene 2025'!E15+'Feb 2025'!E15+'Mar 2025'!E14+'Abr 2025'!E14+'May 2025'!E14+'Jun 2025'!E14+'Jul 2025'!E14+'Ago 2025'!E14+'Sept 2025'!E14+'Oct 2025'!E14+'Nov 2025'!E14</f>
        <v>0</v>
      </c>
      <c r="F15" s="37">
        <f>'Ene 2025'!F15+'Feb 2025'!F15+'Mar 2025'!F15+'Abr 2025'!F15+'May 2025'!F15+'Jun 2025'!F15+'Jul 2025'!F15+'Ago 2025'!F15+'Sept 2025'!F15+'Oct 2025'!F15+'Nov 2025'!F15+'Dic 2025'!F15</f>
        <v>234491.34749000036</v>
      </c>
      <c r="G15" s="37">
        <f>'Ene 2025'!G15+'Feb 2025'!G15+'Mar 2025'!G15+'Abr 2025'!G15+'May 2025'!G15+'Jun 2025'!G15+'Jul 2025'!G15+'Ago 2025'!G15+'Sept 2025'!G15+'Oct 2025'!G15+'Nov 2025'!G15+'Dic 2025'!G15</f>
        <v>235362.94290000023</v>
      </c>
      <c r="H15" s="37"/>
      <c r="I15" s="451"/>
      <c r="J15" s="12"/>
      <c r="K15" s="5"/>
      <c r="L15" s="5"/>
    </row>
    <row r="16" spans="1:12" ht="15.9" customHeight="1" outlineLevel="1" x14ac:dyDescent="0.25">
      <c r="A16" s="446"/>
      <c r="B16" s="448"/>
      <c r="C16" s="101" t="s">
        <v>13</v>
      </c>
      <c r="D16" s="37">
        <f>'Ene 2025'!D16+'Feb 2025'!D16+'Mar 2025'!D16+'Abr 2025'!D16+'May 2025'!D16+'Jun 2025'!D16+'Jul 2025'!D16+'Ago 2025'!D16+'Sept 2025'!D16+'Oct 2025'!D16+'Nov 2025'!D16+'Dic 2025'!D16</f>
        <v>689901.30257999978</v>
      </c>
      <c r="E16" s="37">
        <f>'Ene 2025'!E16+'Feb 2025'!E16+'Mar 2025'!E15+'Abr 2025'!E15+'May 2025'!E15+'Jun 2025'!E15+'Jul 2025'!E15+'Ago 2025'!E15+'Sept 2025'!E15+'Oct 2025'!E15+'Nov 2025'!E15</f>
        <v>0</v>
      </c>
      <c r="F16" s="37">
        <f>'Ene 2025'!F16+'Feb 2025'!F16+'Mar 2025'!F16+'Abr 2025'!F16+'May 2025'!F16+'Jun 2025'!F16+'Jul 2025'!F16+'Ago 2025'!F16+'Sept 2025'!F16+'Oct 2025'!F16+'Nov 2025'!F16+'Dic 2025'!F16</f>
        <v>923385.65840000054</v>
      </c>
      <c r="G16" s="37">
        <f>'Ene 2025'!G16+'Feb 2025'!G16+'Mar 2025'!G16+'Abr 2025'!G16+'May 2025'!G16+'Jun 2025'!G16+'Jul 2025'!G16+'Ago 2025'!G16+'Sept 2025'!G16+'Oct 2025'!G16+'Nov 2025'!G16+'Dic 2025'!G16</f>
        <v>693542.06154999998</v>
      </c>
      <c r="H16" s="37"/>
      <c r="I16" s="451"/>
      <c r="J16" s="12"/>
      <c r="K16" s="5"/>
      <c r="L16" s="5"/>
    </row>
    <row r="17" spans="1:12" ht="15.9" customHeight="1" outlineLevel="1" x14ac:dyDescent="0.25">
      <c r="A17" s="446"/>
      <c r="B17" s="448"/>
      <c r="C17" s="101" t="s">
        <v>12</v>
      </c>
      <c r="D17" s="37">
        <f>'Ene 2025'!D17+'Feb 2025'!D17+'Mar 2025'!D17+'Abr 2025'!D17+'May 2025'!D17+'Jun 2025'!D17+'Jul 2025'!D17+'Ago 2025'!D17+'Sept 2025'!D17+'Oct 2025'!D17+'Nov 2025'!D17+'Dic 2025'!D17</f>
        <v>17901.349759999997</v>
      </c>
      <c r="E17" s="37">
        <f>'Ene 2025'!E17+'Feb 2025'!E17+'Mar 2025'!E16+'Abr 2025'!E16+'May 2025'!E16+'Jun 2025'!E16+'Jul 2025'!E16+'Ago 2025'!E16+'Sept 2025'!E16+'Oct 2025'!E16+'Nov 2025'!E16</f>
        <v>0</v>
      </c>
      <c r="F17" s="37">
        <f>'Ene 2025'!F17+'Feb 2025'!F17+'Mar 2025'!F17+'Abr 2025'!F17+'May 2025'!F17+'Jun 2025'!F17+'Jul 2025'!F17+'Ago 2025'!F17+'Sept 2025'!F17+'Oct 2025'!F17+'Nov 2025'!F17+'Dic 2025'!F17</f>
        <v>43555.758780000011</v>
      </c>
      <c r="G17" s="37">
        <f>'Ene 2025'!G17+'Feb 2025'!G17+'Mar 2025'!G17+'Abr 2025'!G17+'May 2025'!G17+'Jun 2025'!G17+'Jul 2025'!G17+'Ago 2025'!G17+'Sept 2025'!G17+'Oct 2025'!G17+'Nov 2025'!G17+'Dic 2025'!G17</f>
        <v>20879.492359999997</v>
      </c>
      <c r="H17" s="37"/>
      <c r="I17" s="451"/>
      <c r="J17" s="12"/>
      <c r="K17" s="5"/>
      <c r="L17" s="5"/>
    </row>
    <row r="18" spans="1:12" ht="15.9" customHeight="1" outlineLevel="1" x14ac:dyDescent="0.25">
      <c r="A18" s="446"/>
      <c r="B18" s="448"/>
      <c r="C18" s="101" t="s">
        <v>63</v>
      </c>
      <c r="D18" s="37">
        <f>'Ene 2025'!D18+'Feb 2025'!D18+'Mar 2025'!D18+'Abr 2025'!D18+'May 2025'!D18+'Jun 2025'!D18+'Jul 2025'!D18+'Ago 2025'!D18+'Sept 2025'!D18+'Oct 2025'!D18+'Nov 2025'!D18+'Dic 2025'!D18</f>
        <v>848.50462999999979</v>
      </c>
      <c r="E18" s="37">
        <f>'Ene 2025'!E18+'Feb 2025'!E18+'Mar 2025'!E17+'Abr 2025'!E17+'May 2025'!E17+'Jun 2025'!E17+'Jul 2025'!E17+'Ago 2025'!E17+'Sept 2025'!E17+'Oct 2025'!E17+'Nov 2025'!E17</f>
        <v>0</v>
      </c>
      <c r="F18" s="37">
        <f>'Ene 2025'!F18+'Feb 2025'!F18+'Mar 2025'!F18+'Abr 2025'!F18+'May 2025'!F18+'Jun 2025'!F18+'Jul 2025'!F18+'Ago 2025'!F18+'Sept 2025'!F18+'Oct 2025'!F18+'Nov 2025'!F18+'Dic 2025'!F18</f>
        <v>276.25059000000005</v>
      </c>
      <c r="G18" s="37">
        <f>'Ene 2025'!G18+'Feb 2025'!G18+'Mar 2025'!G18+'Abr 2025'!G18+'May 2025'!G18+'Jun 2025'!G18+'Jul 2025'!G18+'Ago 2025'!G18+'Sept 2025'!G18+'Oct 2025'!G18+'Nov 2025'!G18+'Dic 2025'!G18</f>
        <v>490.66451000000029</v>
      </c>
      <c r="H18" s="37"/>
      <c r="I18" s="451"/>
      <c r="J18" s="12"/>
      <c r="K18" s="5"/>
      <c r="L18" s="5"/>
    </row>
    <row r="19" spans="1:12" ht="15.9" hidden="1" customHeight="1" outlineLevel="1" x14ac:dyDescent="0.25">
      <c r="A19" s="446"/>
      <c r="B19" s="448"/>
      <c r="C19" s="101" t="s">
        <v>67</v>
      </c>
      <c r="D19" s="37">
        <f>'Ene 2025'!D19+'Feb 2025'!D19+'Mar 2025'!D19+'Abr 2025'!D19+'May 2025'!D19+'Jun 2025'!D19+'Jul 2025'!D19+'Ago 2025'!D19+'Sept 2025'!D19+'Oct 2025'!D19+'Nov 2025'!D19+'Dic 2025'!D19</f>
        <v>0.44606999999999997</v>
      </c>
      <c r="E19" s="37">
        <f>'Ene 2025'!E19+'Feb 2025'!E19+'Mar 2025'!E18+'Abr 2025'!E18+'May 2025'!E18+'Jun 2025'!E18+'Jul 2025'!E18+'Ago 2025'!E18+'Sept 2025'!E18+'Oct 2025'!E18+'Nov 2025'!E18</f>
        <v>0</v>
      </c>
      <c r="F19" s="37">
        <f>'Ene 2025'!F19+'Feb 2025'!F19+'Mar 2025'!F19+'Abr 2025'!F19+'May 2025'!F19+'Jun 2025'!F19+'Jul 2025'!F19+'Ago 2025'!F19+'Sept 2025'!F19+'Oct 2025'!F19+'Nov 2025'!F19+'Dic 2025'!F19</f>
        <v>0</v>
      </c>
      <c r="G19" s="37">
        <f>'Ene 2025'!G19+'Feb 2025'!G19+'Mar 2025'!G19+'Abr 2025'!G19+'May 2025'!G19+'Jun 2025'!G19+'Jul 2025'!G19+'Ago 2025'!G19+'Sept 2025'!G19+'Oct 2025'!G19+'Nov 2025'!G19+'Dic 2025'!G19</f>
        <v>0.21113999999999999</v>
      </c>
      <c r="H19" s="37"/>
      <c r="I19" s="451"/>
      <c r="J19" s="12"/>
      <c r="K19" s="5"/>
      <c r="L19" s="5"/>
    </row>
    <row r="20" spans="1:12" ht="15.9" customHeight="1" x14ac:dyDescent="0.25">
      <c r="A20" s="446"/>
      <c r="B20" s="448"/>
      <c r="C20" s="72" t="s">
        <v>174</v>
      </c>
      <c r="D20" s="37">
        <f>'Ene 2025'!D20+'Feb 2025'!D20+'Mar 2025'!D20+'Abr 2025'!D20+'May 2025'!D20+'Jun 2025'!D20+'Jul 2025'!D20+'Ago 2025'!D20+'Sept 2025'!D20+'Oct 2025'!D20+'Nov 2025'!D20+'Dic 2025'!D20</f>
        <v>5985574.7162999939</v>
      </c>
      <c r="E20" s="37">
        <f>'Ene 2025'!E20+'Feb 2025'!E20+'Mar 2025'!E19+'Abr 2025'!E19+'May 2025'!E19+'Jun 2025'!E19+'Jul 2025'!E19+'Ago 2025'!E19+'Sept 2025'!E19+'Oct 2025'!E19+'Nov 2025'!E19</f>
        <v>0</v>
      </c>
      <c r="F20" s="37">
        <f>'Ene 2025'!F20+'Feb 2025'!F20+'Mar 2025'!F20+'Abr 2025'!F20+'May 2025'!F20+'Jun 2025'!F20+'Jul 2025'!F20+'Ago 2025'!F20+'Sept 2025'!F20+'Oct 2025'!F20+'Nov 2025'!F20+'Dic 2025'!F20</f>
        <v>5308358.413560003</v>
      </c>
      <c r="G20" s="37">
        <f>'Ene 2025'!G20+'Feb 2025'!G20+'Mar 2025'!G20+'Abr 2025'!G20+'May 2025'!G20+'Jun 2025'!G20+'Jul 2025'!G20+'Ago 2025'!G20+'Sept 2025'!G20+'Oct 2025'!G20+'Nov 2025'!G20+'Dic 2025'!G20</f>
        <v>6023807.0743300077</v>
      </c>
      <c r="H20" s="37"/>
      <c r="I20" s="451"/>
      <c r="J20" s="12"/>
      <c r="K20" s="12"/>
      <c r="L20" s="5"/>
    </row>
    <row r="21" spans="1:12" ht="15.9" customHeight="1" x14ac:dyDescent="0.25">
      <c r="A21" s="446"/>
      <c r="B21" s="448"/>
      <c r="C21" s="102" t="s">
        <v>41</v>
      </c>
      <c r="D21" s="37">
        <f>'Ene 2025'!D21+'Feb 2025'!D21+'Mar 2025'!D21+'Abr 2025'!D21+'May 2025'!D21+'Jun 2025'!D21+'Jul 2025'!D21+'Ago 2025'!D21+'Sept 2025'!D21+'Oct 2025'!D21+'Nov 2025'!D21+'Dic 2025'!D21</f>
        <v>397221.27373999974</v>
      </c>
      <c r="E21" s="37">
        <f>'Ene 2025'!E21+'Feb 2025'!E21+'Mar 2025'!E20+'Abr 2025'!E20+'May 2025'!E20+'Jun 2025'!E20+'Jul 2025'!E20+'Ago 2025'!E20+'Sept 2025'!E20+'Oct 2025'!E20+'Nov 2025'!E20</f>
        <v>0</v>
      </c>
      <c r="F21" s="37">
        <f>'Ene 2025'!F21+'Feb 2025'!F21+'Mar 2025'!F21+'Abr 2025'!F21+'May 2025'!F21+'Jun 2025'!F21+'Jul 2025'!F21+'Ago 2025'!F21+'Sept 2025'!F21+'Oct 2025'!F21+'Nov 2025'!F21+'Dic 2025'!F21</f>
        <v>389306.01144000003</v>
      </c>
      <c r="G21" s="37">
        <f>'Ene 2025'!G21+'Feb 2025'!G21+'Mar 2025'!G21+'Abr 2025'!G21+'May 2025'!G21+'Jun 2025'!G21+'Jul 2025'!G21+'Ago 2025'!G21+'Sept 2025'!G21+'Oct 2025'!G21+'Nov 2025'!G21+'Dic 2025'!G21</f>
        <v>378549.41088000004</v>
      </c>
      <c r="H21" s="37"/>
      <c r="I21" s="451"/>
      <c r="J21" s="12"/>
      <c r="L21" s="5"/>
    </row>
    <row r="22" spans="1:12" s="5" customFormat="1" ht="15.9" customHeight="1" x14ac:dyDescent="0.25">
      <c r="A22" s="446"/>
      <c r="B22" s="448"/>
      <c r="C22" s="103" t="s">
        <v>18</v>
      </c>
      <c r="D22" s="37">
        <f>'Ene 2025'!D22+'Feb 2025'!D22+'Mar 2025'!D22+'Abr 2025'!D22+'May 2025'!D22+'Jun 2025'!D22+'Jul 2025'!D22+'Ago 2025'!D22+'Sept 2025'!D22+'Oct 2025'!D22+'Nov 2025'!D22+'Dic 2025'!D22</f>
        <v>31004.901080000003</v>
      </c>
      <c r="E22" s="37">
        <f>'Ene 2025'!E22+'Feb 2025'!E22+'Mar 2025'!E21+'Abr 2025'!E21+'May 2025'!E21+'Jun 2025'!E21+'Jul 2025'!E21+'Ago 2025'!E21+'Sept 2025'!E21+'Oct 2025'!E21+'Nov 2025'!E21</f>
        <v>0</v>
      </c>
      <c r="F22" s="37">
        <f>'Ene 2025'!F22+'Feb 2025'!F22+'Mar 2025'!F22+'Abr 2025'!F22+'May 2025'!F22+'Jun 2025'!F22+'Jul 2025'!F22+'Ago 2025'!F22+'Sept 2025'!F22+'Oct 2025'!F22+'Nov 2025'!F22+'Dic 2025'!F22</f>
        <v>34272.953659999999</v>
      </c>
      <c r="G22" s="37">
        <f>'Ene 2025'!G22+'Feb 2025'!G22+'Mar 2025'!G22+'Abr 2025'!G22+'May 2025'!G22+'Jun 2025'!G22+'Jul 2025'!G22+'Ago 2025'!G22+'Sept 2025'!G22+'Oct 2025'!G22+'Nov 2025'!G22+'Dic 2025'!G22</f>
        <v>31380.719659999999</v>
      </c>
      <c r="H22" s="37"/>
      <c r="I22" s="451"/>
      <c r="J22" s="12"/>
    </row>
    <row r="23" spans="1:12" ht="15.9" customHeight="1" x14ac:dyDescent="0.25">
      <c r="A23" s="446"/>
      <c r="B23" s="448"/>
      <c r="C23" s="103" t="s">
        <v>5</v>
      </c>
      <c r="D23" s="37">
        <f>'Ene 2025'!D23+'Feb 2025'!D23+'Mar 2025'!D23+'Abr 2025'!D23+'May 2025'!D23+'Jun 2025'!D23+'Jul 2025'!D23+'Ago 2025'!D23+'Sept 2025'!D23+'Oct 2025'!D23+'Nov 2025'!D23+'Dic 2025'!D23</f>
        <v>224613.29081999997</v>
      </c>
      <c r="E23" s="37">
        <f>'Ene 2025'!E23+'Feb 2025'!E23+'Mar 2025'!E22+'Abr 2025'!E22+'May 2025'!E22+'Jun 2025'!E22+'Jul 2025'!E22+'Ago 2025'!E22+'Sept 2025'!E22+'Oct 2025'!E22+'Nov 2025'!E22</f>
        <v>0</v>
      </c>
      <c r="F23" s="37">
        <f>'Ene 2025'!F23+'Feb 2025'!F23+'Mar 2025'!F23+'Abr 2025'!F23+'May 2025'!F23+'Jun 2025'!F23+'Jul 2025'!F23+'Ago 2025'!F23+'Sept 2025'!F23+'Oct 2025'!F23+'Nov 2025'!F23+'Dic 2025'!F23</f>
        <v>194279.18816000424</v>
      </c>
      <c r="G23" s="37">
        <f>'Ene 2025'!G23+'Feb 2025'!G23+'Mar 2025'!G23+'Abr 2025'!G23+'May 2025'!G23+'Jun 2025'!G23+'Jul 2025'!G23+'Ago 2025'!G23+'Sept 2025'!G23+'Oct 2025'!G23+'Nov 2025'!G23+'Dic 2025'!G23</f>
        <v>209319.06492000105</v>
      </c>
      <c r="H23" s="37"/>
      <c r="I23" s="451"/>
      <c r="J23" s="12"/>
      <c r="K23" s="5"/>
      <c r="L23" s="5"/>
    </row>
    <row r="24" spans="1:12" ht="15.9" customHeight="1" x14ac:dyDescent="0.25">
      <c r="A24" s="446"/>
      <c r="B24" s="448"/>
      <c r="C24" s="103" t="s">
        <v>6</v>
      </c>
      <c r="D24" s="37">
        <f>'Ene 2025'!D24+'Feb 2025'!D24+'Mar 2025'!D24+'Abr 2025'!D24+'May 2025'!D24+'Jun 2025'!D24+'Jul 2025'!D24+'Ago 2025'!D24+'Sept 2025'!D24+'Oct 2025'!D24+'Nov 2025'!D24+'Dic 2025'!D24</f>
        <v>904746.09570000018</v>
      </c>
      <c r="E24" s="37">
        <f>'Ene 2025'!E24+'Feb 2025'!E24+'Mar 2025'!E23+'Abr 2025'!E23+'May 2025'!E23+'Jun 2025'!E23+'Jul 2025'!E23+'Ago 2025'!E23+'Sept 2025'!E23+'Oct 2025'!E23+'Nov 2025'!E23</f>
        <v>0</v>
      </c>
      <c r="F24" s="37">
        <f>'Ene 2025'!F24+'Feb 2025'!F24+'Mar 2025'!F24+'Abr 2025'!F24+'May 2025'!F24+'Jun 2025'!F24+'Jul 2025'!F24+'Ago 2025'!F24+'Sept 2025'!F24+'Oct 2025'!F24+'Nov 2025'!F24+'Dic 2025'!F24</f>
        <v>900885.20794000011</v>
      </c>
      <c r="G24" s="37">
        <f>'Ene 2025'!G24+'Feb 2025'!G24+'Mar 2025'!G24+'Abr 2025'!G24+'May 2025'!G24+'Jun 2025'!G24+'Jul 2025'!G24+'Ago 2025'!G24+'Sept 2025'!G24+'Oct 2025'!G24+'Nov 2025'!G24+'Dic 2025'!G24</f>
        <v>939349.66723999998</v>
      </c>
      <c r="H24" s="37"/>
      <c r="I24" s="451"/>
      <c r="J24" s="12"/>
      <c r="K24" s="5"/>
      <c r="L24" s="5"/>
    </row>
    <row r="25" spans="1:12" ht="15.9" customHeight="1" x14ac:dyDescent="0.25">
      <c r="A25" s="446"/>
      <c r="B25" s="448"/>
      <c r="C25" s="103" t="s">
        <v>16</v>
      </c>
      <c r="D25" s="37">
        <f>'Ene 2025'!D25+'Feb 2025'!D25+'Mar 2025'!D25+'Abr 2025'!D25+'May 2025'!D25+'Jun 2025'!D25+'Jul 2025'!D25+'Ago 2025'!D25+'Sept 2025'!D25+'Oct 2025'!D25+'Nov 2025'!D25+'Dic 2025'!D25</f>
        <v>20052.373669999997</v>
      </c>
      <c r="E25" s="37">
        <f>'Ene 2025'!E25+'Feb 2025'!E25+'Mar 2025'!E24+'Abr 2025'!E24+'May 2025'!E24+'Jun 2025'!E24+'Jul 2025'!E24+'Ago 2025'!E24+'Sept 2025'!E24+'Oct 2025'!E24+'Nov 2025'!E24</f>
        <v>0</v>
      </c>
      <c r="F25" s="37">
        <f>'Ene 2025'!F25+'Feb 2025'!F25+'Mar 2025'!F25+'Abr 2025'!F25+'May 2025'!F25+'Jun 2025'!F25+'Jul 2025'!F25+'Ago 2025'!F25+'Sept 2025'!F25+'Oct 2025'!F25+'Nov 2025'!F25+'Dic 2025'!F25</f>
        <v>18320.61536</v>
      </c>
      <c r="G25" s="37">
        <f>'Ene 2025'!G25+'Feb 2025'!G25+'Mar 2025'!G25+'Abr 2025'!G25+'May 2025'!G25+'Jun 2025'!G25+'Jul 2025'!G25+'Ago 2025'!G25+'Sept 2025'!G25+'Oct 2025'!G25+'Nov 2025'!G25+'Dic 2025'!G25</f>
        <v>21251.406280000003</v>
      </c>
      <c r="H25" s="37"/>
      <c r="I25" s="451"/>
      <c r="J25" s="12"/>
      <c r="K25" s="5"/>
      <c r="L25" s="5"/>
    </row>
    <row r="26" spans="1:12" ht="15.9" customHeight="1" x14ac:dyDescent="0.25">
      <c r="A26" s="446"/>
      <c r="B26" s="448"/>
      <c r="C26" s="103" t="s">
        <v>7</v>
      </c>
      <c r="D26" s="37">
        <f>'Ene 2025'!D26+'Feb 2025'!D26+'Mar 2025'!D26+'Abr 2025'!D26+'May 2025'!D26+'Jun 2025'!D26+'Jul 2025'!D26+'Ago 2025'!D26+'Sept 2025'!D26+'Oct 2025'!D26+'Nov 2025'!D26+'Dic 2025'!D26</f>
        <v>295615.65038000001</v>
      </c>
      <c r="E26" s="37">
        <f>'Ene 2025'!E26+'Feb 2025'!E26+'Mar 2025'!E25+'Abr 2025'!E25+'May 2025'!E25+'Jun 2025'!E25+'Jul 2025'!E25+'Ago 2025'!E25+'Sept 2025'!E25+'Oct 2025'!E25+'Nov 2025'!E25</f>
        <v>0</v>
      </c>
      <c r="F26" s="37">
        <f>'Ene 2025'!F26+'Feb 2025'!F26+'Mar 2025'!F26+'Abr 2025'!F26+'May 2025'!F26+'Jun 2025'!F26+'Jul 2025'!F26+'Ago 2025'!F26+'Sept 2025'!F26+'Oct 2025'!F26+'Nov 2025'!F26+'Dic 2025'!F26</f>
        <v>221326.49420000007</v>
      </c>
      <c r="G26" s="37">
        <f>'Ene 2025'!G26+'Feb 2025'!G26+'Mar 2025'!G26+'Abr 2025'!G26+'May 2025'!G26+'Jun 2025'!G26+'Jul 2025'!G26+'Ago 2025'!G26+'Sept 2025'!G26+'Oct 2025'!G26+'Nov 2025'!G26+'Dic 2025'!G26</f>
        <v>305812.80562000012</v>
      </c>
      <c r="H26" s="37"/>
      <c r="I26" s="451"/>
      <c r="J26" s="12"/>
      <c r="K26" s="5"/>
      <c r="L26" s="5"/>
    </row>
    <row r="27" spans="1:12" ht="15.9" customHeight="1" x14ac:dyDescent="0.25">
      <c r="A27" s="446"/>
      <c r="B27" s="448"/>
      <c r="C27" s="103" t="s">
        <v>17</v>
      </c>
      <c r="D27" s="37">
        <f>'Ene 2025'!D27+'Feb 2025'!D27+'Mar 2025'!D27+'Abr 2025'!D27+'May 2025'!D27+'Jun 2025'!D27+'Jul 2025'!D27+'Ago 2025'!D27+'Sept 2025'!D27+'Oct 2025'!D27+'Nov 2025'!D27+'Dic 2025'!D27</f>
        <v>173096.02650999997</v>
      </c>
      <c r="E27" s="37">
        <f>'Ene 2025'!E27+'Feb 2025'!E27+'Mar 2025'!E26+'Abr 2025'!E26+'May 2025'!E26+'Jun 2025'!E26+'Jul 2025'!E26+'Ago 2025'!E26+'Sept 2025'!E26+'Oct 2025'!E26+'Nov 2025'!E26</f>
        <v>0</v>
      </c>
      <c r="F27" s="37">
        <f>'Ene 2025'!F27+'Feb 2025'!F27+'Mar 2025'!F27+'Abr 2025'!F27+'May 2025'!F27+'Jun 2025'!F27+'Jul 2025'!F27+'Ago 2025'!F27+'Sept 2025'!F27+'Oct 2025'!F27+'Nov 2025'!F27+'Dic 2025'!F27</f>
        <v>158769.15250999996</v>
      </c>
      <c r="G27" s="37">
        <f>'Ene 2025'!G27+'Feb 2025'!G27+'Mar 2025'!G27+'Abr 2025'!G27+'May 2025'!G27+'Jun 2025'!G27+'Jul 2025'!G27+'Ago 2025'!G27+'Sept 2025'!G27+'Oct 2025'!G27+'Nov 2025'!G27+'Dic 2025'!G27</f>
        <v>183348.02248999997</v>
      </c>
      <c r="H27" s="37"/>
      <c r="I27" s="451"/>
      <c r="J27" s="12"/>
      <c r="K27" s="5"/>
      <c r="L27" s="5"/>
    </row>
    <row r="28" spans="1:12" ht="15.9" customHeight="1" x14ac:dyDescent="0.25">
      <c r="A28" s="446"/>
      <c r="B28" s="448"/>
      <c r="C28" s="103" t="s">
        <v>57</v>
      </c>
      <c r="D28" s="37">
        <f>'Ene 2025'!D28+'Feb 2025'!D28+'Mar 2025'!D28+'Abr 2025'!D28+'May 2025'!D28+'Jun 2025'!D28+'Jul 2025'!D28+'Ago 2025'!D28+'Sept 2025'!D28+'Oct 2025'!D28+'Nov 2025'!D28+'Dic 2025'!D28</f>
        <v>46174.525739999975</v>
      </c>
      <c r="E28" s="37">
        <f>'Ene 2025'!E28+'Feb 2025'!E28+'Mar 2025'!E27+'Abr 2025'!E27+'May 2025'!E27+'Jun 2025'!E27+'Jul 2025'!E27+'Ago 2025'!E27+'Sept 2025'!E27+'Oct 2025'!E27+'Nov 2025'!E27</f>
        <v>0</v>
      </c>
      <c r="F28" s="37">
        <f>'Ene 2025'!F28+'Feb 2025'!F28+'Mar 2025'!F28+'Abr 2025'!F28+'May 2025'!F28+'Jun 2025'!F28+'Jul 2025'!F28+'Ago 2025'!F28+'Sept 2025'!F28+'Oct 2025'!F28+'Nov 2025'!F28+'Dic 2025'!F28</f>
        <v>42989.835480001653</v>
      </c>
      <c r="G28" s="37">
        <f>'Ene 2025'!G28+'Feb 2025'!G28+'Mar 2025'!G28+'Abr 2025'!G28+'May 2025'!G28+'Jun 2025'!G28+'Jul 2025'!G28+'Ago 2025'!G28+'Sept 2025'!G28+'Oct 2025'!G28+'Nov 2025'!G28+'Dic 2025'!G28</f>
        <v>37060.979900000595</v>
      </c>
      <c r="H28" s="37"/>
      <c r="I28" s="451"/>
      <c r="J28" s="12"/>
      <c r="K28" s="5"/>
      <c r="L28" s="5"/>
    </row>
    <row r="29" spans="1:12" ht="15.9" customHeight="1" x14ac:dyDescent="0.25">
      <c r="A29" s="446"/>
      <c r="B29" s="448"/>
      <c r="C29" s="103" t="s">
        <v>58</v>
      </c>
      <c r="D29" s="37">
        <f>'Ene 2025'!D29+'Feb 2025'!D29+'Mar 2025'!D29+'Abr 2025'!D29+'May 2025'!D29+'Jun 2025'!D29+'Jul 2025'!D29+'Ago 2025'!D29+'Sept 2025'!D29+'Oct 2025'!D29+'Nov 2025'!D29+'Dic 2025'!D29</f>
        <v>39769.757249999973</v>
      </c>
      <c r="E29" s="37"/>
      <c r="F29" s="37">
        <f>'Ene 2025'!F29+'Feb 2025'!F29+'Mar 2025'!F29+'Abr 2025'!F29+'May 2025'!F29+'Jun 2025'!F29+'Jul 2025'!F29+'Ago 2025'!F29+'Sept 2025'!F29+'Oct 2025'!F29+'Nov 2025'!F29+'Dic 2025'!F29</f>
        <v>23601.246520000026</v>
      </c>
      <c r="G29" s="37">
        <f>'Ene 2025'!G29+'Feb 2025'!G29+'Mar 2025'!G29+'Abr 2025'!G29+'May 2025'!G29+'Jun 2025'!G29+'Jul 2025'!G29+'Ago 2025'!G29+'Sept 2025'!G29+'Oct 2025'!G29+'Nov 2025'!G29+'Dic 2025'!G29</f>
        <v>42145.930570001903</v>
      </c>
      <c r="H29" s="37"/>
      <c r="I29" s="451"/>
      <c r="J29" s="12"/>
      <c r="K29" s="5"/>
      <c r="L29" s="5"/>
    </row>
    <row r="30" spans="1:12" ht="15.9" customHeight="1" x14ac:dyDescent="0.25">
      <c r="A30" s="446"/>
      <c r="B30" s="448"/>
      <c r="C30" s="103" t="s">
        <v>74</v>
      </c>
      <c r="D30" s="37">
        <f>'Ene 2025'!D30+'Feb 2025'!D30+'Mar 2025'!D30+'Abr 2025'!D30+'May 2025'!D30+'Jun 2025'!D30+'Jul 2025'!D30+'Ago 2025'!D30+'Sept 2025'!D30+'Oct 2025'!D30+'Nov 2025'!D30+'Dic 2025'!D30</f>
        <v>19968.274430000016</v>
      </c>
      <c r="E30" s="37"/>
      <c r="F30" s="37">
        <f>'Ene 2025'!F30+'Feb 2025'!F30+'Mar 2025'!F30+'Abr 2025'!F30+'May 2025'!F30+'Jun 2025'!F30+'Jul 2025'!F30+'Ago 2025'!F30+'Sept 2025'!F30+'Oct 2025'!F30+'Nov 2025'!F30+'Dic 2025'!F30</f>
        <v>9601.2185200000004</v>
      </c>
      <c r="G30" s="37">
        <f>'Ene 2025'!G30+'Feb 2025'!G30+'Mar 2025'!G30+'Abr 2025'!G30+'May 2025'!G30+'Jun 2025'!G30+'Jul 2025'!G30+'Ago 2025'!G30+'Sept 2025'!G30+'Oct 2025'!G30+'Nov 2025'!G30+'Dic 2025'!G30</f>
        <v>15630.211319999999</v>
      </c>
      <c r="H30" s="37"/>
      <c r="I30" s="451"/>
      <c r="J30" s="12"/>
    </row>
    <row r="31" spans="1:12" s="7" customFormat="1" ht="18" customHeight="1" x14ac:dyDescent="0.3">
      <c r="A31" s="446"/>
      <c r="B31" s="449"/>
      <c r="C31" s="48" t="s">
        <v>55</v>
      </c>
      <c r="D31" s="49">
        <f>+D10+SUM(D20:D30)</f>
        <v>13068192.742219996</v>
      </c>
      <c r="E31"/>
      <c r="F31" s="49">
        <f>+F10+SUM(F20:F30)</f>
        <v>12229008.033700012</v>
      </c>
      <c r="G31" s="49">
        <f>+G10+SUM(G20:G30)</f>
        <v>13389364.968540009</v>
      </c>
      <c r="I31" s="452"/>
      <c r="J31" s="16"/>
      <c r="K31" s="17"/>
    </row>
    <row r="32" spans="1:12" ht="6.6" customHeight="1" x14ac:dyDescent="0.3">
      <c r="A32" s="446"/>
      <c r="B32" s="22"/>
      <c r="C32" s="35"/>
      <c r="D32" s="18"/>
      <c r="E32" s="18"/>
      <c r="F32" s="18"/>
      <c r="G32" s="18"/>
      <c r="H32" s="7"/>
      <c r="I32" s="36"/>
      <c r="J32" s="5"/>
    </row>
    <row r="33" spans="1:11" ht="18.75" customHeight="1" x14ac:dyDescent="0.25">
      <c r="A33" s="446"/>
      <c r="B33" s="453" t="s">
        <v>22</v>
      </c>
      <c r="C33" s="38" t="s">
        <v>38</v>
      </c>
      <c r="D33" s="120">
        <f>'Ene 2025'!D33+'Feb 2025'!D33+'Mar 2025'!D33+'Abr 2025'!D33+'May 2025'!D33+'Jun 2025'!D33+'Jul 2025'!D33+'Ago 2025'!D33+'Sept 2025'!D33+'Oct 2025'!D33+'Nov 2025'!D33+'Dic 2025'!D33</f>
        <v>1923730.7044900004</v>
      </c>
      <c r="E33" s="17">
        <f>'Ene 2025'!E33+'Feb 2025'!E33+'Mar 2025'!E32+'Abr 2025'!E31+'May 2025'!E30+'Jun 2025'!E30+'Jul 2025'!E32+'Ago 2025'!E32+'Sept 2025'!E32+'Oct 2025'!E32+'Nov 2025'!E32</f>
        <v>0</v>
      </c>
      <c r="F33" s="120">
        <f>'Ene 2025'!F33+'Feb 2025'!F33+'Mar 2025'!F33+'Abr 2025'!F33+'May 2025'!F33+'Jun 2025'!F33+'Jul 2025'!F33+'Ago 2025'!F33+'Sept 2025'!F33+'Oct 2025'!F33+'Nov 2025'!F33+'Dic 2025'!F33</f>
        <v>1716396.6561599982</v>
      </c>
      <c r="G33" s="120">
        <f>'Ene 2025'!G33+'Feb 2025'!G33+'Mar 2025'!G33+'Abr 2025'!G33+'May 2025'!G33+'Jun 2025'!G33+'Jul 2025'!G33+'Ago 2025'!G33+'Sept 2025'!G33+'Oct 2025'!G33+'Nov 2025'!G33+'Dic 2025'!G33</f>
        <v>2029754.1667200015</v>
      </c>
      <c r="H33" s="7"/>
      <c r="I33" s="450">
        <f>+G35/G40</f>
        <v>0.14169452401131866</v>
      </c>
      <c r="J33" s="12"/>
    </row>
    <row r="34" spans="1:11" ht="18.75" customHeight="1" x14ac:dyDescent="0.25">
      <c r="A34" s="446"/>
      <c r="B34" s="454"/>
      <c r="C34" s="40" t="s">
        <v>39</v>
      </c>
      <c r="D34" s="154">
        <f>'Ene 2025'!D34+'Feb 2025'!D34+'Mar 2025'!D34+'Abr 2025'!D34+'May 2025'!D34+'Jun 2025'!D34+'Jul 2025'!D34+'Ago 2025'!D34+'Sept 2025'!D34+'Oct 2025'!D34+'Nov 2025'!D34+'Dic 2025'!D34</f>
        <v>164759.94444999998</v>
      </c>
      <c r="E34" s="17">
        <f>'Ene 2025'!E34+'Feb 2025'!E34+'Mar 2025'!E33+'Abr 2025'!E32+'May 2025'!E31+'Jun 2025'!E31+'Jul 2025'!E33+'Ago 2025'!E33+'Sept 2025'!E33+'Oct 2025'!E33+'Nov 2025'!E33</f>
        <v>0</v>
      </c>
      <c r="F34" s="154">
        <f>'Ene 2025'!F34+'Feb 2025'!F34+'Mar 2025'!F34+'Abr 2025'!F34+'May 2025'!F34+'Jun 2025'!F34+'Jul 2025'!F34+'Ago 2025'!F34+'Sept 2025'!F34+'Oct 2025'!F34+'Nov 2025'!F34+'Dic 2025'!F34</f>
        <v>188956.62090999997</v>
      </c>
      <c r="G34" s="154">
        <f>'Ene 2025'!G34+'Feb 2025'!G34+'Mar 2025'!G34+'Abr 2025'!G34+'May 2025'!G34+'Jun 2025'!G34+'Jul 2025'!G34+'Ago 2025'!G34+'Sept 2025'!G34+'Oct 2025'!G34+'Nov 2025'!G34+'Dic 2025'!G34</f>
        <v>180647.31515999997</v>
      </c>
      <c r="H34" s="7"/>
      <c r="I34" s="451"/>
      <c r="J34" s="12"/>
    </row>
    <row r="35" spans="1:11" s="7" customFormat="1" ht="18.75" customHeight="1" x14ac:dyDescent="0.3">
      <c r="A35" s="446"/>
      <c r="B35" s="455"/>
      <c r="C35" s="97" t="s">
        <v>61</v>
      </c>
      <c r="D35" s="49">
        <f>SUM(D33:D34)</f>
        <v>2088490.6489400005</v>
      </c>
      <c r="F35" s="49">
        <f t="shared" ref="F35:G35" si="0">SUM(F33:F34)</f>
        <v>1905353.2770699982</v>
      </c>
      <c r="G35" s="49">
        <f t="shared" si="0"/>
        <v>2210401.4818800013</v>
      </c>
      <c r="H35" s="11"/>
      <c r="I35" s="452"/>
    </row>
    <row r="36" spans="1:11" s="7" customFormat="1" ht="15.6" x14ac:dyDescent="0.3">
      <c r="A36" s="446"/>
      <c r="B36" s="22"/>
      <c r="C36" s="19"/>
      <c r="D36" s="95"/>
      <c r="E36" s="95"/>
      <c r="F36" s="95"/>
      <c r="G36" s="95"/>
      <c r="H36" s="11"/>
      <c r="I36" s="36"/>
    </row>
    <row r="37" spans="1:11" s="7" customFormat="1" ht="15.75" customHeight="1" x14ac:dyDescent="0.3">
      <c r="A37" s="446"/>
      <c r="B37" s="438" t="s">
        <v>24</v>
      </c>
      <c r="C37" s="438"/>
      <c r="D37" s="50">
        <f>D40-D38</f>
        <v>6654391.8511000015</v>
      </c>
      <c r="F37" s="50">
        <f t="shared" ref="F37:G37" si="1">F40-F38</f>
        <v>6497070.6550400099</v>
      </c>
      <c r="G37" s="50">
        <f t="shared" ref="G37" si="2">G40-G38</f>
        <v>6955627.7636700012</v>
      </c>
      <c r="H37" s="11"/>
      <c r="I37" s="51">
        <f>+G37/$G$40</f>
        <v>0.44588024992404462</v>
      </c>
    </row>
    <row r="38" spans="1:11" s="7" customFormat="1" ht="15.75" customHeight="1" x14ac:dyDescent="0.25">
      <c r="A38" s="446"/>
      <c r="B38" s="438" t="s">
        <v>25</v>
      </c>
      <c r="C38" s="438"/>
      <c r="D38" s="50">
        <f>+D20+D21+D22+D35</f>
        <v>8502291.5400599949</v>
      </c>
      <c r="F38" s="50">
        <f>+F20+F21+F22+F35</f>
        <v>7637290.6557300007</v>
      </c>
      <c r="G38" s="50">
        <f>+G20+G21+G22+G35</f>
        <v>8644138.6867500097</v>
      </c>
      <c r="H38" s="62"/>
      <c r="I38" s="51">
        <f>+G38/$G$40</f>
        <v>0.55411975007595538</v>
      </c>
    </row>
    <row r="39" spans="1:11" ht="13.8" x14ac:dyDescent="0.25">
      <c r="B39" s="22"/>
      <c r="C39" s="19"/>
      <c r="D39" s="23"/>
      <c r="E39" s="7"/>
      <c r="F39" s="21"/>
      <c r="G39" s="21"/>
      <c r="H39" s="11"/>
      <c r="I39" s="22"/>
    </row>
    <row r="40" spans="1:11" ht="24.75" customHeight="1" x14ac:dyDescent="0.3">
      <c r="A40" s="439" t="s">
        <v>26</v>
      </c>
      <c r="B40" s="440" t="s">
        <v>75</v>
      </c>
      <c r="C40" s="441"/>
      <c r="D40" s="44">
        <f>+D35+D31</f>
        <v>15156683.391159996</v>
      </c>
      <c r="E40"/>
      <c r="F40" s="44">
        <f>+F31+F35</f>
        <v>14134361.310770011</v>
      </c>
      <c r="G40" s="44">
        <f>+G31+G35</f>
        <v>15599766.450420011</v>
      </c>
      <c r="H40" s="11"/>
      <c r="I40" s="297"/>
      <c r="J40" s="297"/>
      <c r="K40" s="255"/>
    </row>
    <row r="41" spans="1:11" ht="14.25" customHeight="1" x14ac:dyDescent="0.25">
      <c r="A41" s="439"/>
      <c r="B41" s="442" t="s">
        <v>49</v>
      </c>
      <c r="C41" s="443"/>
      <c r="D41" s="41"/>
      <c r="E41" s="7"/>
      <c r="F41" s="278">
        <f>'Ene 2025'!F41+'Feb 2025'!F41+'Mar 2025'!F41+'Abr 2025'!F41+'May 2025'!F41+'Jun 2025'!F41+'Jul 2025'!F41+'Ago 2025'!F41+'Sept 2025'!F41+'Oct 2025'!F41+'Nov 2025'!F41+'Dic 2025'!F41</f>
        <v>1769561.5196199936</v>
      </c>
      <c r="G41" s="278">
        <f>'Ene 2025'!G41+'Feb 2025'!G41+'Mar 2025'!G41+'Abr 2025'!G41+'May 2025'!G41+'Jun 2025'!G41+'Jul 2025'!G41+'Ago 2025'!G41+'Sept 2025'!G41+'Oct 2025'!G41+'Nov 2025'!G41+'Dic 2025'!G41</f>
        <v>1779590.3972499962</v>
      </c>
      <c r="H41" s="142"/>
      <c r="I41" s="356"/>
      <c r="J41" s="355"/>
    </row>
    <row r="42" spans="1:11" ht="14.25" customHeight="1" x14ac:dyDescent="0.25">
      <c r="A42" s="439"/>
      <c r="B42" s="442" t="s">
        <v>50</v>
      </c>
      <c r="C42" s="443"/>
      <c r="D42" s="41"/>
      <c r="E42" s="7"/>
      <c r="F42" s="278">
        <f>'Ene 2025'!F42+'Feb 2025'!F42+'Mar 2025'!F42+'Abr 2025'!F42+'May 2025'!F42+'Jun 2025'!F42+'Jul 2025'!F42+'Ago 2025'!F42+'Sept 2025'!F42+'Oct 2025'!F42+'Nov 2025'!F42+'Dic 2025'!F42</f>
        <v>39775.744600000005</v>
      </c>
      <c r="G42" s="278">
        <f>'Ene 2025'!G42+'Feb 2025'!G42+'Mar 2025'!G42+'Abr 2025'!G42+'May 2025'!G42+'Jun 2025'!G42+'Jul 2025'!G42+'Ago 2025'!G42+'Sept 2025'!G42+'Oct 2025'!G42+'Nov 2025'!G42+'Dic 2025'!G42</f>
        <v>48338.260860000009</v>
      </c>
      <c r="H42" s="142"/>
      <c r="I42" s="354"/>
      <c r="J42" s="357"/>
    </row>
    <row r="43" spans="1:11" ht="25.5" customHeight="1" x14ac:dyDescent="0.25">
      <c r="A43" s="439"/>
      <c r="B43" s="440" t="s">
        <v>76</v>
      </c>
      <c r="C43" s="441"/>
      <c r="D43" s="44"/>
      <c r="E43" s="62"/>
      <c r="F43" s="46">
        <f t="shared" ref="F43" si="3">+F40-F41-F42</f>
        <v>12325024.046550017</v>
      </c>
      <c r="G43" s="46">
        <f>+G40-G41-G42</f>
        <v>13771837.792310014</v>
      </c>
      <c r="H43" s="11"/>
      <c r="I43" s="358"/>
      <c r="J43" s="359"/>
    </row>
    <row r="44" spans="1:11" ht="14.25" customHeight="1" x14ac:dyDescent="0.25">
      <c r="A44" s="439"/>
      <c r="B44" s="442" t="s">
        <v>77</v>
      </c>
      <c r="C44" s="443"/>
      <c r="D44" s="52"/>
      <c r="E44" s="62"/>
      <c r="F44" s="120">
        <f>'Ene 2025'!F44+'Feb 2025'!F44+'Mar 2025'!F44+'Abr 2025'!F44+'May 2025'!F44+'Jun 2025'!F44+'Jul 2025'!F44+'Ago 2025'!F44+'Sept 2025'!F44+'Oct 2025'!F44+'Nov 2025'!F44+'Dic 2025'!F44</f>
        <v>311124.19749001262</v>
      </c>
      <c r="G44" s="37">
        <f>'Ene 2025'!G44+'Feb 2025'!G44+'Mar 2025'!G44+'Abr 2025'!G44+'May 2025'!G44+'Jun 2025'!G44+'Jul 2025'!G44+'Ago 2025'!G44+'Sept 2025'!G44+'Oct 2025'!G44+'Nov 2025'!G44+'Dic 2025'!G44</f>
        <v>441917.32294001128</v>
      </c>
      <c r="H44" s="11"/>
      <c r="I44" s="104"/>
    </row>
    <row r="45" spans="1:11" ht="33" customHeight="1" x14ac:dyDescent="0.25">
      <c r="A45" s="439"/>
      <c r="B45" s="444" t="s">
        <v>85</v>
      </c>
      <c r="C45" s="445"/>
      <c r="D45" s="44"/>
      <c r="E45" s="62"/>
      <c r="F45" s="47">
        <f t="shared" ref="F45" si="4">+F43-F44</f>
        <v>12013899.849060005</v>
      </c>
      <c r="G45" s="47">
        <f>+G43-G44</f>
        <v>13329920.469370004</v>
      </c>
      <c r="H45" s="11"/>
      <c r="I45" s="104"/>
    </row>
    <row r="46" spans="1:11" customFormat="1" ht="14.4" x14ac:dyDescent="0.3"/>
    <row r="47" spans="1:11" customFormat="1" ht="27.75" customHeight="1" x14ac:dyDescent="0.3">
      <c r="A47" s="433" t="s">
        <v>48</v>
      </c>
      <c r="B47" s="434"/>
      <c r="C47" s="434"/>
      <c r="D47" s="434"/>
      <c r="E47" s="434"/>
      <c r="F47" s="434"/>
      <c r="G47" s="434"/>
      <c r="H47" s="434"/>
      <c r="I47" s="435"/>
    </row>
    <row r="48" spans="1:11" customFormat="1" ht="8.25" customHeight="1" x14ac:dyDescent="0.3"/>
    <row r="49" spans="1:10" s="5" customFormat="1" ht="30" customHeight="1" x14ac:dyDescent="0.3">
      <c r="C49" s="42"/>
      <c r="D49" s="177" t="s">
        <v>96</v>
      </c>
      <c r="F49" s="74" t="str">
        <f>+F8</f>
        <v>Recaudación
 2024</v>
      </c>
      <c r="G49" s="74" t="str">
        <f>+G8</f>
        <v>Recaudación 
2025</v>
      </c>
      <c r="I49"/>
    </row>
    <row r="50" spans="1:10" s="29" customFormat="1" ht="14.4" x14ac:dyDescent="0.3">
      <c r="C50" s="268"/>
      <c r="D50" s="177"/>
      <c r="F50" s="177"/>
      <c r="G50" s="177"/>
      <c r="I50" s="128"/>
    </row>
    <row r="51" spans="1:10" s="29" customFormat="1" ht="15.6" x14ac:dyDescent="0.3">
      <c r="A51" s="456" t="s">
        <v>47</v>
      </c>
      <c r="B51" s="456"/>
      <c r="C51" s="456"/>
      <c r="D51"/>
      <c r="E51"/>
      <c r="F51" s="82">
        <f>+F54+F86+F93</f>
        <v>1350857.11815</v>
      </c>
      <c r="G51" s="82">
        <f>+G54+G90+G96</f>
        <v>482750.86873999977</v>
      </c>
      <c r="I51" s="128"/>
      <c r="J51" s="290"/>
    </row>
    <row r="52" spans="1:10" s="29" customFormat="1" ht="8.4" customHeight="1" x14ac:dyDescent="0.3">
      <c r="C52" s="268"/>
      <c r="D52" s="177"/>
      <c r="F52" s="177"/>
      <c r="G52" s="177"/>
      <c r="I52" s="128"/>
    </row>
    <row r="53" spans="1:10" customFormat="1" ht="8.25" customHeight="1" x14ac:dyDescent="0.3">
      <c r="D53" s="128"/>
    </row>
    <row r="54" spans="1:10" s="7" customFormat="1" ht="19.5" customHeight="1" x14ac:dyDescent="0.3">
      <c r="A54" s="436" t="s">
        <v>171</v>
      </c>
      <c r="B54" s="436"/>
      <c r="C54" s="437"/>
      <c r="D54" s="178"/>
      <c r="E54"/>
      <c r="F54" s="269">
        <f>F79+F83</f>
        <v>556186.04050999973</v>
      </c>
      <c r="G54" s="269">
        <f>SUM(G66:G78)+G57+G83</f>
        <v>104256.74049999996</v>
      </c>
      <c r="H54"/>
      <c r="I54" s="391"/>
      <c r="J54" s="316"/>
    </row>
    <row r="55" spans="1:10" customFormat="1" ht="4.5" customHeight="1" x14ac:dyDescent="0.3"/>
    <row r="56" spans="1:10" customFormat="1" ht="5.55" customHeight="1" outlineLevel="1" x14ac:dyDescent="0.3"/>
    <row r="57" spans="1:10" s="5" customFormat="1" ht="15.9" customHeight="1" outlineLevel="1" x14ac:dyDescent="0.3">
      <c r="A57" s="402" t="s">
        <v>20</v>
      </c>
      <c r="B57" s="470" t="s">
        <v>21</v>
      </c>
      <c r="C57" s="64" t="s">
        <v>1</v>
      </c>
      <c r="D57"/>
      <c r="E57" s="66"/>
      <c r="F57" s="65">
        <f>'Ene 2025'!F57+'Feb 2025'!F57+'Mar 2025'!F57+'Abr 2025'!F57+'May 2025'!F57+'Jun 2025'!F57+'Jul 2025'!F57</f>
        <v>374413.39166999923</v>
      </c>
      <c r="G57" s="65">
        <f>'Jun 2025'!G57+'Jul 2025'!G57+'Ago 2025'!G57+'Sept 2025'!G57</f>
        <v>77765.672579999926</v>
      </c>
      <c r="H57"/>
      <c r="I57"/>
    </row>
    <row r="58" spans="1:10" ht="15.9" customHeight="1" outlineLevel="2" x14ac:dyDescent="0.3">
      <c r="A58" s="402"/>
      <c r="B58" s="471"/>
      <c r="C58" s="68" t="s">
        <v>11</v>
      </c>
      <c r="D58"/>
      <c r="E58" s="66"/>
      <c r="F58" s="69">
        <f>'Ene 2025'!F58+'Feb 2025'!F58+'Mar 2025'!F58+'Abr 2025'!F58+'May 2025'!F58+'Jun 2025'!F58+'Jul 2025'!F58</f>
        <v>75586.935009999943</v>
      </c>
      <c r="G58" s="69">
        <f>'Jun 2025'!G58+'Jul 2025'!G58+'Ago 2025'!G58+'Sept 2025'!G58</f>
        <v>19418.25120999998</v>
      </c>
      <c r="H58"/>
      <c r="I58"/>
      <c r="J58" s="5"/>
    </row>
    <row r="59" spans="1:10" ht="15.9" customHeight="1" outlineLevel="2" x14ac:dyDescent="0.3">
      <c r="A59" s="402"/>
      <c r="B59" s="471"/>
      <c r="C59" s="68" t="s">
        <v>15</v>
      </c>
      <c r="D59"/>
      <c r="E59" s="66"/>
      <c r="F59" s="69">
        <f>'Ene 2025'!F59+'Feb 2025'!F59+'Mar 2025'!F59+'Abr 2025'!F59+'May 2025'!F59+'Jun 2025'!F59+'Jul 2025'!F59</f>
        <v>3195.0089799999987</v>
      </c>
      <c r="G59" s="69">
        <f>'Jun 2025'!G59+'Jul 2025'!G59+'Ago 2025'!G59+'Sept 2025'!G59</f>
        <v>1207.0430599999991</v>
      </c>
      <c r="H59"/>
      <c r="I59"/>
    </row>
    <row r="60" spans="1:10" ht="15.9" customHeight="1" outlineLevel="2" x14ac:dyDescent="0.3">
      <c r="A60" s="402"/>
      <c r="B60" s="471"/>
      <c r="C60" s="68" t="s">
        <v>2</v>
      </c>
      <c r="D60"/>
      <c r="E60" s="66"/>
      <c r="F60" s="69">
        <f>'Ene 2025'!F60+'Feb 2025'!F60+'Mar 2025'!F60+'Abr 2025'!F60+'May 2025'!F60+'Jun 2025'!F60+'Jul 2025'!F60</f>
        <v>295631.44767999928</v>
      </c>
      <c r="G60" s="69">
        <f>'Jun 2025'!G60+'Jul 2025'!G60+'Ago 2025'!G60+'Sept 2025'!G60</f>
        <v>57140.378309999986</v>
      </c>
      <c r="H60"/>
      <c r="I60"/>
    </row>
    <row r="61" spans="1:10" ht="15.9" customHeight="1" outlineLevel="2" x14ac:dyDescent="0.3">
      <c r="A61" s="402"/>
      <c r="B61" s="471"/>
      <c r="C61" s="71" t="s">
        <v>14</v>
      </c>
      <c r="D61"/>
      <c r="E61" s="66"/>
      <c r="F61" s="69">
        <f>'Ene 2025'!F61+'Feb 2025'!F61+'Mar 2025'!F61+'Abr 2025'!F61+'May 2025'!F61+'Jun 2025'!F61+'Jul 2025'!F61</f>
        <v>53880.499289999803</v>
      </c>
      <c r="G61" s="69">
        <f>'Jun 2025'!G61+'Jul 2025'!G61+'Ago 2025'!G61+'Sept 2025'!G61</f>
        <v>8791.1037299999989</v>
      </c>
      <c r="H61"/>
      <c r="I61"/>
    </row>
    <row r="62" spans="1:10" ht="15.9" customHeight="1" outlineLevel="2" x14ac:dyDescent="0.3">
      <c r="A62" s="402"/>
      <c r="B62" s="471"/>
      <c r="C62" s="71" t="s">
        <v>13</v>
      </c>
      <c r="D62"/>
      <c r="E62" s="66"/>
      <c r="F62" s="69">
        <f>'Ene 2025'!F62+'Feb 2025'!F62+'Mar 2025'!F62+'Abr 2025'!F62+'May 2025'!F62+'Jun 2025'!F62+'Jul 2025'!F62</f>
        <v>236153.5351599995</v>
      </c>
      <c r="G62" s="69">
        <f>'Jun 2025'!G62+'Jul 2025'!G62+'Ago 2025'!G62+'Sept 2025'!G62</f>
        <v>47546.036520000038</v>
      </c>
      <c r="H62"/>
      <c r="I62"/>
    </row>
    <row r="63" spans="1:10" ht="15.9" customHeight="1" outlineLevel="1" x14ac:dyDescent="0.3">
      <c r="A63" s="402"/>
      <c r="B63" s="471"/>
      <c r="C63" s="71" t="s">
        <v>12</v>
      </c>
      <c r="D63"/>
      <c r="E63" s="66"/>
      <c r="F63" s="69">
        <f>'Ene 2025'!F63+'Feb 2025'!F63+'Mar 2025'!F63+'Abr 2025'!F63+'May 2025'!F63+'Jun 2025'!F63+'Jul 2025'!F63</f>
        <v>3485.5474100000001</v>
      </c>
      <c r="G63" s="69">
        <f>'Jun 2025'!G63+'Jul 2025'!G63+'Ago 2025'!G63+'Sept 2025'!G63</f>
        <v>633.33843999999999</v>
      </c>
      <c r="H63"/>
      <c r="I63"/>
      <c r="J63" s="12"/>
    </row>
    <row r="64" spans="1:10" ht="15.9" customHeight="1" outlineLevel="1" x14ac:dyDescent="0.3">
      <c r="A64" s="402"/>
      <c r="B64" s="471"/>
      <c r="C64" s="71" t="s">
        <v>63</v>
      </c>
      <c r="D64"/>
      <c r="E64" s="66"/>
      <c r="F64" s="69">
        <f>'Ene 2025'!F64+'Feb 2025'!F64+'Mar 2025'!F64+'Abr 2025'!F64+'May 2025'!F64+'Jun 2025'!F64+'Jul 2025'!F64</f>
        <v>2111.86582</v>
      </c>
      <c r="G64" s="69">
        <f>'Jun 2025'!G64+'Jul 2025'!G64+'Ago 2025'!G64+'Sept 2025'!G64</f>
        <v>169.89961999999997</v>
      </c>
      <c r="H64"/>
      <c r="I64"/>
      <c r="J64" s="5"/>
    </row>
    <row r="65" spans="1:11" ht="15.9" customHeight="1" outlineLevel="1" x14ac:dyDescent="0.3">
      <c r="A65" s="402"/>
      <c r="B65" s="471"/>
      <c r="C65" s="71" t="s">
        <v>67</v>
      </c>
      <c r="D65"/>
      <c r="E65" s="66"/>
      <c r="F65" s="69">
        <f>'Ene 2025'!F65+'Feb 2025'!F65+'Mar 2025'!F65+'Abr 2025'!F65+'May 2025'!F65+'Jun 2025'!F65+'Jul 2025'!F65</f>
        <v>0</v>
      </c>
      <c r="G65" s="69">
        <f>'Jun 2025'!G65+'Jul 2025'!G65+'Ago 2025'!G65+'Sept 2025'!G65</f>
        <v>0</v>
      </c>
      <c r="H65"/>
      <c r="I65"/>
      <c r="J65" s="5"/>
    </row>
    <row r="66" spans="1:11" s="5" customFormat="1" ht="15.9" customHeight="1" outlineLevel="1" x14ac:dyDescent="0.3">
      <c r="A66" s="402"/>
      <c r="B66" s="471"/>
      <c r="C66" s="72" t="s">
        <v>40</v>
      </c>
      <c r="D66"/>
      <c r="E66" s="66"/>
      <c r="F66" s="69">
        <f>'Ene 2025'!F66+'Feb 2025'!F66+'Mar 2025'!F66+'Abr 2025'!F66+'May 2025'!F66+'Jun 2025'!F66+'Jul 2025'!F66</f>
        <v>118933.22209000072</v>
      </c>
      <c r="G66" s="69">
        <f>'Jun 2025'!G66+'Jul 2025'!G66+'Ago 2025'!G66+'Sept 2025'!G66</f>
        <v>14285.370770000092</v>
      </c>
      <c r="H66"/>
      <c r="I66"/>
      <c r="K66" s="12"/>
    </row>
    <row r="67" spans="1:11" ht="15.9" customHeight="1" outlineLevel="1" x14ac:dyDescent="0.3">
      <c r="A67" s="402"/>
      <c r="B67" s="471"/>
      <c r="C67" s="72" t="s">
        <v>41</v>
      </c>
      <c r="D67"/>
      <c r="E67" s="66"/>
      <c r="F67" s="69">
        <f>'Ene 2025'!F67+'Feb 2025'!F67+'Mar 2025'!F67+'Abr 2025'!F67+'May 2025'!F67+'Jun 2025'!F67+'Jul 2025'!F67</f>
        <v>7455.653210000004</v>
      </c>
      <c r="G67" s="69">
        <f>'Jun 2025'!G67+'Jul 2025'!G67+'Ago 2025'!G67+'Sept 2025'!G67</f>
        <v>1628.7594500000046</v>
      </c>
      <c r="H67"/>
      <c r="I67"/>
      <c r="J67" s="5"/>
      <c r="K67" s="13"/>
    </row>
    <row r="68" spans="1:11" ht="15.9" customHeight="1" outlineLevel="1" x14ac:dyDescent="0.3">
      <c r="A68" s="402"/>
      <c r="B68" s="471"/>
      <c r="C68" s="73" t="s">
        <v>18</v>
      </c>
      <c r="D68"/>
      <c r="E68" s="66"/>
      <c r="F68" s="69">
        <f>'Ene 2025'!F68+'Feb 2025'!F68+'Mar 2025'!F68+'Abr 2025'!F68+'May 2025'!F68+'Jun 2025'!F68+'Jul 2025'!F68</f>
        <v>151.51487</v>
      </c>
      <c r="G68" s="69">
        <f>'Jun 2025'!G68+'Jul 2025'!G68+'Ago 2025'!G68+'Sept 2025'!G68</f>
        <v>39.76641</v>
      </c>
      <c r="H68"/>
      <c r="I68"/>
      <c r="J68" s="5"/>
      <c r="K68" s="14"/>
    </row>
    <row r="69" spans="1:11" ht="15.9" customHeight="1" outlineLevel="1" x14ac:dyDescent="0.3">
      <c r="A69" s="402"/>
      <c r="B69" s="471"/>
      <c r="C69" s="73" t="s">
        <v>5</v>
      </c>
      <c r="D69"/>
      <c r="E69" s="66"/>
      <c r="F69" s="69">
        <f>'Ene 2025'!F69+'Feb 2025'!F69+'Mar 2025'!F69+'Abr 2025'!F69+'May 2025'!F69+'Jun 2025'!F69+'Jul 2025'!F69</f>
        <v>20303.26290999967</v>
      </c>
      <c r="G69" s="69">
        <f>'Jun 2025'!G69+'Jul 2025'!G69+'Ago 2025'!G69+'Sept 2025'!G69</f>
        <v>4131.8568899999318</v>
      </c>
      <c r="H69"/>
      <c r="I69"/>
      <c r="J69" s="15"/>
      <c r="K69" s="13"/>
    </row>
    <row r="70" spans="1:11" ht="15.9" customHeight="1" outlineLevel="1" x14ac:dyDescent="0.3">
      <c r="A70" s="402"/>
      <c r="B70" s="471"/>
      <c r="C70" s="73" t="s">
        <v>6</v>
      </c>
      <c r="D70"/>
      <c r="E70" s="66"/>
      <c r="F70" s="69">
        <f>'Ene 2025'!F70+'Feb 2025'!F70+'Mar 2025'!F70+'Abr 2025'!F70+'May 2025'!F70+'Jun 2025'!F70+'Jul 2025'!F70</f>
        <v>7350.3359199999995</v>
      </c>
      <c r="G70" s="69">
        <f>'Jun 2025'!G70+'Jul 2025'!G70+'Ago 2025'!G70+'Sept 2025'!G70</f>
        <v>2388.4734599999997</v>
      </c>
      <c r="H70"/>
      <c r="I70"/>
      <c r="J70" s="15"/>
    </row>
    <row r="71" spans="1:11" ht="15.9" customHeight="1" outlineLevel="1" x14ac:dyDescent="0.3">
      <c r="A71" s="402"/>
      <c r="B71" s="471"/>
      <c r="C71" s="73" t="s">
        <v>16</v>
      </c>
      <c r="D71"/>
      <c r="E71" s="66"/>
      <c r="F71" s="69">
        <f>'Ene 2025'!F71+'Feb 2025'!F71+'Mar 2025'!F71+'Abr 2025'!F71+'May 2025'!F71+'Jun 2025'!F71+'Jul 2025'!F71</f>
        <v>93.99760000000002</v>
      </c>
      <c r="G71" s="69">
        <f>'Jun 2025'!G71+'Jul 2025'!G71+'Ago 2025'!G71+'Sept 2025'!G71</f>
        <v>1.68509</v>
      </c>
      <c r="H71"/>
      <c r="I71"/>
      <c r="J71" s="5"/>
    </row>
    <row r="72" spans="1:11" ht="15.9" customHeight="1" outlineLevel="1" x14ac:dyDescent="0.3">
      <c r="A72" s="402"/>
      <c r="B72" s="471"/>
      <c r="C72" s="73" t="s">
        <v>7</v>
      </c>
      <c r="D72"/>
      <c r="E72" s="66"/>
      <c r="F72" s="69">
        <f>'Ene 2025'!F72+'Feb 2025'!F72+'Mar 2025'!F72+'Abr 2025'!F72+'May 2025'!F72+'Jun 2025'!F72+'Jul 2025'!F72</f>
        <v>5963.8658099999993</v>
      </c>
      <c r="G72" s="69">
        <f>'Jun 2025'!G72+'Jul 2025'!G72+'Ago 2025'!G72+'Sept 2025'!G72</f>
        <v>58.562940000000012</v>
      </c>
      <c r="H72"/>
      <c r="I72"/>
    </row>
    <row r="73" spans="1:11" ht="15.9" customHeight="1" outlineLevel="1" x14ac:dyDescent="0.3">
      <c r="A73" s="402"/>
      <c r="B73" s="471"/>
      <c r="C73" s="73" t="s">
        <v>17</v>
      </c>
      <c r="D73"/>
      <c r="E73" s="66"/>
      <c r="F73" s="69">
        <f>'Ene 2025'!F73+'Feb 2025'!F73+'Mar 2025'!F73+'Abr 2025'!F73+'May 2025'!F73+'Jun 2025'!F73+'Jul 2025'!F73</f>
        <v>87.771180000000015</v>
      </c>
      <c r="G73" s="69">
        <f>'Jun 2025'!G73+'Jul 2025'!G73+'Ago 2025'!G73+'Sept 2025'!G73</f>
        <v>0.72277000000000002</v>
      </c>
      <c r="H73"/>
      <c r="I73"/>
    </row>
    <row r="74" spans="1:11" ht="15.9" customHeight="1" outlineLevel="1" x14ac:dyDescent="0.3">
      <c r="A74" s="402"/>
      <c r="B74" s="471"/>
      <c r="C74" s="73" t="s">
        <v>102</v>
      </c>
      <c r="D74"/>
      <c r="E74" s="66"/>
      <c r="F74" s="69">
        <f>'Ene 2025'!F74+'Feb 2025'!F74+'Mar 2025'!F74+'Abr 2025'!F74+'May 2025'!F74+'Jun 2025'!F74+'Jul 2025'!F74</f>
        <v>0</v>
      </c>
      <c r="G74" s="69">
        <f>'Jun 2025'!G74+'Jul 2025'!G74+'Ago 2025'!G74+'Sept 2025'!G74</f>
        <v>465.7697500000001</v>
      </c>
      <c r="H74"/>
      <c r="I74"/>
    </row>
    <row r="75" spans="1:11" ht="15.9" customHeight="1" outlineLevel="1" x14ac:dyDescent="0.3">
      <c r="A75" s="402"/>
      <c r="B75" s="471"/>
      <c r="C75" s="73" t="s">
        <v>103</v>
      </c>
      <c r="D75"/>
      <c r="E75" s="66"/>
      <c r="F75" s="69">
        <f>'Ene 2025'!F75+'Feb 2025'!F75+'Mar 2025'!F75+'Abr 2025'!F75+'May 2025'!F75+'Jun 2025'!F75+'Jul 2025'!F75</f>
        <v>0</v>
      </c>
      <c r="G75" s="69">
        <f>'Jun 2025'!G75+'Jul 2025'!G75+'Ago 2025'!G75+'Sept 2025'!G75</f>
        <v>9.8646499999999993</v>
      </c>
      <c r="H75"/>
      <c r="I75"/>
    </row>
    <row r="76" spans="1:11" ht="15.9" customHeight="1" outlineLevel="1" x14ac:dyDescent="0.3">
      <c r="A76" s="402"/>
      <c r="B76" s="471"/>
      <c r="C76" s="73" t="s">
        <v>57</v>
      </c>
      <c r="D76"/>
      <c r="E76" s="66"/>
      <c r="F76" s="69">
        <f>'Ene 2025'!F76+'Feb 2025'!F76+'Mar 2025'!F76+'Abr 2025'!F76+'May 2025'!F76+'Jun 2025'!F76+'Jul 2025'!F76</f>
        <v>2.3859999999999999E-2</v>
      </c>
      <c r="G76" s="69">
        <f>'Jun 2025'!G76+'Jul 2025'!G76+'Ago 2025'!G76+'Sept 2025'!G76</f>
        <v>0</v>
      </c>
      <c r="H76"/>
      <c r="I76"/>
    </row>
    <row r="77" spans="1:11" ht="15.9" customHeight="1" outlineLevel="1" x14ac:dyDescent="0.3">
      <c r="A77" s="402"/>
      <c r="B77" s="471"/>
      <c r="C77" s="73" t="s">
        <v>58</v>
      </c>
      <c r="D77"/>
      <c r="E77" s="66"/>
      <c r="F77" s="69">
        <f>'Ene 2025'!F77+'Feb 2025'!F77+'Mar 2025'!F77+'Abr 2025'!F77+'May 2025'!F77+'Jun 2025'!F77+'Jul 2025'!F77</f>
        <v>0.54295000000000004</v>
      </c>
      <c r="G77" s="69">
        <f>'Jun 2025'!G77+'Jul 2025'!G77+'Ago 2025'!G77+'Sept 2025'!G77</f>
        <v>0</v>
      </c>
      <c r="H77"/>
      <c r="I77"/>
    </row>
    <row r="78" spans="1:11" ht="15.9" customHeight="1" outlineLevel="1" x14ac:dyDescent="0.3">
      <c r="A78" s="402"/>
      <c r="B78" s="471"/>
      <c r="C78" s="73" t="s">
        <v>74</v>
      </c>
      <c r="D78"/>
      <c r="E78" s="66"/>
      <c r="F78" s="69">
        <f>'Ene 2025'!F78+'Feb 2025'!F78+'Mar 2025'!F78+'Abr 2025'!F78+'May 2025'!F78+'Jun 2025'!F78+'Jul 2025'!F78</f>
        <v>21255.608630000002</v>
      </c>
      <c r="G78" s="69">
        <f>'Jun 2025'!G78+'Jul 2025'!G78+'Ago 2025'!G78+'Sept 2025'!G78</f>
        <v>3386.9645900000005</v>
      </c>
      <c r="H78"/>
      <c r="I78"/>
      <c r="J78" s="5"/>
    </row>
    <row r="79" spans="1:11" s="7" customFormat="1" ht="18" customHeight="1" outlineLevel="1" x14ac:dyDescent="0.3">
      <c r="A79" s="402"/>
      <c r="B79" s="472"/>
      <c r="C79" s="75" t="s">
        <v>55</v>
      </c>
      <c r="D79"/>
      <c r="E79" s="62"/>
      <c r="F79" s="190">
        <f>SUM(F66:F78)+F57</f>
        <v>556009.19069999969</v>
      </c>
      <c r="G79" s="190">
        <f>SUM(G66:G78)+G57</f>
        <v>104163.46934999996</v>
      </c>
      <c r="H79"/>
      <c r="I79"/>
      <c r="J79" s="16"/>
      <c r="K79" s="17"/>
    </row>
    <row r="80" spans="1:11" ht="10.5" customHeight="1" outlineLevel="1" x14ac:dyDescent="0.3">
      <c r="A80" s="402"/>
      <c r="B80" s="22"/>
      <c r="C80" s="35"/>
      <c r="D80"/>
      <c r="E80" s="18"/>
      <c r="F80" s="18"/>
      <c r="G80" s="18"/>
      <c r="H80"/>
      <c r="I80"/>
      <c r="J80" s="5"/>
    </row>
    <row r="81" spans="1:10" ht="18.75" customHeight="1" outlineLevel="1" x14ac:dyDescent="0.3">
      <c r="A81" s="402"/>
      <c r="B81" s="473" t="s">
        <v>22</v>
      </c>
      <c r="C81" s="77" t="s">
        <v>38</v>
      </c>
      <c r="D81"/>
      <c r="E81" s="78"/>
      <c r="F81" s="79">
        <f>'Ene 2025'!F81+'Feb 2025'!F81+'Mar 2025'!F81+'Abr 2025'!F81+'May 2025'!F81+'Jun 2025'!F81+'Jul 2025'!F81</f>
        <v>0</v>
      </c>
      <c r="G81" s="79">
        <f>'Jun 2025'!G81+'Jul 2025'!G81+'Ago 2025'!G81+'Sept 2025'!G81</f>
        <v>0</v>
      </c>
      <c r="H81"/>
      <c r="I81"/>
    </row>
    <row r="82" spans="1:10" ht="18.75" customHeight="1" outlineLevel="1" x14ac:dyDescent="0.3">
      <c r="A82" s="402"/>
      <c r="B82" s="474"/>
      <c r="C82" s="80" t="s">
        <v>39</v>
      </c>
      <c r="D82"/>
      <c r="E82" s="78"/>
      <c r="F82" s="69">
        <f>'Ene 2025'!F82+'Feb 2025'!F82+'Mar 2025'!F82+'Abr 2025'!F82+'May 2025'!F82+'Jun 2025'!F82+'Jul 2025'!F82</f>
        <v>176.84980999999999</v>
      </c>
      <c r="G82" s="69">
        <f>'Jun 2025'!G82+'Jul 2025'!G82+'Ago 2025'!G82+'Sept 2025'!G82</f>
        <v>93.271149999999977</v>
      </c>
      <c r="H82"/>
      <c r="I82"/>
    </row>
    <row r="83" spans="1:10" s="7" customFormat="1" ht="18.75" customHeight="1" outlineLevel="1" x14ac:dyDescent="0.3">
      <c r="A83" s="402"/>
      <c r="B83" s="475"/>
      <c r="C83" s="81" t="s">
        <v>23</v>
      </c>
      <c r="D83"/>
      <c r="F83" s="76">
        <f>SUM(F81:F82)</f>
        <v>176.84980999999999</v>
      </c>
      <c r="G83" s="76">
        <f>SUM(G81:G82)</f>
        <v>93.271149999999977</v>
      </c>
      <c r="H83"/>
      <c r="I83"/>
    </row>
    <row r="84" spans="1:10" customFormat="1" ht="14.4" x14ac:dyDescent="0.3"/>
    <row r="85" spans="1:10" customFormat="1" ht="14.4" x14ac:dyDescent="0.3"/>
    <row r="86" spans="1:10" customFormat="1" ht="15.6" x14ac:dyDescent="0.3">
      <c r="A86" s="457" t="s">
        <v>125</v>
      </c>
      <c r="B86" s="457"/>
      <c r="C86" s="458"/>
      <c r="D86" s="128"/>
      <c r="E86" s="128"/>
      <c r="F86" s="264">
        <f>F88+F89</f>
        <v>516069.67764000007</v>
      </c>
      <c r="G86" s="264">
        <f>G88+G89</f>
        <v>329695.45154999982</v>
      </c>
    </row>
    <row r="87" spans="1:10" customFormat="1" ht="6" customHeight="1" x14ac:dyDescent="0.3">
      <c r="D87" s="128"/>
      <c r="E87" s="128"/>
    </row>
    <row r="88" spans="1:10" customFormat="1" ht="18.600000000000001" customHeight="1" x14ac:dyDescent="0.3">
      <c r="A88" s="402"/>
      <c r="B88" s="459" t="s">
        <v>126</v>
      </c>
      <c r="C88" s="260" t="s">
        <v>102</v>
      </c>
      <c r="D88" s="179"/>
      <c r="E88" s="179"/>
      <c r="F88" s="262">
        <f>'Ene 2025'!F87+'Feb 2025'!F87+'Mar 2025'!F88+'Abr 2025'!F88+'May 2025'!F88+'Jun 2025'!F88+'Jul 2025'!F88+'Ago 2025'!F88+'Sept 2025'!F88</f>
        <v>332364.15181000007</v>
      </c>
      <c r="G88" s="262">
        <f>'Ene 2025'!G87+'Feb 2025'!G87+'Mar 2025'!G88+'Abr 2025'!G88+'May 2025'!G88+'Jun 2025'!G88+'Jul 2025'!G88+'Ago 2025'!G88+'Sept 2025'!G88</f>
        <v>329682.83972999983</v>
      </c>
    </row>
    <row r="89" spans="1:10" customFormat="1" ht="18.600000000000001" customHeight="1" x14ac:dyDescent="0.3">
      <c r="A89" s="402"/>
      <c r="B89" s="459"/>
      <c r="C89" s="261" t="s">
        <v>103</v>
      </c>
      <c r="D89" s="179"/>
      <c r="E89" s="179"/>
      <c r="F89" s="237">
        <f>'Ene 2025'!F88+'Feb 2025'!F88+'Mar 2025'!F89+'Abr 2025'!F89+'May 2025'!F89+'Jun 2025'!F89+'Jul 2025'!F89+'Ago 2025'!F89+'Sept 2025'!F89</f>
        <v>183705.52583</v>
      </c>
      <c r="G89" s="237">
        <f>'Ene 2025'!G88+'Feb 2025'!G88+'Mar 2025'!G89+'Abr 2025'!G89+'May 2025'!G89+'Jun 2025'!G89+'Jul 2025'!G89+'Ago 2025'!G89+'Sept 2025'!G89</f>
        <v>12.61182</v>
      </c>
    </row>
    <row r="90" spans="1:10" customFormat="1" ht="18.600000000000001" customHeight="1" x14ac:dyDescent="0.3">
      <c r="A90" s="402"/>
      <c r="B90" s="459"/>
      <c r="C90" s="267" t="s">
        <v>127</v>
      </c>
      <c r="D90" s="127"/>
      <c r="E90" s="259"/>
      <c r="F90" s="266">
        <f>SUM(F88:F89)</f>
        <v>516069.67764000007</v>
      </c>
      <c r="G90" s="266">
        <f>SUM(G88:G89)</f>
        <v>329695.45154999982</v>
      </c>
    </row>
    <row r="91" spans="1:10" customFormat="1" ht="14.4" x14ac:dyDescent="0.3"/>
    <row r="92" spans="1:10" customFormat="1" ht="14.4" x14ac:dyDescent="0.3"/>
    <row r="93" spans="1:10" s="29" customFormat="1" ht="15.9" customHeight="1" outlineLevel="1" x14ac:dyDescent="0.3">
      <c r="A93" s="460" t="s">
        <v>214</v>
      </c>
      <c r="B93" s="460"/>
      <c r="C93" s="461"/>
      <c r="D93" s="128"/>
      <c r="E93" s="128"/>
      <c r="F93" s="285">
        <f>F95</f>
        <v>278601.40000000002</v>
      </c>
      <c r="G93" s="285">
        <f>G95</f>
        <v>48798.67669</v>
      </c>
      <c r="H93" s="128"/>
      <c r="I93" s="128"/>
    </row>
    <row r="94" spans="1:10" s="29" customFormat="1" ht="7.95" customHeight="1" outlineLevel="1" x14ac:dyDescent="0.3">
      <c r="A94"/>
      <c r="B94"/>
      <c r="C94"/>
      <c r="D94" s="128"/>
      <c r="E94" s="128"/>
      <c r="F94"/>
      <c r="G94"/>
      <c r="H94" s="128"/>
      <c r="I94" s="128"/>
    </row>
    <row r="95" spans="1:10" s="29" customFormat="1" ht="22.2" customHeight="1" outlineLevel="1" x14ac:dyDescent="0.3">
      <c r="A95" s="402"/>
      <c r="B95" s="462" t="s">
        <v>135</v>
      </c>
      <c r="C95" s="288" t="s">
        <v>218</v>
      </c>
      <c r="D95" s="179"/>
      <c r="E95" s="179"/>
      <c r="F95" s="39">
        <f>+'Jul 2025'!F95</f>
        <v>278601.40000000002</v>
      </c>
      <c r="G95" s="39">
        <f>'Ago 2025'!G95</f>
        <v>48798.67669</v>
      </c>
      <c r="H95" s="128"/>
      <c r="I95" s="128"/>
      <c r="J95" s="217"/>
    </row>
    <row r="96" spans="1:10" s="29" customFormat="1" ht="15.9" customHeight="1" outlineLevel="1" x14ac:dyDescent="0.3">
      <c r="A96" s="402"/>
      <c r="B96" s="462"/>
      <c r="C96" s="283" t="s">
        <v>134</v>
      </c>
      <c r="D96" s="127"/>
      <c r="E96" s="259"/>
      <c r="F96" s="286">
        <f>+F95</f>
        <v>278601.40000000002</v>
      </c>
      <c r="G96" s="287">
        <f>G95</f>
        <v>48798.67669</v>
      </c>
      <c r="H96" s="128"/>
      <c r="I96" s="128"/>
      <c r="J96" s="217"/>
    </row>
    <row r="97" spans="1:12" customFormat="1" ht="14.4" x14ac:dyDescent="0.3"/>
    <row r="98" spans="1:12" customFormat="1" ht="14.4" x14ac:dyDescent="0.3"/>
    <row r="99" spans="1:12" customFormat="1" ht="14.4" x14ac:dyDescent="0.3"/>
    <row r="100" spans="1:12" ht="33" customHeight="1" x14ac:dyDescent="0.25">
      <c r="A100" s="403" t="s">
        <v>51</v>
      </c>
      <c r="B100" s="404"/>
      <c r="C100" s="404"/>
      <c r="D100" s="404"/>
      <c r="E100" s="404"/>
      <c r="F100" s="404"/>
      <c r="G100" s="404"/>
      <c r="H100" s="404"/>
      <c r="I100" s="405"/>
    </row>
    <row r="101" spans="1:12" ht="8.25" customHeight="1" x14ac:dyDescent="0.3">
      <c r="C101" s="3"/>
      <c r="D101"/>
      <c r="G101" s="4"/>
    </row>
    <row r="102" spans="1:12" s="5" customFormat="1" ht="51" customHeight="1" x14ac:dyDescent="0.3">
      <c r="C102" s="42"/>
      <c r="D102" s="83" t="str">
        <f>+D8</f>
        <v>Meta 
2025</v>
      </c>
      <c r="E102"/>
      <c r="F102" s="83" t="str">
        <f>+F8</f>
        <v>Recaudación
 2024</v>
      </c>
      <c r="G102" s="83" t="str">
        <f>+G8</f>
        <v>Recaudación 
2025</v>
      </c>
      <c r="H102"/>
      <c r="I102" s="83" t="str">
        <f>+I8</f>
        <v>Participación de la Recaudación 2025</v>
      </c>
    </row>
    <row r="103" spans="1:12" customFormat="1" ht="6" customHeight="1" x14ac:dyDescent="0.3"/>
    <row r="104" spans="1:12" s="5" customFormat="1" ht="15.9" customHeight="1" x14ac:dyDescent="0.3">
      <c r="A104" s="406" t="s">
        <v>20</v>
      </c>
      <c r="B104" s="407" t="s">
        <v>21</v>
      </c>
      <c r="C104" s="64" t="s">
        <v>1</v>
      </c>
      <c r="D104" s="65">
        <f>'Ene 2025'!D104+'Feb 2025'!D104+'Mar 2025'!D104+'Abr 2025'!D104+'May 2025'!D104+'Jun 2025'!D104+'Jul 2025'!D104+'Ago 2025'!D104+'Sept 2025'!D104+'Oct 2025'!D95+'Nov 2025'!D95+'Dic 2025'!D95</f>
        <v>4930355.8566000005</v>
      </c>
      <c r="E104">
        <f>'Ene 2025'!E104+'Feb 2025'!E104</f>
        <v>0</v>
      </c>
      <c r="F104" s="65">
        <f>'Ene 2025'!F104+'Feb 2025'!F104+'Mar 2025'!F104+'Abr 2025'!F104+'May 2025'!F104+'Jun 2025'!F104+'Jul 2025'!F104+'Ago 2025'!F104+'Sept 2025'!F104+'Oct 2025'!F95+'Nov 2025'!F95+'Dic 2025'!F95</f>
        <v>5301711.0880200015</v>
      </c>
      <c r="G104" s="65">
        <f>'Ene 2025'!G104+'Feb 2025'!G104+'Mar 2025'!G104+'Abr 2025'!G104+'May 2025'!G104+'Jun 2025'!G104+'Jul 2025'!G104+'Ago 2025'!G104+'Sept 2025'!G104+'Oct 2025'!G95+'Nov 2025'!G95+'Dic 2025'!G95</f>
        <v>5279475.3479099972</v>
      </c>
      <c r="H104" s="11"/>
      <c r="I104" s="477">
        <f>+G125/G138</f>
        <v>0.84202312433059445</v>
      </c>
      <c r="J104" s="208"/>
      <c r="K104" s="208"/>
    </row>
    <row r="105" spans="1:12" ht="15.9" customHeight="1" outlineLevel="1" x14ac:dyDescent="0.25">
      <c r="A105" s="406"/>
      <c r="B105" s="408"/>
      <c r="C105" s="68" t="s">
        <v>43</v>
      </c>
      <c r="D105" s="69">
        <f>'Ene 2025'!D105+'Feb 2025'!D105+'Mar 2025'!D105+'Abr 2025'!D105+'May 2025'!D105+'Jun 2025'!D105+'Jul 2025'!D105+'Ago 2025'!D105+'Sept 2025'!D105+'Oct 2025'!D96+'Nov 2025'!D96+'Dic 2025'!D96</f>
        <v>2469141.2864800002</v>
      </c>
      <c r="E105" s="66"/>
      <c r="F105" s="69">
        <f>'Ene 2025'!F105+'Feb 2025'!F105+'Mar 2025'!F105+'Abr 2025'!F105+'May 2025'!F105+'Jun 2025'!F105+'Jul 2025'!F105+'Ago 2025'!F105+'Sept 2025'!F105+'Oct 2025'!F96+'Nov 2025'!F96+'Dic 2025'!F96</f>
        <v>2492373.4976900015</v>
      </c>
      <c r="G105" s="69">
        <f>'Ene 2025'!G105+'Feb 2025'!G105+'Mar 2025'!G105+'Abr 2025'!G105+'May 2025'!G105+'Jun 2025'!G105+'Jul 2025'!G105+'Ago 2025'!G105+'Sept 2025'!G105+'Oct 2025'!G96+'Nov 2025'!G96+'Dic 2025'!G96</f>
        <v>2709074.6540800026</v>
      </c>
      <c r="I105" s="465"/>
      <c r="J105" s="208"/>
      <c r="K105" s="208"/>
    </row>
    <row r="106" spans="1:12" s="202" customFormat="1" ht="15.9" customHeight="1" outlineLevel="1" x14ac:dyDescent="0.25">
      <c r="A106" s="406"/>
      <c r="B106" s="408"/>
      <c r="C106" s="337" t="s">
        <v>176</v>
      </c>
      <c r="D106" s="200">
        <f>'Ene 2025'!D106+'Feb 2025'!D106+'Mar 2025'!D106+'Abr 2025'!D106+'May 2025'!D106+'Jun 2025'!D106+'Jul 2025'!D106+'Ago 2025'!D106+'Sept 2025'!D106+'Oct 2025'!D97+'Nov 2025'!D97+'Dic 2025'!D97</f>
        <v>1506610.1165999998</v>
      </c>
      <c r="E106" s="203"/>
      <c r="F106" s="200">
        <f>'Ene 2025'!F106+'Feb 2025'!F106+'Mar 2025'!F106+'Abr 2025'!F106+'May 2025'!F106+'Jun 2025'!F106+'Jul 2025'!F106+'Ago 2025'!F106+'Sept 2025'!F106+'Oct 2025'!F97+'Nov 2025'!F97+'Dic 2025'!F97</f>
        <v>1265505.0118200001</v>
      </c>
      <c r="G106" s="200">
        <f>'Ene 2025'!G106+'Feb 2025'!G106+'Mar 2025'!G106+'Abr 2025'!G106+'May 2025'!G106+'Jun 2025'!G106+'Jul 2025'!G106+'Ago 2025'!G106+'Sept 2025'!G106+'Oct 2025'!G97+'Nov 2025'!G97+'Dic 2025'!G97</f>
        <v>1561267.9299000001</v>
      </c>
      <c r="I106" s="465"/>
      <c r="J106" s="377"/>
      <c r="K106" s="208"/>
    </row>
    <row r="107" spans="1:12" ht="15.9" customHeight="1" outlineLevel="1" x14ac:dyDescent="0.25">
      <c r="A107" s="406"/>
      <c r="B107" s="408"/>
      <c r="C107" s="68" t="s">
        <v>15</v>
      </c>
      <c r="D107" s="69">
        <f>'Ene 2025'!D107+'Feb 2025'!D107+'Mar 2025'!D107+'Abr 2025'!D107+'May 2025'!D107+'Jun 2025'!D107+'Jul 2025'!D107+'Ago 2025'!D107+'Sept 2025'!D107+'Oct 2025'!D98+'Nov 2025'!D98+'Dic 2025'!D98</f>
        <v>301.23579000000001</v>
      </c>
      <c r="E107" s="66"/>
      <c r="F107" s="69">
        <f>'Ene 2025'!F107+'Feb 2025'!F107+'Mar 2025'!F107+'Abr 2025'!F107+'May 2025'!F107+'Jun 2025'!F107+'Jul 2025'!F107+'Ago 2025'!F107+'Sept 2025'!F107+'Oct 2025'!F98+'Nov 2025'!F98+'Dic 2025'!F98</f>
        <v>46492.115569999994</v>
      </c>
      <c r="G107" s="69">
        <f>'Ene 2025'!G107+'Feb 2025'!G107+'Mar 2025'!G107+'Abr 2025'!G107+'May 2025'!G107+'Jun 2025'!G107+'Jul 2025'!G107+'Ago 2025'!G107+'Sept 2025'!G107+'Oct 2025'!G98+'Nov 2025'!G98+'Dic 2025'!G98</f>
        <v>1717.01316</v>
      </c>
      <c r="I107" s="465"/>
      <c r="J107" s="208"/>
      <c r="K107" s="234"/>
    </row>
    <row r="108" spans="1:12" ht="15.9" customHeight="1" outlineLevel="1" x14ac:dyDescent="0.25">
      <c r="A108" s="406"/>
      <c r="B108" s="408"/>
      <c r="C108" s="68" t="s">
        <v>44</v>
      </c>
      <c r="D108" s="69">
        <f>'Ene 2025'!D108+'Feb 2025'!D108+'Mar 2025'!D108+'Abr 2025'!D108+'May 2025'!D108+'Jun 2025'!D108+'Jul 2025'!D108+'Ago 2025'!D108+'Sept 2025'!D108+'Oct 2025'!D99+'Nov 2025'!D99+'Dic 2025'!D99</f>
        <v>954303.21772999992</v>
      </c>
      <c r="E108" s="66"/>
      <c r="F108" s="69">
        <f>'Ene 2025'!F108+'Feb 2025'!F108+'Mar 2025'!F108+'Abr 2025'!F108+'May 2025'!F108+'Jun 2025'!F108+'Jul 2025'!F108+'Ago 2025'!F108+'Sept 2025'!F108+'Oct 2025'!F99+'Nov 2025'!F99+'Dic 2025'!F99</f>
        <v>1497340.46294</v>
      </c>
      <c r="G108" s="69">
        <f>'Ene 2025'!G108+'Feb 2025'!G108+'Mar 2025'!G108+'Abr 2025'!G108+'May 2025'!G108+'Jun 2025'!G108+'Jul 2025'!G108+'Ago 2025'!G108+'Sept 2025'!G108+'Oct 2025'!G99+'Nov 2025'!G99+'Dic 2025'!G99</f>
        <v>1007415.7507700002</v>
      </c>
      <c r="I108" s="465"/>
      <c r="J108" s="317"/>
      <c r="K108" s="13"/>
    </row>
    <row r="109" spans="1:12" ht="15.9" customHeight="1" outlineLevel="1" x14ac:dyDescent="0.25">
      <c r="A109" s="406"/>
      <c r="B109" s="408"/>
      <c r="C109" s="71" t="s">
        <v>14</v>
      </c>
      <c r="D109" s="69">
        <f>'Ene 2025'!D109+'Feb 2025'!D109+'Mar 2025'!D109+'Abr 2025'!D109+'May 2025'!D109+'Jun 2025'!D109+'Jul 2025'!D109+'Ago 2025'!D109+'Sept 2025'!D109+'Oct 2025'!D100+'Nov 2025'!D100+'Dic 2025'!D100</f>
        <v>245651.6146899999</v>
      </c>
      <c r="E109" s="66"/>
      <c r="F109" s="69">
        <f>'Ene 2025'!F109+'Feb 2025'!F109+'Mar 2025'!F109+'Abr 2025'!F109+'May 2025'!F109+'Jun 2025'!F109+'Jul 2025'!F109+'Ago 2025'!F109+'Sept 2025'!F109+'Oct 2025'!F100+'Nov 2025'!F100+'Dic 2025'!F100</f>
        <v>288371.84678000014</v>
      </c>
      <c r="G109" s="69">
        <f>'Ene 2025'!G109+'Feb 2025'!G109+'Mar 2025'!G109+'Abr 2025'!G109+'May 2025'!G109+'Jun 2025'!G109+'Jul 2025'!G109+'Ago 2025'!G109+'Sept 2025'!G109+'Oct 2025'!G100+'Nov 2025'!G100+'Dic 2025'!G100</f>
        <v>244154.0466300002</v>
      </c>
      <c r="I109" s="465"/>
      <c r="J109" s="317"/>
      <c r="K109" s="13"/>
    </row>
    <row r="110" spans="1:12" ht="15.9" customHeight="1" outlineLevel="1" x14ac:dyDescent="0.25">
      <c r="A110" s="406"/>
      <c r="B110" s="408"/>
      <c r="C110" s="71" t="s">
        <v>13</v>
      </c>
      <c r="D110" s="69">
        <f>'Ene 2025'!D110+'Feb 2025'!D110+'Mar 2025'!D110+'Abr 2025'!D110+'May 2025'!D110+'Jun 2025'!D110+'Jul 2025'!D110+'Ago 2025'!D110+'Sept 2025'!D110+'Oct 2025'!D101+'Nov 2025'!D101+'Dic 2025'!D101</f>
        <v>689901.30257999978</v>
      </c>
      <c r="E110" s="66"/>
      <c r="F110" s="69">
        <f>'Ene 2025'!F110+'Feb 2025'!F110+'Mar 2025'!F110+'Abr 2025'!F110+'May 2025'!F110+'Jun 2025'!F110+'Jul 2025'!F110+'Ago 2025'!F110+'Sept 2025'!F110+'Oct 2025'!F101+'Nov 2025'!F101+'Dic 2025'!F101</f>
        <v>1159539.1935600003</v>
      </c>
      <c r="G110" s="69">
        <f>'Ene 2025'!G110+'Feb 2025'!G110+'Mar 2025'!G110+'Abr 2025'!G110+'May 2025'!G110+'Jun 2025'!G110+'Jul 2025'!G110+'Ago 2025'!G110+'Sept 2025'!G110+'Oct 2025'!G101+'Nov 2025'!G101+'Dic 2025'!G101</f>
        <v>741088.09807000007</v>
      </c>
      <c r="I110" s="465"/>
      <c r="J110" s="317"/>
      <c r="K110" s="13"/>
    </row>
    <row r="111" spans="1:12" ht="15.9" customHeight="1" outlineLevel="1" x14ac:dyDescent="0.25">
      <c r="A111" s="406"/>
      <c r="B111" s="408"/>
      <c r="C111" s="71" t="s">
        <v>12</v>
      </c>
      <c r="D111" s="69">
        <f>'Ene 2025'!D111+'Feb 2025'!D111+'Mar 2025'!D111+'Abr 2025'!D111+'May 2025'!D111+'Jun 2025'!D111+'Jul 2025'!D111+'Ago 2025'!D111+'Sept 2025'!D111+'Oct 2025'!D102+'Nov 2025'!D102+'Dic 2025'!D102</f>
        <v>17901.349759999997</v>
      </c>
      <c r="E111" s="66"/>
      <c r="F111" s="69">
        <f>'Ene 2025'!F111+'Feb 2025'!F111+'Mar 2025'!F111+'Abr 2025'!F111+'May 2025'!F111+'Jun 2025'!F111+'Jul 2025'!F111+'Ago 2025'!F111+'Sept 2025'!F111+'Oct 2025'!F102+'Nov 2025'!F102+'Dic 2025'!F102</f>
        <v>47041.30619000001</v>
      </c>
      <c r="G111" s="69">
        <f>'Ene 2025'!G111+'Feb 2025'!G111+'Mar 2025'!G111+'Abr 2025'!G111+'May 2025'!G111+'Jun 2025'!G111+'Jul 2025'!G111+'Ago 2025'!G111+'Sept 2025'!G111+'Oct 2025'!G102+'Nov 2025'!G102+'Dic 2025'!G102</f>
        <v>21512.8308</v>
      </c>
      <c r="I111" s="465"/>
      <c r="J111" s="317"/>
      <c r="K111" s="13"/>
      <c r="L111" s="13"/>
    </row>
    <row r="112" spans="1:12" ht="15.9" customHeight="1" outlineLevel="1" x14ac:dyDescent="0.25">
      <c r="A112" s="406"/>
      <c r="B112" s="408"/>
      <c r="C112" s="71" t="s">
        <v>63</v>
      </c>
      <c r="D112" s="69">
        <f>'Ene 2025'!D112+'Feb 2025'!D112+'Mar 2025'!D112+'Abr 2025'!D112+'May 2025'!D112+'Jun 2025'!D112+'Jul 2025'!D112+'Ago 2025'!D112+'Sept 2025'!D112+'Oct 2025'!D103+'Nov 2025'!D103+'Dic 2025'!D103</f>
        <v>848.50462999999979</v>
      </c>
      <c r="E112" s="66"/>
      <c r="F112" s="69">
        <f>'Ene 2025'!F112+'Feb 2025'!F112+'Mar 2025'!F112+'Abr 2025'!F112+'May 2025'!F112+'Jun 2025'!F112+'Jul 2025'!F112+'Ago 2025'!F112+'Sept 2025'!F112+'Oct 2025'!F103+'Nov 2025'!F103+'Dic 2025'!F103</f>
        <v>2388.1164100000001</v>
      </c>
      <c r="G112" s="69">
        <f>'Ene 2025'!G112+'Feb 2025'!G112+'Mar 2025'!G112+'Abr 2025'!G112+'May 2025'!G112+'Jun 2025'!G112+'Jul 2025'!G112+'Ago 2025'!G112+'Sept 2025'!G112+'Oct 2025'!G103+'Nov 2025'!G103+'Dic 2025'!G103</f>
        <v>660.5641300000002</v>
      </c>
      <c r="I112" s="465"/>
      <c r="J112" s="317"/>
      <c r="K112" s="13"/>
    </row>
    <row r="113" spans="1:11" ht="15.9" customHeight="1" outlineLevel="1" x14ac:dyDescent="0.25">
      <c r="A113" s="406"/>
      <c r="B113" s="408"/>
      <c r="C113" s="71" t="s">
        <v>67</v>
      </c>
      <c r="D113" s="69">
        <f>'Ene 2025'!D113+'Feb 2025'!D113+'Mar 2025'!D113+'Abr 2025'!D113+'May 2025'!D113+'Jun 2025'!D113+'Jul 2025'!D113+'Ago 2025'!D113+'Sept 2025'!D113+'Oct 2025'!D104+'Nov 2025'!D104+'Dic 2025'!D104</f>
        <v>0.44606999999999997</v>
      </c>
      <c r="E113" s="66"/>
      <c r="F113" s="69">
        <f>'Ene 2025'!F113+'Feb 2025'!F113+'Mar 2025'!F113+'Abr 2025'!F113+'May 2025'!F113+'Jun 2025'!F113+'Jul 2025'!F113+'Ago 2025'!F113+'Sept 2025'!F113+'Oct 2025'!F104+'Nov 2025'!F104+'Dic 2025'!F104</f>
        <v>0</v>
      </c>
      <c r="G113" s="69">
        <f>'Ene 2025'!G113+'Feb 2025'!G113+'Mar 2025'!G113+'Abr 2025'!G113+'May 2025'!G113+'Jun 2025'!G113+'Jul 2025'!G113+'Ago 2025'!G113+'Sept 2025'!G113+'Oct 2025'!G104+'Nov 2025'!G104+'Dic 2025'!G104</f>
        <v>0.21113999999999999</v>
      </c>
      <c r="I113" s="465"/>
      <c r="J113" s="317"/>
      <c r="K113" s="20"/>
    </row>
    <row r="114" spans="1:11" ht="15.9" customHeight="1" x14ac:dyDescent="0.25">
      <c r="A114" s="406"/>
      <c r="B114" s="408"/>
      <c r="C114" s="72" t="s">
        <v>174</v>
      </c>
      <c r="D114" s="69">
        <f>'Ene 2025'!D114+'Feb 2025'!D114+'Mar 2025'!D114+'Abr 2025'!D114+'May 2025'!D114+'Jun 2025'!D114+'Jul 2025'!D114+'Ago 2025'!D114+'Sept 2025'!D114+'Oct 2025'!D105+'Nov 2025'!D105+'Dic 2025'!D105</f>
        <v>5985574.7162999939</v>
      </c>
      <c r="E114" s="66"/>
      <c r="F114" s="69">
        <f>'Ene 2025'!F114+'Feb 2025'!F114+'Mar 2025'!F114+'Abr 2025'!F114+'May 2025'!F114+'Jun 2025'!F114+'Jul 2025'!F114+'Ago 2025'!F114+'Sept 2025'!F114+'Oct 2025'!F105+'Nov 2025'!F105+'Dic 2025'!F105</f>
        <v>5705893.0356500037</v>
      </c>
      <c r="G114" s="69">
        <f>'Ene 2025'!G114+'Feb 2025'!G114+'Mar 2025'!G114+'Abr 2025'!G114+'May 2025'!G114+'Jun 2025'!G114+'Jul 2025'!G114+'Ago 2025'!G114+'Sept 2025'!G114+'Oct 2025'!G105+'Nov 2025'!G105+'Dic 2025'!G105</f>
        <v>6086891.1217900077</v>
      </c>
      <c r="H114" s="11"/>
      <c r="I114" s="465"/>
      <c r="J114" s="12"/>
      <c r="K114" s="13"/>
    </row>
    <row r="115" spans="1:11" ht="15.9" customHeight="1" x14ac:dyDescent="0.25">
      <c r="A115" s="406"/>
      <c r="B115" s="408"/>
      <c r="C115" s="72" t="s">
        <v>41</v>
      </c>
      <c r="D115" s="69">
        <f>'Ene 2025'!D115+'Feb 2025'!D115+'Mar 2025'!D115+'Abr 2025'!D115+'May 2025'!D115+'Jun 2025'!D115+'Jul 2025'!D115+'Ago 2025'!D115+'Sept 2025'!D115+'Oct 2025'!D107+'Nov 2025'!D107+'Dic 2025'!D107</f>
        <v>397221.27373999974</v>
      </c>
      <c r="E115" s="66"/>
      <c r="F115" s="69">
        <f>'Ene 2025'!F115+'Feb 2025'!F115+'Mar 2025'!F115+'Abr 2025'!F115+'May 2025'!F115+'Jun 2025'!F115+'Jul 2025'!F115+'Ago 2025'!F115+'Sept 2025'!F115+'Oct 2025'!F107+'Nov 2025'!F107+'Dic 2025'!F107</f>
        <v>396761.66465000005</v>
      </c>
      <c r="G115" s="69">
        <f>'Ene 2025'!G115+'Feb 2025'!G115+'Mar 2025'!G115+'Abr 2025'!G115+'May 2025'!G115+'Jun 2025'!G115+'Jul 2025'!G115+'Ago 2025'!G115+'Sept 2025'!G115+'Oct 2025'!G107+'Nov 2025'!G107+'Dic 2025'!G107</f>
        <v>380178.17032999999</v>
      </c>
      <c r="H115" s="11"/>
      <c r="I115" s="411"/>
      <c r="J115" s="5"/>
    </row>
    <row r="116" spans="1:11" s="5" customFormat="1" ht="15.9" customHeight="1" x14ac:dyDescent="0.25">
      <c r="A116" s="406"/>
      <c r="B116" s="408"/>
      <c r="C116" s="73" t="s">
        <v>18</v>
      </c>
      <c r="D116" s="69">
        <f>'Ene 2025'!D116+'Feb 2025'!D116+'Mar 2025'!D116+'Abr 2025'!D116+'May 2025'!D116+'Jun 2025'!D116+'Jul 2025'!D116+'Ago 2025'!D116+'Sept 2025'!D116+'Oct 2025'!D108+'Nov 2025'!D108+'Dic 2025'!D108</f>
        <v>31004.901080000003</v>
      </c>
      <c r="E116" s="66"/>
      <c r="F116" s="69">
        <f>'Ene 2025'!F116+'Feb 2025'!F116+'Mar 2025'!F116+'Abr 2025'!F116+'May 2025'!F116+'Jun 2025'!F116+'Jul 2025'!F116+'Ago 2025'!F116+'Sept 2025'!F116+'Oct 2025'!F108+'Nov 2025'!F108+'Dic 2025'!F108</f>
        <v>34424.468529999998</v>
      </c>
      <c r="G116" s="69">
        <f>'Ene 2025'!G116+'Feb 2025'!G116+'Mar 2025'!G116+'Abr 2025'!G116+'May 2025'!G116+'Jun 2025'!G116+'Jul 2025'!G116+'Ago 2025'!G116+'Sept 2025'!G116+'Oct 2025'!G108+'Nov 2025'!G108+'Dic 2025'!G108</f>
        <v>31420.486069999999</v>
      </c>
      <c r="H116" s="7"/>
      <c r="I116" s="411"/>
      <c r="J116" s="316"/>
      <c r="K116" s="12"/>
    </row>
    <row r="117" spans="1:11" ht="15.9" customHeight="1" x14ac:dyDescent="0.25">
      <c r="A117" s="406"/>
      <c r="B117" s="408"/>
      <c r="C117" s="73" t="s">
        <v>5</v>
      </c>
      <c r="D117" s="69">
        <f>'Ene 2025'!D117+'Feb 2025'!D117+'Mar 2025'!D117+'Abr 2025'!D117+'May 2025'!D117+'Jun 2025'!D117+'Jul 2025'!D117+'Ago 2025'!D117+'Sept 2025'!D117+'Oct 2025'!D109+'Nov 2025'!D109+'Dic 2025'!D109</f>
        <v>224613.29081999997</v>
      </c>
      <c r="E117" s="66"/>
      <c r="F117" s="69">
        <f>'Ene 2025'!F117+'Feb 2025'!F117+'Mar 2025'!F117+'Abr 2025'!F117+'May 2025'!F117+'Jun 2025'!F117+'Jul 2025'!F117+'Ago 2025'!F117+'Sept 2025'!F117+'Oct 2025'!F109+'Nov 2025'!F109+'Dic 2025'!F109</f>
        <v>214582.45107000394</v>
      </c>
      <c r="G117" s="69">
        <f>'Ene 2025'!G117+'Feb 2025'!G117+'Mar 2025'!G117+'Abr 2025'!G117+'May 2025'!G117+'Jun 2025'!G117+'Jul 2025'!G117+'Ago 2025'!G117+'Sept 2025'!G117+'Oct 2025'!G109+'Nov 2025'!G109+'Dic 2025'!G109</f>
        <v>213450.92181000099</v>
      </c>
      <c r="H117" s="11"/>
      <c r="I117" s="411"/>
      <c r="J117" s="5"/>
      <c r="K117" s="13"/>
    </row>
    <row r="118" spans="1:11" ht="15.9" customHeight="1" x14ac:dyDescent="0.25">
      <c r="A118" s="406"/>
      <c r="B118" s="408"/>
      <c r="C118" s="73" t="s">
        <v>6</v>
      </c>
      <c r="D118" s="69">
        <f>'Ene 2025'!D118+'Feb 2025'!D118+'Mar 2025'!D118+'Abr 2025'!D118+'May 2025'!D118+'Jun 2025'!D118+'Jul 2025'!D118+'Ago 2025'!D118+'Sept 2025'!D118+'Oct 2025'!D110+'Nov 2025'!D110+'Dic 2025'!D110</f>
        <v>904746.09570000018</v>
      </c>
      <c r="E118" s="66"/>
      <c r="F118" s="69">
        <f>'Ene 2025'!F118+'Feb 2025'!F118+'Mar 2025'!F118+'Abr 2025'!F118+'May 2025'!F118+'Jun 2025'!F118+'Jul 2025'!F118+'Ago 2025'!F118+'Sept 2025'!F118+'Oct 2025'!F110+'Nov 2025'!F110+'Dic 2025'!F110</f>
        <v>908235.54386000009</v>
      </c>
      <c r="G118" s="69">
        <f>'Ene 2025'!G118+'Feb 2025'!G118+'Mar 2025'!G118+'Abr 2025'!G118+'May 2025'!G118+'Jun 2025'!G118+'Jul 2025'!G118+'Ago 2025'!G118+'Sept 2025'!G118+'Oct 2025'!G110+'Nov 2025'!G110+'Dic 2025'!G110</f>
        <v>941738.14069999999</v>
      </c>
      <c r="H118" s="11"/>
      <c r="I118" s="411"/>
      <c r="J118" s="5"/>
      <c r="K118" s="13"/>
    </row>
    <row r="119" spans="1:11" ht="15.9" customHeight="1" x14ac:dyDescent="0.25">
      <c r="A119" s="406"/>
      <c r="B119" s="408"/>
      <c r="C119" s="73" t="s">
        <v>16</v>
      </c>
      <c r="D119" s="69">
        <f>'Ene 2025'!D119+'Feb 2025'!D119+'Mar 2025'!D119+'Abr 2025'!D119+'May 2025'!D119+'Jun 2025'!D119+'Jul 2025'!D119+'Ago 2025'!D119+'Sept 2025'!D119+'Oct 2025'!D111+'Nov 2025'!D111+'Dic 2025'!D111</f>
        <v>20052.373669999997</v>
      </c>
      <c r="E119" s="66"/>
      <c r="F119" s="69">
        <f>'Ene 2025'!F119+'Feb 2025'!F119+'Mar 2025'!F119+'Abr 2025'!F119+'May 2025'!F119+'Jun 2025'!F119+'Jul 2025'!F119+'Ago 2025'!F119+'Sept 2025'!F119+'Oct 2025'!F111+'Nov 2025'!F111+'Dic 2025'!F111</f>
        <v>18414.612959999999</v>
      </c>
      <c r="G119" s="69">
        <f>'Ene 2025'!G119+'Feb 2025'!G119+'Mar 2025'!G119+'Abr 2025'!G119+'May 2025'!G119+'Jun 2025'!G119+'Jul 2025'!G119+'Ago 2025'!G119+'Sept 2025'!G119+'Oct 2025'!G111+'Nov 2025'!G111+'Dic 2025'!G111</f>
        <v>21253.091370000002</v>
      </c>
      <c r="H119" s="11"/>
      <c r="I119" s="411"/>
      <c r="J119" s="15"/>
      <c r="K119" s="13"/>
    </row>
    <row r="120" spans="1:11" ht="15.9" customHeight="1" x14ac:dyDescent="0.25">
      <c r="A120" s="406"/>
      <c r="B120" s="408"/>
      <c r="C120" s="73" t="s">
        <v>7</v>
      </c>
      <c r="D120" s="69">
        <f>'Ene 2025'!D120+'Feb 2025'!D120+'Mar 2025'!D120+'Abr 2025'!D120+'May 2025'!D120+'Jun 2025'!D120+'Jul 2025'!D120+'Ago 2025'!D120+'Sept 2025'!D120+'Oct 2025'!D112+'Nov 2025'!D112+'Dic 2025'!D112</f>
        <v>295615.65038000001</v>
      </c>
      <c r="E120" s="66"/>
      <c r="F120" s="69">
        <f>'Ene 2025'!F120+'Feb 2025'!F120+'Mar 2025'!F120+'Abr 2025'!F120+'May 2025'!F120+'Jun 2025'!F120+'Jul 2025'!F120+'Ago 2025'!F120+'Sept 2025'!F120+'Oct 2025'!F112+'Nov 2025'!F112+'Dic 2025'!F112</f>
        <v>227290.36001000006</v>
      </c>
      <c r="G120" s="69">
        <f>'Ene 2025'!G120+'Feb 2025'!G120+'Mar 2025'!G120+'Abr 2025'!G120+'May 2025'!G120+'Jun 2025'!G120+'Jul 2025'!G120+'Ago 2025'!G120+'Sept 2025'!G120+'Oct 2025'!G112+'Nov 2025'!G112+'Dic 2025'!G112</f>
        <v>305871.36856000009</v>
      </c>
      <c r="H120" s="11"/>
      <c r="I120" s="411"/>
      <c r="J120" s="5"/>
    </row>
    <row r="121" spans="1:11" ht="15.9" customHeight="1" x14ac:dyDescent="0.25">
      <c r="A121" s="406"/>
      <c r="B121" s="408"/>
      <c r="C121" s="73" t="s">
        <v>17</v>
      </c>
      <c r="D121" s="69">
        <f>'Ene 2025'!D121+'Feb 2025'!D121+'Mar 2025'!D121+'Abr 2025'!D121+'May 2025'!D121+'Jun 2025'!D121+'Jul 2025'!D121+'Ago 2025'!D121+'Sept 2025'!D121+'Oct 2025'!D113+'Nov 2025'!D113+'Dic 2025'!D113</f>
        <v>173096.02650999997</v>
      </c>
      <c r="E121" s="66"/>
      <c r="F121" s="69">
        <f>'Ene 2025'!F121+'Feb 2025'!F121+'Mar 2025'!F121+'Abr 2025'!F121+'May 2025'!F121+'Jun 2025'!F121+'Jul 2025'!F121+'Ago 2025'!F121+'Sept 2025'!F121+'Oct 2025'!F113+'Nov 2025'!F113+'Dic 2025'!F113</f>
        <v>158856.92368999994</v>
      </c>
      <c r="G121" s="69">
        <f>'Ene 2025'!G121+'Feb 2025'!G121+'Mar 2025'!G121+'Abr 2025'!G121+'May 2025'!G121+'Jun 2025'!G121+'Jul 2025'!G121+'Ago 2025'!G121+'Sept 2025'!G121+'Oct 2025'!G113+'Nov 2025'!G113+'Dic 2025'!G113</f>
        <v>183348.74525999997</v>
      </c>
      <c r="H121" s="11"/>
      <c r="I121" s="411"/>
    </row>
    <row r="122" spans="1:11" ht="15.9" customHeight="1" x14ac:dyDescent="0.25">
      <c r="A122" s="406"/>
      <c r="B122" s="408"/>
      <c r="C122" s="73" t="s">
        <v>57</v>
      </c>
      <c r="D122" s="69">
        <f>'Ene 2025'!D122+'Feb 2025'!D122+'Mar 2025'!D122+'Abr 2025'!D122+'May 2025'!D122+'Jun 2025'!D122+'Jul 2025'!D122+'Ago 2025'!D122+'Sept 2025'!D122+'Oct 2025'!D114+'Nov 2025'!D114+'Dic 2025'!D114</f>
        <v>46174.525739999975</v>
      </c>
      <c r="E122" s="66"/>
      <c r="F122" s="69">
        <f>'Ene 2025'!F122+'Feb 2025'!F122+'Mar 2025'!F122+'Abr 2025'!F122+'May 2025'!F122+'Jun 2025'!F122+'Jul 2025'!F122+'Ago 2025'!F122+'Sept 2025'!F122+'Oct 2025'!F114+'Nov 2025'!F114+'Dic 2025'!F114</f>
        <v>42989.85934000164</v>
      </c>
      <c r="G122" s="69">
        <f>'Ene 2025'!G122+'Feb 2025'!G122+'Mar 2025'!G122+'Abr 2025'!G122+'May 2025'!G122+'Jun 2025'!G122+'Jul 2025'!G122+'Ago 2025'!G122+'Sept 2025'!G122+'Oct 2025'!G114+'Nov 2025'!G114+'Dic 2025'!G114</f>
        <v>37060.979900000595</v>
      </c>
      <c r="H122" s="11"/>
      <c r="I122" s="411"/>
    </row>
    <row r="123" spans="1:11" ht="15.9" customHeight="1" x14ac:dyDescent="0.25">
      <c r="A123" s="406"/>
      <c r="B123" s="408"/>
      <c r="C123" s="73" t="s">
        <v>58</v>
      </c>
      <c r="D123" s="69">
        <f>'Ene 2025'!D123+'Feb 2025'!D123+'Mar 2025'!D123+'Abr 2025'!D123+'May 2025'!D123+'Jun 2025'!D123+'Jul 2025'!D123+'Ago 2025'!D123+'Sept 2025'!D123+'Oct 2025'!D115+'Nov 2025'!D115+'Dic 2025'!D115</f>
        <v>39769.757249999973</v>
      </c>
      <c r="E123" s="66"/>
      <c r="F123" s="69">
        <f>'Ene 2025'!F123+'Feb 2025'!F123+'Mar 2025'!F123+'Abr 2025'!F123+'May 2025'!F123+'Jun 2025'!F123+'Jul 2025'!F123+'Ago 2025'!F123+'Sept 2025'!F123+'Oct 2025'!F115+'Nov 2025'!F115+'Dic 2025'!F115</f>
        <v>23601.789470000029</v>
      </c>
      <c r="G123" s="69">
        <f>'Ene 2025'!G123+'Feb 2025'!G123+'Mar 2025'!G123+'Abr 2025'!G123+'May 2025'!G123+'Jun 2025'!G123+'Jul 2025'!G123+'Ago 2025'!G123+'Sept 2025'!G123+'Oct 2025'!G115+'Nov 2025'!G115+'Dic 2025'!G115</f>
        <v>42145.930570001903</v>
      </c>
      <c r="H123" s="11"/>
      <c r="I123" s="411"/>
    </row>
    <row r="124" spans="1:11" ht="15.9" customHeight="1" x14ac:dyDescent="0.25">
      <c r="A124" s="406"/>
      <c r="B124" s="408"/>
      <c r="C124" s="103" t="s">
        <v>74</v>
      </c>
      <c r="D124" s="69">
        <f>'Ene 2025'!D124+'Feb 2025'!D124+'Mar 2025'!D124+'Abr 2025'!D124+'May 2025'!D124+'Jun 2025'!D124+'Jul 2025'!D124+'Ago 2025'!D124+'Sept 2025'!D124+'Oct 2025'!D116+'Nov 2025'!D116+'Dic 2025'!D116</f>
        <v>19968.274430000016</v>
      </c>
      <c r="E124" s="66"/>
      <c r="F124" s="69">
        <f>'Ene 2025'!F124+'Feb 2025'!F124+'Mar 2025'!F124+'Abr 2025'!F124+'May 2025'!F124+'Jun 2025'!F124+'Jul 2025'!F124+'Ago 2025'!F124+'Sept 2025'!F124+'Oct 2025'!F116+'Nov 2025'!F116+'Dic 2025'!F116</f>
        <v>30856.827149999997</v>
      </c>
      <c r="G124" s="69">
        <f>'Ene 2025'!G124+'Feb 2025'!G124+'Mar 2025'!G124+'Abr 2025'!G124+'May 2025'!G124+'Jun 2025'!G124+'Jul 2025'!G124+'Ago 2025'!G124+'Sept 2025'!G124+'Oct 2025'!G116+'Nov 2025'!G116+'Dic 2025'!G116</f>
        <v>19017.175909999998</v>
      </c>
      <c r="H124" s="7"/>
      <c r="I124" s="411"/>
      <c r="J124" s="5"/>
    </row>
    <row r="125" spans="1:11" s="7" customFormat="1" ht="18" customHeight="1" x14ac:dyDescent="0.25">
      <c r="A125" s="406"/>
      <c r="B125" s="409"/>
      <c r="C125" s="84" t="s">
        <v>55</v>
      </c>
      <c r="D125" s="85">
        <f>+D104+D114+D115+SUM(D116:D124)</f>
        <v>13068192.742219992</v>
      </c>
      <c r="E125" s="62"/>
      <c r="F125" s="85">
        <f>+F104+F114+F115+SUM(F116:F124)</f>
        <v>13063618.62440001</v>
      </c>
      <c r="G125" s="85">
        <f>+G104+G114+G115+SUM(G116:G124)</f>
        <v>13541851.480180008</v>
      </c>
      <c r="I125" s="412"/>
      <c r="J125" s="16"/>
      <c r="K125" s="17"/>
    </row>
    <row r="126" spans="1:11" ht="10.5" customHeight="1" x14ac:dyDescent="0.3">
      <c r="A126" s="406"/>
      <c r="B126" s="22"/>
      <c r="C126" s="35"/>
      <c r="D126" s="18"/>
      <c r="E126" s="18"/>
      <c r="F126" s="18"/>
      <c r="G126" s="18"/>
      <c r="H126" s="7"/>
      <c r="I126" s="36"/>
      <c r="J126" s="5"/>
    </row>
    <row r="127" spans="1:11" ht="18.75" customHeight="1" x14ac:dyDescent="0.25">
      <c r="A127" s="406"/>
      <c r="B127" s="413" t="s">
        <v>22</v>
      </c>
      <c r="C127" s="77" t="s">
        <v>38</v>
      </c>
      <c r="D127" s="79">
        <f>'Ene 2025'!D127+'Feb 2025'!D127+'Mar 2025'!D127+'Abr 2025'!D127+'May 2025'!D127+'Jun 2025'!D127+'Jul 2025'!D127+'Ago 2025'!D127+'Sept 2025'!D127+'Oct 2025'!D118+'Nov 2025'!D118+'Dic 2025'!D118</f>
        <v>1923730.7044900004</v>
      </c>
      <c r="E127" s="228">
        <f>'Ene 2025'!E127+'Feb 2025'!E127</f>
        <v>0</v>
      </c>
      <c r="F127" s="79">
        <f>'Ene 2025'!F127+'Feb 2025'!F127+'Mar 2025'!F127+'Abr 2025'!F127+'May 2025'!F127+'Jun 2025'!F127+'Jul 2025'!F127+'Ago 2025'!F127+'Sept 2025'!F127+'Oct 2025'!F118+'Nov 2025'!F118+'Dic 2025'!F118</f>
        <v>1716396.6561599982</v>
      </c>
      <c r="G127" s="79">
        <f>'Ene 2025'!G127+'Feb 2025'!G127+'Mar 2025'!G127+'Abr 2025'!G127+'May 2025'!G127+'Jun 2025'!G127+'Jul 2025'!G127+'Ago 2025'!G127+'Sept 2025'!G127+'Oct 2025'!G118+'Nov 2025'!G118+'Dic 2025'!G118</f>
        <v>2029754.1667200015</v>
      </c>
      <c r="H127" s="7"/>
      <c r="I127" s="410">
        <f>+G129/G138</f>
        <v>0.1374470618723671</v>
      </c>
    </row>
    <row r="128" spans="1:11" ht="18.75" customHeight="1" x14ac:dyDescent="0.25">
      <c r="A128" s="406"/>
      <c r="B128" s="414"/>
      <c r="C128" s="80" t="s">
        <v>39</v>
      </c>
      <c r="D128" s="69">
        <f>'Ene 2025'!D128+'Feb 2025'!D128+'Mar 2025'!D128+'Abr 2025'!D128+'May 2025'!D128+'Jun 2025'!D128+'Jul 2025'!D128+'Ago 2025'!D128+'Sept 2025'!D128+'Oct 2025'!D119+'Nov 2025'!D119+'Dic 2025'!D119</f>
        <v>164759.94444999998</v>
      </c>
      <c r="E128" s="69">
        <f>'Ene 2025'!E128+'Feb 2025'!E128</f>
        <v>0</v>
      </c>
      <c r="F128" s="69">
        <f>'Ene 2025'!F128+'Feb 2025'!F128+'Mar 2025'!F128+'Abr 2025'!F128+'May 2025'!F128+'Jun 2025'!F128+'Jul 2025'!F128+'Ago 2025'!F128+'Sept 2025'!F128+'Oct 2025'!F119+'Nov 2025'!F119+'Dic 2025'!F119</f>
        <v>189133.47071999998</v>
      </c>
      <c r="G128" s="69">
        <f>'Ene 2025'!G128+'Feb 2025'!G128+'Mar 2025'!G128+'Abr 2025'!G128+'May 2025'!G128+'Jun 2025'!G128+'Jul 2025'!G128+'Ago 2025'!G128+'Sept 2025'!G128+'Oct 2025'!G119+'Nov 2025'!G119+'Dic 2025'!G119</f>
        <v>180740.58630999996</v>
      </c>
      <c r="H128" s="7"/>
      <c r="I128" s="411"/>
    </row>
    <row r="129" spans="1:15" s="7" customFormat="1" ht="18.75" customHeight="1" x14ac:dyDescent="0.3">
      <c r="A129" s="406"/>
      <c r="B129" s="415"/>
      <c r="C129" s="98" t="s">
        <v>61</v>
      </c>
      <c r="D129" s="85">
        <f>SUM(D127:D128)</f>
        <v>2088490.6489400005</v>
      </c>
      <c r="F129" s="85">
        <f>SUM(F127:F128)</f>
        <v>1905530.126879998</v>
      </c>
      <c r="G129" s="85">
        <f>SUM(G127:G128)</f>
        <v>2210494.7530300017</v>
      </c>
      <c r="H129" s="11"/>
      <c r="I129" s="412"/>
    </row>
    <row r="130" spans="1:15" s="7" customFormat="1" ht="15.6" x14ac:dyDescent="0.3">
      <c r="A130" s="406"/>
      <c r="B130" s="22"/>
      <c r="C130" s="19"/>
      <c r="D130" s="23"/>
      <c r="F130" s="20"/>
      <c r="G130" s="23"/>
      <c r="H130" s="11"/>
      <c r="I130" s="36"/>
    </row>
    <row r="131" spans="1:15" s="7" customFormat="1" ht="18.600000000000001" customHeight="1" x14ac:dyDescent="0.25">
      <c r="A131" s="406"/>
      <c r="B131" s="413" t="s">
        <v>138</v>
      </c>
      <c r="C131" s="260" t="s">
        <v>102</v>
      </c>
      <c r="D131" s="262">
        <f>'Ene 2025'!D131+'Feb 2025'!D131+'Mar 2025'!D131+'Abr 2025'!D131+'May 2025'!D131+'Jun 2025'!D131+'Jul 2025'!D131+'Ago 2025'!D131+'Sept 2025'!D131+'Oct 2025'!D122+'Nov 2025'!D122+'Dic 2025'!D122</f>
        <v>331695.63358000014</v>
      </c>
      <c r="E131" s="228"/>
      <c r="F131" s="262">
        <f>'Ene 2025'!F131+'Feb 2025'!F131+'Mar 2025'!F131+'Abr 2025'!F131+'May 2025'!F131+'Jun 2025'!F131+'Jul 2025'!F131+'Ago 2025'!F131+'Sept 2025'!F131+'Oct 2025'!F122+'Nov 2025'!F122+'Dic 2025'!F122</f>
        <v>332364.15181000007</v>
      </c>
      <c r="G131" s="262">
        <f>'Ene 2025'!G131+'Feb 2025'!G131+'Mar 2025'!G131+'Abr 2025'!G131+'May 2025'!G131+'Jun 2025'!G131+'Jul 2025'!G131+'Ago 2025'!G131+'Sept 2025'!G131+'Oct 2025'!G122+'Nov 2025'!G122+'Dic 2025'!G122</f>
        <v>330148.60947999987</v>
      </c>
      <c r="I131" s="410">
        <f>+G133/G138</f>
        <v>2.0529813797038377E-2</v>
      </c>
    </row>
    <row r="132" spans="1:15" s="7" customFormat="1" ht="18.600000000000001" customHeight="1" x14ac:dyDescent="0.25">
      <c r="A132" s="406"/>
      <c r="B132" s="414"/>
      <c r="C132" s="261" t="s">
        <v>103</v>
      </c>
      <c r="D132" s="237">
        <f>'Ene 2025'!D132+'Feb 2025'!D132+'Mar 2025'!D132+'Abr 2025'!D132+'May 2025'!D132+'Jun 2025'!D132+'Jul 2025'!D132+'Ago 2025'!D132+'Sept 2025'!D132+'Oct 2025'!D123+'Nov 2025'!D123+'Dic 2025'!D123</f>
        <v>12.4528</v>
      </c>
      <c r="E132" s="243"/>
      <c r="F132" s="237">
        <f>'Ene 2025'!F132+'Feb 2025'!F132+'Mar 2025'!F132+'Abr 2025'!F132+'May 2025'!F132+'Jun 2025'!F132+'Jul 2025'!F132+'Ago 2025'!F132+'Sept 2025'!F132+'Oct 2025'!F123+'Nov 2025'!F123+'Dic 2025'!F123</f>
        <v>183705.52583</v>
      </c>
      <c r="G132" s="237">
        <f>'Ene 2025'!G132+'Feb 2025'!G132+'Mar 2025'!G132+'Abr 2025'!G132+'May 2025'!G132+'Jun 2025'!G132+'Jul 2025'!G132+'Ago 2025'!G132+'Sept 2025'!G132+'Oct 2025'!G123+'Nov 2025'!G123+'Dic 2025'!G123</f>
        <v>22.476469999999999</v>
      </c>
      <c r="I132" s="411"/>
    </row>
    <row r="133" spans="1:15" s="7" customFormat="1" ht="18.600000000000001" customHeight="1" x14ac:dyDescent="0.3">
      <c r="A133" s="406"/>
      <c r="B133" s="415"/>
      <c r="C133" s="98" t="str">
        <f>+'Jul 2025'!C133</f>
        <v>(c) SUBTOTAL CONTRIBUCIONES</v>
      </c>
      <c r="D133" s="85">
        <f>SUM(D131:D132)</f>
        <v>331708.08638000017</v>
      </c>
      <c r="F133" s="85">
        <f>SUM(F131:F132)</f>
        <v>516069.67764000007</v>
      </c>
      <c r="G133" s="85">
        <f>SUM(G131:G132)</f>
        <v>330171.08594999986</v>
      </c>
      <c r="H133" s="11"/>
      <c r="I133" s="412"/>
    </row>
    <row r="134" spans="1:15" s="7" customFormat="1" ht="15.6" x14ac:dyDescent="0.3">
      <c r="A134" s="406"/>
      <c r="B134" s="22"/>
      <c r="C134" s="19"/>
      <c r="D134" s="23"/>
      <c r="F134" s="20"/>
      <c r="G134" s="23"/>
      <c r="H134" s="11"/>
      <c r="I134" s="36"/>
    </row>
    <row r="135" spans="1:15" s="7" customFormat="1" ht="15.75" customHeight="1" x14ac:dyDescent="0.3">
      <c r="A135" s="406"/>
      <c r="B135" s="416" t="s">
        <v>24</v>
      </c>
      <c r="C135" s="416"/>
      <c r="D135" s="86">
        <f>D138-D136</f>
        <v>6986099.9374799971</v>
      </c>
      <c r="F135" s="86">
        <f>F138-F136</f>
        <v>7442609.1332100071</v>
      </c>
      <c r="G135" s="86">
        <f>G138-G136</f>
        <v>7373532.7879400011</v>
      </c>
      <c r="H135" s="11"/>
      <c r="I135" s="87">
        <f>+G135/$G$138</f>
        <v>0.4584812589727788</v>
      </c>
    </row>
    <row r="136" spans="1:15" s="7" customFormat="1" ht="15.75" customHeight="1" x14ac:dyDescent="0.25">
      <c r="A136" s="406"/>
      <c r="B136" s="416" t="s">
        <v>25</v>
      </c>
      <c r="C136" s="416"/>
      <c r="D136" s="86">
        <f>+D114+D115+D116+D129</f>
        <v>8502291.5400599949</v>
      </c>
      <c r="F136" s="86">
        <f>+F114+F115+F116+F129</f>
        <v>8042609.2957100011</v>
      </c>
      <c r="G136" s="86">
        <f>+G114+G115+G116+G129</f>
        <v>8708984.5312200096</v>
      </c>
      <c r="H136" s="62"/>
      <c r="I136" s="87">
        <f>+G136/$G$138</f>
        <v>0.5415187410272212</v>
      </c>
      <c r="J136" s="17"/>
    </row>
    <row r="137" spans="1:15" ht="13.8" x14ac:dyDescent="0.25">
      <c r="B137" s="22"/>
      <c r="C137" s="19"/>
      <c r="D137" s="23"/>
      <c r="E137" s="7"/>
      <c r="F137" s="21"/>
      <c r="G137" s="21"/>
      <c r="H137" s="11"/>
      <c r="I137" s="22"/>
    </row>
    <row r="138" spans="1:15" ht="26.25" customHeight="1" x14ac:dyDescent="0.3">
      <c r="A138" s="419" t="s">
        <v>26</v>
      </c>
      <c r="B138" s="420" t="s">
        <v>146</v>
      </c>
      <c r="C138" s="421"/>
      <c r="D138" s="88">
        <f>+D125+D129+D133</f>
        <v>15488391.477539992</v>
      </c>
      <c r="E138"/>
      <c r="F138" s="88">
        <f>+F125+F129+F133</f>
        <v>15485218.428920008</v>
      </c>
      <c r="G138" s="88">
        <f>+G125+G129+G133</f>
        <v>16082517.319160011</v>
      </c>
      <c r="H138" s="11"/>
      <c r="I138" s="390"/>
      <c r="J138" s="292"/>
      <c r="K138" s="375"/>
      <c r="L138" s="297"/>
    </row>
    <row r="139" spans="1:15" ht="14.25" customHeight="1" x14ac:dyDescent="0.25">
      <c r="A139" s="419"/>
      <c r="B139" s="422" t="s">
        <v>141</v>
      </c>
      <c r="C139" s="423"/>
      <c r="D139" s="89"/>
      <c r="E139" s="78"/>
      <c r="F139" s="37">
        <f>'Ene 2025'!F139+'Feb 2025'!F139+'Mar 2025'!F139+'Abr 2025'!F139+'May 2025'!F139+'Jun 2025'!F139+'Jul 2025'!F139+'Ago 2025'!F139+'Sept 2025'!F139+'Oct 2025'!F130+'Nov 2025'!F130+'Dic 2025'!F130</f>
        <v>1821487.1882799903</v>
      </c>
      <c r="G139" s="37">
        <f>'Ene 2025'!G139+'Feb 2025'!G139+'Mar 2025'!G139+'Abr 2025'!G139+'May 2025'!G139+'Jun 2025'!G139+'Jul 2025'!G139+'Ago 2025'!G139+'Sept 2025'!G139+'Oct 2025'!G130+'Nov 2025'!G130+'Dic 2025'!G130</f>
        <v>1779590.3972499962</v>
      </c>
      <c r="H139" s="11"/>
      <c r="I139" s="296"/>
      <c r="J139" s="296"/>
      <c r="K139" s="296"/>
      <c r="L139" s="364"/>
    </row>
    <row r="140" spans="1:15" ht="14.25" customHeight="1" x14ac:dyDescent="0.25">
      <c r="A140" s="419"/>
      <c r="B140" s="422" t="s">
        <v>142</v>
      </c>
      <c r="C140" s="423"/>
      <c r="D140" s="89"/>
      <c r="E140" s="78"/>
      <c r="F140" s="37">
        <f>'Ene 2025'!F140+'Feb 2025'!F140+'Mar 2025'!F140+'Abr 2025'!F140+'May 2025'!F140+'Jun 2025'!F140+'Jul 2025'!F140+'Ago 2025'!F140+'Sept 2025'!F140+'Oct 2025'!F131+'Nov 2025'!F131+'Dic 2025'!F131</f>
        <v>37864.310290000009</v>
      </c>
      <c r="G140" s="37">
        <f>'Ene 2025'!G140+'Feb 2025'!G140+'Mar 2025'!G140+'Abr 2025'!G140+'May 2025'!G140+'Jun 2025'!G140+'Jul 2025'!G140+'Ago 2025'!G140+'Sept 2025'!G140+'Oct 2025'!G131+'Nov 2025'!G131+'Dic 2025'!G131</f>
        <v>48338.260860000009</v>
      </c>
      <c r="H140" s="11"/>
      <c r="I140" s="206"/>
      <c r="J140" s="206"/>
      <c r="K140" s="206"/>
      <c r="L140" s="206"/>
    </row>
    <row r="141" spans="1:15" ht="27.3" customHeight="1" x14ac:dyDescent="0.3">
      <c r="A141" s="419"/>
      <c r="B141" s="420" t="s">
        <v>143</v>
      </c>
      <c r="C141" s="421"/>
      <c r="D141" s="88"/>
      <c r="E141"/>
      <c r="F141" s="90">
        <f>+F138-F139-F140</f>
        <v>13625866.930350019</v>
      </c>
      <c r="G141" s="90">
        <f>+G138-G139-G140</f>
        <v>14254588.661050014</v>
      </c>
      <c r="H141" s="11"/>
      <c r="I141" s="296"/>
      <c r="J141" s="254"/>
      <c r="K141" s="256"/>
      <c r="L141" s="255"/>
      <c r="M141" s="257"/>
    </row>
    <row r="142" spans="1:15" ht="14.25" customHeight="1" x14ac:dyDescent="0.3">
      <c r="A142" s="419"/>
      <c r="B142" s="422" t="s">
        <v>144</v>
      </c>
      <c r="C142" s="423"/>
      <c r="D142" s="91"/>
      <c r="E142" s="92"/>
      <c r="F142" s="37">
        <f>'Ene 2025'!F142+'Feb 2025'!F142+'Mar 2025'!F142+'Abr 2025'!F142+'May 2025'!F142+'Jun 2025'!F142+'Jul 2025'!F142+'Ago 2025'!F142+'Sept 2025'!F142+'Oct 2025'!F133+'Nov 2025'!F133+'Dic 2025'!F133</f>
        <v>284522.19993001246</v>
      </c>
      <c r="G142" s="79">
        <f>'Ene 2025'!G142+'Feb 2025'!G142+'Mar 2025'!G142+'Abr 2025'!G142+'May 2025'!G142+'Jun 2025'!G142+'Jul 2025'!G142+'Ago 2025'!G142+'Sept 2025'!G142+'Oct 2025'!G133+'Nov 2025'!G133+'Dic 2025'!G133</f>
        <v>441917.32294001128</v>
      </c>
      <c r="H142" s="11"/>
      <c r="I142" s="62"/>
    </row>
    <row r="143" spans="1:15" ht="38.25" customHeight="1" x14ac:dyDescent="0.3">
      <c r="A143" s="419"/>
      <c r="B143" s="424" t="s">
        <v>145</v>
      </c>
      <c r="C143" s="425"/>
      <c r="D143" s="88"/>
      <c r="E143"/>
      <c r="F143" s="94">
        <f>+F141-F142</f>
        <v>13341344.730420006</v>
      </c>
      <c r="G143" s="94">
        <f>+G141-G142</f>
        <v>13812671.338110004</v>
      </c>
      <c r="H143" s="11"/>
      <c r="I143" s="258"/>
      <c r="J143" s="258"/>
      <c r="K143" s="186"/>
      <c r="L143" s="186"/>
      <c r="M143" s="186"/>
      <c r="N143" s="186"/>
      <c r="O143" s="186"/>
    </row>
    <row r="144" spans="1:15" customFormat="1" ht="15" customHeight="1" x14ac:dyDescent="0.3">
      <c r="A144" s="2"/>
      <c r="B144" s="2"/>
      <c r="C144" s="2"/>
      <c r="D144" s="235"/>
      <c r="E144" s="235"/>
      <c r="F144" s="235"/>
      <c r="G144" s="235"/>
      <c r="H144" s="235"/>
      <c r="I144" s="252"/>
      <c r="J144" s="253"/>
    </row>
    <row r="145" spans="1:11" customFormat="1" ht="15" customHeight="1" x14ac:dyDescent="0.3">
      <c r="A145" s="469" t="s">
        <v>212</v>
      </c>
      <c r="B145" s="469"/>
      <c r="C145" s="469"/>
      <c r="D145" s="469"/>
      <c r="E145" s="469"/>
      <c r="F145" s="469"/>
      <c r="G145" s="469"/>
      <c r="H145" s="469"/>
      <c r="I145" s="469"/>
      <c r="J145" s="253"/>
    </row>
    <row r="146" spans="1:11" ht="13.2" customHeight="1" x14ac:dyDescent="0.25">
      <c r="A146" s="399" t="s">
        <v>98</v>
      </c>
      <c r="B146" s="399"/>
      <c r="C146" s="399"/>
      <c r="D146" s="399"/>
      <c r="E146" s="399"/>
      <c r="F146" s="399"/>
      <c r="G146" s="399"/>
      <c r="H146" s="399"/>
      <c r="I146" s="399"/>
    </row>
    <row r="147" spans="1:11" ht="13.05" customHeight="1" x14ac:dyDescent="0.25">
      <c r="A147" s="399" t="s">
        <v>45</v>
      </c>
      <c r="B147" s="399"/>
      <c r="C147" s="399"/>
      <c r="D147" s="399"/>
      <c r="E147" s="399"/>
      <c r="F147" s="399"/>
      <c r="G147" s="399"/>
      <c r="H147" s="399"/>
      <c r="I147" s="399"/>
      <c r="J147" s="255"/>
    </row>
    <row r="148" spans="1:11" ht="13.05" customHeight="1" x14ac:dyDescent="0.25">
      <c r="A148" s="399" t="s">
        <v>46</v>
      </c>
      <c r="B148" s="399"/>
      <c r="C148" s="399"/>
      <c r="D148" s="399"/>
      <c r="E148" s="399"/>
      <c r="F148" s="399"/>
      <c r="G148" s="399"/>
      <c r="H148" s="399"/>
      <c r="I148" s="399"/>
      <c r="J148" s="255"/>
      <c r="K148" s="255"/>
    </row>
    <row r="149" spans="1:11" ht="13.05" customHeight="1" x14ac:dyDescent="0.25">
      <c r="A149" s="399" t="s">
        <v>132</v>
      </c>
      <c r="B149" s="399"/>
      <c r="C149" s="399"/>
      <c r="D149" s="399"/>
      <c r="E149" s="399"/>
      <c r="F149" s="399"/>
      <c r="G149" s="399"/>
      <c r="H149" s="399"/>
      <c r="I149" s="399"/>
    </row>
    <row r="150" spans="1:11" ht="13.05" customHeight="1" x14ac:dyDescent="0.25">
      <c r="A150" s="399" t="s">
        <v>81</v>
      </c>
      <c r="B150" s="399"/>
      <c r="C150" s="399"/>
      <c r="D150" s="399"/>
      <c r="E150" s="399"/>
      <c r="F150" s="399"/>
      <c r="G150" s="399"/>
      <c r="H150" s="399"/>
      <c r="I150" s="399"/>
    </row>
    <row r="151" spans="1:11" ht="13.05" customHeight="1" x14ac:dyDescent="0.25">
      <c r="A151" s="399" t="s">
        <v>82</v>
      </c>
      <c r="B151" s="399"/>
      <c r="C151" s="399"/>
      <c r="D151" s="399"/>
      <c r="E151" s="399"/>
      <c r="F151" s="399"/>
      <c r="G151" s="399"/>
      <c r="H151" s="399"/>
      <c r="I151" s="399"/>
    </row>
    <row r="152" spans="1:11" ht="15" customHeight="1" x14ac:dyDescent="0.25">
      <c r="A152" s="399" t="s">
        <v>83</v>
      </c>
      <c r="B152" s="399"/>
      <c r="C152" s="399"/>
      <c r="D152" s="399"/>
      <c r="E152" s="399"/>
      <c r="F152" s="399"/>
      <c r="G152" s="399"/>
      <c r="H152" s="399"/>
      <c r="I152" s="399"/>
    </row>
    <row r="153" spans="1:11" ht="15" customHeight="1" x14ac:dyDescent="0.25">
      <c r="A153" s="399" t="s">
        <v>173</v>
      </c>
      <c r="B153" s="399"/>
      <c r="C153" s="399"/>
      <c r="D153" s="399"/>
      <c r="E153" s="399"/>
      <c r="F153" s="399"/>
      <c r="G153" s="399"/>
      <c r="H153" s="399"/>
      <c r="I153" s="399"/>
    </row>
    <row r="154" spans="1:11" ht="25.5" customHeight="1" x14ac:dyDescent="0.25">
      <c r="A154" s="399" t="s">
        <v>172</v>
      </c>
      <c r="B154" s="399"/>
      <c r="C154" s="399"/>
      <c r="D154" s="399"/>
      <c r="E154" s="399"/>
      <c r="F154" s="399"/>
      <c r="G154" s="399"/>
      <c r="H154" s="399"/>
      <c r="I154" s="399"/>
    </row>
    <row r="155" spans="1:11" ht="13.2" customHeight="1" x14ac:dyDescent="0.25">
      <c r="A155" s="399" t="s">
        <v>175</v>
      </c>
      <c r="B155" s="399"/>
      <c r="C155" s="399"/>
      <c r="D155" s="399"/>
      <c r="E155" s="399"/>
      <c r="F155" s="399"/>
      <c r="G155" s="399"/>
      <c r="H155" s="399"/>
      <c r="I155" s="399"/>
    </row>
    <row r="156" spans="1:11" ht="25.95" customHeight="1" x14ac:dyDescent="0.25">
      <c r="A156" s="399" t="s">
        <v>177</v>
      </c>
      <c r="B156" s="399"/>
      <c r="C156" s="399"/>
      <c r="D156" s="399"/>
      <c r="E156" s="399"/>
      <c r="F156" s="399"/>
      <c r="G156" s="399"/>
      <c r="H156" s="399"/>
      <c r="I156" s="399"/>
    </row>
    <row r="157" spans="1:11" x14ac:dyDescent="0.25">
      <c r="A157" s="399" t="s">
        <v>215</v>
      </c>
      <c r="B157" s="399"/>
      <c r="C157" s="399"/>
      <c r="D157" s="399"/>
      <c r="E157" s="399"/>
      <c r="F157" s="399"/>
      <c r="G157" s="399"/>
      <c r="H157" s="366"/>
      <c r="I157" s="366"/>
    </row>
    <row r="158" spans="1:11" ht="25.5" customHeight="1" x14ac:dyDescent="0.25">
      <c r="A158" s="399"/>
      <c r="B158" s="399"/>
      <c r="C158" s="399"/>
      <c r="D158" s="399"/>
      <c r="E158" s="399"/>
      <c r="F158" s="399"/>
      <c r="G158" s="399"/>
      <c r="H158" s="399"/>
      <c r="I158" s="399"/>
    </row>
    <row r="159" spans="1:11" x14ac:dyDescent="0.25">
      <c r="A159" s="399"/>
      <c r="B159" s="399"/>
      <c r="C159" s="399"/>
      <c r="D159" s="399"/>
      <c r="E159" s="399"/>
      <c r="F159" s="399"/>
      <c r="G159" s="399"/>
      <c r="H159" s="399"/>
      <c r="I159" s="399"/>
    </row>
    <row r="160" spans="1:11" ht="13.2" customHeight="1" x14ac:dyDescent="0.25">
      <c r="A160" s="399" t="s">
        <v>35</v>
      </c>
      <c r="B160" s="399"/>
      <c r="C160" s="399"/>
      <c r="D160" s="399"/>
      <c r="E160" s="399"/>
      <c r="F160" s="399"/>
      <c r="G160" s="399"/>
      <c r="H160" s="399"/>
      <c r="I160" s="399"/>
    </row>
    <row r="161" spans="1:9" ht="15" customHeight="1" x14ac:dyDescent="0.25">
      <c r="A161" s="399" t="s">
        <v>210</v>
      </c>
      <c r="B161" s="399"/>
      <c r="C161" s="399"/>
      <c r="D161" s="399"/>
      <c r="E161" s="399"/>
      <c r="F161" s="399"/>
      <c r="G161" s="399"/>
      <c r="H161" s="399"/>
      <c r="I161" s="399"/>
    </row>
    <row r="162" spans="1:9" ht="15" customHeight="1" x14ac:dyDescent="0.25">
      <c r="A162" s="399" t="s">
        <v>68</v>
      </c>
      <c r="B162" s="399"/>
      <c r="C162" s="399"/>
      <c r="D162" s="399"/>
      <c r="E162" s="399"/>
      <c r="F162" s="399"/>
      <c r="G162" s="399"/>
      <c r="H162" s="399"/>
      <c r="I162" s="399"/>
    </row>
    <row r="163" spans="1:9" ht="15" customHeight="1" x14ac:dyDescent="0.25">
      <c r="A163" s="399" t="s">
        <v>9</v>
      </c>
      <c r="B163" s="399"/>
      <c r="C163" s="399"/>
      <c r="D163" s="399"/>
      <c r="E163" s="399"/>
      <c r="F163" s="399"/>
      <c r="G163" s="399"/>
      <c r="H163" s="399"/>
      <c r="I163" s="399"/>
    </row>
    <row r="164" spans="1:9" x14ac:dyDescent="0.25">
      <c r="C164" s="25"/>
      <c r="D164" s="25"/>
      <c r="E164" s="24"/>
      <c r="F164" s="24"/>
      <c r="G164" s="25"/>
      <c r="H164" s="25"/>
      <c r="I164" s="25"/>
    </row>
  </sheetData>
  <mergeCells count="69">
    <mergeCell ref="A157:G157"/>
    <mergeCell ref="A145:C145"/>
    <mergeCell ref="D145:F145"/>
    <mergeCell ref="G145:I145"/>
    <mergeCell ref="B136:C136"/>
    <mergeCell ref="I131:I133"/>
    <mergeCell ref="A93:C93"/>
    <mergeCell ref="A95:A96"/>
    <mergeCell ref="B104:B125"/>
    <mergeCell ref="I104:I125"/>
    <mergeCell ref="B127:B129"/>
    <mergeCell ref="I127:I129"/>
    <mergeCell ref="B135:C135"/>
    <mergeCell ref="I10:I31"/>
    <mergeCell ref="B33:B35"/>
    <mergeCell ref="I33:I35"/>
    <mergeCell ref="A1:I1"/>
    <mergeCell ref="A2:I2"/>
    <mergeCell ref="A3:I3"/>
    <mergeCell ref="A4:I4"/>
    <mergeCell ref="A6:I6"/>
    <mergeCell ref="B37:C37"/>
    <mergeCell ref="B38:C38"/>
    <mergeCell ref="A40:A45"/>
    <mergeCell ref="B40:C40"/>
    <mergeCell ref="B41:C41"/>
    <mergeCell ref="B42:C42"/>
    <mergeCell ref="B43:C43"/>
    <mergeCell ref="B44:C44"/>
    <mergeCell ref="B45:C45"/>
    <mergeCell ref="A10:A38"/>
    <mergeCell ref="B10:B31"/>
    <mergeCell ref="A156:I156"/>
    <mergeCell ref="A158:I158"/>
    <mergeCell ref="A159:I159"/>
    <mergeCell ref="A160:I160"/>
    <mergeCell ref="A47:I47"/>
    <mergeCell ref="A54:C54"/>
    <mergeCell ref="A57:A83"/>
    <mergeCell ref="B57:B79"/>
    <mergeCell ref="B81:B83"/>
    <mergeCell ref="A86:C86"/>
    <mergeCell ref="A88:A90"/>
    <mergeCell ref="B88:B90"/>
    <mergeCell ref="A51:C51"/>
    <mergeCell ref="B131:B133"/>
    <mergeCell ref="A100:I100"/>
    <mergeCell ref="A104:A136"/>
    <mergeCell ref="A151:I151"/>
    <mergeCell ref="A152:I152"/>
    <mergeCell ref="A154:I154"/>
    <mergeCell ref="A155:I155"/>
    <mergeCell ref="A153:I153"/>
    <mergeCell ref="A161:I161"/>
    <mergeCell ref="A162:I162"/>
    <mergeCell ref="A163:I163"/>
    <mergeCell ref="B95:B96"/>
    <mergeCell ref="A146:I146"/>
    <mergeCell ref="A147:I147"/>
    <mergeCell ref="A148:I148"/>
    <mergeCell ref="A150:I150"/>
    <mergeCell ref="A149:I149"/>
    <mergeCell ref="A138:A143"/>
    <mergeCell ref="B138:C138"/>
    <mergeCell ref="B139:C139"/>
    <mergeCell ref="B140:C140"/>
    <mergeCell ref="B141:C141"/>
    <mergeCell ref="B142:C142"/>
    <mergeCell ref="B143:C143"/>
  </mergeCells>
  <conditionalFormatting sqref="H9">
    <cfRule type="iconSet" priority="39">
      <iconSet>
        <cfvo type="percent" val="0"/>
        <cfvo type="num" val="0.95" gte="0"/>
        <cfvo type="num" val="1" gte="0"/>
      </iconSet>
    </cfRule>
    <cfRule type="iconSet" priority="40">
      <iconSet>
        <cfvo type="percent" val="0"/>
        <cfvo type="num" val="0.95" gte="0"/>
        <cfvo type="num" val="0.99" gte="0"/>
      </iconSet>
    </cfRule>
    <cfRule type="iconSet" priority="41">
      <iconSet>
        <cfvo type="percent" val="0"/>
        <cfvo type="num" val="0.95"/>
        <cfvo type="num" val="1"/>
      </iconSet>
    </cfRule>
  </conditionalFormatting>
  <conditionalFormatting sqref="H10">
    <cfRule type="iconSet" priority="36">
      <iconSet>
        <cfvo type="percent" val="0"/>
        <cfvo type="num" val="0.95"/>
        <cfvo type="num" val="1"/>
      </iconSet>
    </cfRule>
  </conditionalFormatting>
  <conditionalFormatting sqref="H31 H10">
    <cfRule type="iconSet" priority="233">
      <iconSet>
        <cfvo type="percent" val="0"/>
        <cfvo type="num" val="0.95" gte="0"/>
        <cfvo type="num" val="1" gte="0"/>
      </iconSet>
    </cfRule>
  </conditionalFormatting>
  <conditionalFormatting sqref="H31">
    <cfRule type="iconSet" priority="35">
      <iconSet>
        <cfvo type="percent" val="0"/>
        <cfvo type="num" val="0.95"/>
        <cfvo type="num" val="1"/>
      </iconSet>
    </cfRule>
  </conditionalFormatting>
  <conditionalFormatting sqref="H33:H37 H39">
    <cfRule type="iconSet" priority="33">
      <iconSet>
        <cfvo type="percent" val="0"/>
        <cfvo type="num" val="0.95"/>
        <cfvo type="num" val="1"/>
      </iconSet>
    </cfRule>
  </conditionalFormatting>
  <conditionalFormatting sqref="H33:H37">
    <cfRule type="iconSet" priority="32">
      <iconSet>
        <cfvo type="percent" val="0"/>
        <cfvo type="num" val="0.95"/>
        <cfvo type="num" val="1"/>
      </iconSet>
    </cfRule>
  </conditionalFormatting>
  <conditionalFormatting sqref="H39 H10 H31:H37">
    <cfRule type="iconSet" priority="38">
      <iconSet>
        <cfvo type="percent" val="0"/>
        <cfvo type="num" val="0.95" gte="0"/>
        <cfvo type="num" val="0.99" gte="0"/>
      </iconSet>
    </cfRule>
  </conditionalFormatting>
  <conditionalFormatting sqref="H40 H43:H45">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104">
    <cfRule type="iconSet" priority="50">
      <iconSet>
        <cfvo type="percent" val="0"/>
        <cfvo type="num" val="0.95"/>
        <cfvo type="num" val="1"/>
      </iconSet>
    </cfRule>
  </conditionalFormatting>
  <conditionalFormatting sqref="H105:H110 H113">
    <cfRule type="iconSet" priority="48">
      <iconSet>
        <cfvo type="percent" val="0"/>
        <cfvo type="num" val="0.95"/>
        <cfvo type="num" val="1"/>
      </iconSet>
    </cfRule>
  </conditionalFormatting>
  <conditionalFormatting sqref="H111">
    <cfRule type="iconSet" priority="16">
      <iconSet>
        <cfvo type="percent" val="0"/>
        <cfvo type="num" val="0.95"/>
        <cfvo type="num" val="1"/>
      </iconSet>
    </cfRule>
    <cfRule type="iconSet" priority="17">
      <iconSet>
        <cfvo type="percent" val="0"/>
        <cfvo type="num" val="0.95" gte="0"/>
        <cfvo type="num" val="0.99" gte="0"/>
      </iconSet>
    </cfRule>
    <cfRule type="iconSet" priority="18">
      <iconSet>
        <cfvo type="percent" val="0"/>
        <cfvo type="num" val="0.95" gte="0"/>
        <cfvo type="num" val="1" gte="0"/>
      </iconSet>
    </cfRule>
    <cfRule type="iconSet" priority="19">
      <iconSet>
        <cfvo type="percent" val="0"/>
        <cfvo type="num" val="0.95" gte="0"/>
        <cfvo type="num" val="1" gte="0"/>
      </iconSet>
    </cfRule>
  </conditionalFormatting>
  <conditionalFormatting sqref="H112">
    <cfRule type="iconSet" priority="12">
      <iconSet>
        <cfvo type="percent" val="0"/>
        <cfvo type="num" val="0.95"/>
        <cfvo type="num" val="1"/>
      </iconSet>
    </cfRule>
    <cfRule type="iconSet" priority="13">
      <iconSet>
        <cfvo type="percent" val="0"/>
        <cfvo type="num" val="0.95" gte="0"/>
        <cfvo type="num" val="0.99" gte="0"/>
      </iconSet>
    </cfRule>
    <cfRule type="iconSet" priority="14">
      <iconSet>
        <cfvo type="percent" val="0"/>
        <cfvo type="num" val="0.95" gte="0"/>
        <cfvo type="num" val="1" gte="0"/>
      </iconSet>
    </cfRule>
    <cfRule type="iconSet" priority="15">
      <iconSet>
        <cfvo type="percent" val="0"/>
        <cfvo type="num" val="0.95" gte="0"/>
        <cfvo type="num" val="1" gte="0"/>
      </iconSet>
    </cfRule>
  </conditionalFormatting>
  <conditionalFormatting sqref="H117:H123">
    <cfRule type="iconSet" priority="310">
      <iconSet>
        <cfvo type="percent" val="0"/>
        <cfvo type="num" val="0.95"/>
        <cfvo type="num" val="1"/>
      </iconSet>
    </cfRule>
  </conditionalFormatting>
  <conditionalFormatting sqref="H117:H124 H105:H110 H113">
    <cfRule type="iconSet" priority="312">
      <iconSet>
        <cfvo type="percent" val="0"/>
        <cfvo type="num" val="0.95" gte="0"/>
        <cfvo type="num" val="1" gte="0"/>
      </iconSet>
    </cfRule>
  </conditionalFormatting>
  <conditionalFormatting sqref="H117:H125 H104:H110 H113">
    <cfRule type="iconSet" priority="316">
      <iconSet>
        <cfvo type="percent" val="0"/>
        <cfvo type="num" val="0.95" gte="0"/>
        <cfvo type="num" val="1" gte="0"/>
      </iconSet>
    </cfRule>
  </conditionalFormatting>
  <conditionalFormatting sqref="H124">
    <cfRule type="iconSet" priority="56">
      <iconSet>
        <cfvo type="percent" val="0"/>
        <cfvo type="num" val="0.95"/>
        <cfvo type="num" val="1"/>
      </iconSet>
    </cfRule>
  </conditionalFormatting>
  <conditionalFormatting sqref="H125">
    <cfRule type="iconSet" priority="49">
      <iconSet>
        <cfvo type="percent" val="0"/>
        <cfvo type="num" val="0.95"/>
        <cfvo type="num" val="1"/>
      </iconSet>
    </cfRule>
  </conditionalFormatting>
  <conditionalFormatting sqref="H131:H133">
    <cfRule type="iconSet" priority="338">
      <iconSet>
        <cfvo type="percent" val="0"/>
        <cfvo type="num" val="0.95"/>
        <cfvo type="num" val="1"/>
      </iconSet>
    </cfRule>
    <cfRule type="iconSet" priority="339">
      <iconSet>
        <cfvo type="percent" val="0"/>
        <cfvo type="num" val="0.95"/>
        <cfvo type="num" val="1"/>
      </iconSet>
    </cfRule>
    <cfRule type="iconSet" priority="340">
      <iconSet>
        <cfvo type="percent" val="0"/>
        <cfvo type="num" val="0.95" gte="0"/>
        <cfvo type="num" val="0.99" gte="0"/>
      </iconSet>
    </cfRule>
  </conditionalFormatting>
  <conditionalFormatting sqref="H134:H135 H127:H130 H114:H116">
    <cfRule type="iconSet" priority="321">
      <iconSet>
        <cfvo type="percent" val="0"/>
        <cfvo type="num" val="0.95"/>
        <cfvo type="num" val="1"/>
      </iconSet>
    </cfRule>
  </conditionalFormatting>
  <conditionalFormatting sqref="H137 H104:H110 H113:H130 H134:H135">
    <cfRule type="iconSet" priority="52">
      <iconSet>
        <cfvo type="percent" val="0"/>
        <cfvo type="num" val="0.95" gte="0"/>
        <cfvo type="num" val="0.99" gte="0"/>
      </iconSet>
    </cfRule>
  </conditionalFormatting>
  <conditionalFormatting sqref="H137 H127:H130 H114:H116 H134:H135">
    <cfRule type="iconSet" priority="47">
      <iconSet>
        <cfvo type="percent" val="0"/>
        <cfvo type="num" val="0.95"/>
        <cfvo type="num" val="1"/>
      </iconSet>
    </cfRule>
  </conditionalFormatting>
  <conditionalFormatting sqref="H138:H143">
    <cfRule type="iconSet" priority="42">
      <iconSet>
        <cfvo type="percent" val="0"/>
        <cfvo type="num" val="0.95"/>
        <cfvo type="num" val="1"/>
      </iconSet>
    </cfRule>
    <cfRule type="iconSet" priority="43">
      <iconSet>
        <cfvo type="percent" val="0"/>
        <cfvo type="num" val="0.95"/>
        <cfvo type="num" val="1"/>
      </iconSet>
    </cfRule>
    <cfRule type="iconSet" priority="44">
      <iconSet>
        <cfvo type="percent" val="0"/>
        <cfvo type="num" val="0.95" gte="0"/>
        <cfvo type="num" val="0.99" gte="0"/>
      </iconSet>
    </cfRule>
  </conditionalFormatting>
  <conditionalFormatting sqref="H114:H115">
    <cfRule type="iconSet" priority="352">
      <iconSet>
        <cfvo type="percent" val="0"/>
        <cfvo type="num" val="0.95"/>
        <cfvo type="num" val="1"/>
      </iconSet>
    </cfRule>
  </conditionalFormatting>
  <printOptions horizontalCentered="1" verticalCentered="1"/>
  <pageMargins left="0.74803149606299213" right="0.74803149606299213" top="0.35" bottom="0.39370078740157483" header="0.26" footer="0.19685039370078741"/>
  <pageSetup paperSize="9" scale="31" orientation="landscape" r:id="rId1"/>
  <headerFooter alignWithMargins="0">
    <oddHeader>&amp;R&amp;"Arial,Negrita"&amp;11CUADRO No. "A1"</oddHeader>
    <oddFooter>&amp;LFecha:  &amp;D&amp;RPlanificación Nacional.- XM</oddFooter>
  </headerFooter>
  <ignoredErrors>
    <ignoredError sqref="D130:G130 E107:E110 E105 E115 D139:E143 E138 D137:G137 E135 D129:E129 E113:E114 E136" evalError="1"/>
    <ignoredError sqref="F141" evalError="1" 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4">
    <pageSetUpPr fitToPage="1"/>
  </sheetPr>
  <dimension ref="A1:CN127"/>
  <sheetViews>
    <sheetView showGridLines="0" tabSelected="1" zoomScaleNormal="100" zoomScaleSheetLayoutView="85" workbookViewId="0">
      <pane xSplit="1" ySplit="4" topLeftCell="B5" activePane="bottomRight" state="frozen"/>
      <selection pane="topRight" activeCell="B1" sqref="B1"/>
      <selection pane="bottomLeft" activeCell="A5" sqref="A5"/>
      <selection pane="bottomRight" activeCell="D86" sqref="D86:F86"/>
    </sheetView>
  </sheetViews>
  <sheetFormatPr baseColWidth="10" defaultColWidth="11.44140625" defaultRowHeight="13.2" outlineLevelRow="2" x14ac:dyDescent="0.25"/>
  <cols>
    <col min="1" max="1" width="55.88671875" style="1" customWidth="1"/>
    <col min="2" max="2" width="18" style="139" customWidth="1"/>
    <col min="3" max="3" width="18.6640625" style="139" customWidth="1"/>
    <col min="4" max="4" width="18" style="164" customWidth="1"/>
    <col min="5" max="7" width="16.5546875" style="167" customWidth="1"/>
    <col min="8" max="9" width="15.5546875" style="167" customWidth="1"/>
    <col min="10" max="10" width="15.33203125" style="167" customWidth="1"/>
    <col min="11" max="11" width="15.5546875" style="167" customWidth="1"/>
    <col min="12" max="14" width="15.5546875" style="167" hidden="1" customWidth="1"/>
    <col min="15" max="15" width="22.33203125" style="1" customWidth="1"/>
    <col min="16" max="18" width="16" style="197" customWidth="1"/>
    <col min="19" max="19" width="14.88671875" style="1" customWidth="1"/>
    <col min="20" max="91" width="8.44140625" style="1" customWidth="1"/>
    <col min="92" max="92" width="4.6640625" style="1" customWidth="1"/>
    <col min="93" max="173" width="8.44140625" style="1" customWidth="1"/>
    <col min="174" max="174" width="8.6640625" style="1" bestFit="1" customWidth="1"/>
    <col min="175" max="16384" width="11.44140625" style="1"/>
  </cols>
  <sheetData>
    <row r="1" spans="1:92" ht="19.2" x14ac:dyDescent="0.3">
      <c r="A1" s="479" t="s">
        <v>54</v>
      </c>
      <c r="B1" s="479"/>
      <c r="C1" s="479"/>
      <c r="D1" s="479"/>
      <c r="E1" s="479"/>
      <c r="F1" s="479"/>
      <c r="G1" s="479"/>
      <c r="H1" s="479"/>
      <c r="I1" s="479"/>
      <c r="J1" s="159"/>
      <c r="K1" s="159"/>
      <c r="L1" s="159"/>
      <c r="M1" s="159"/>
      <c r="N1" s="159"/>
      <c r="O1" s="33"/>
      <c r="P1" s="191"/>
      <c r="Q1" s="191"/>
      <c r="R1" s="191"/>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2"/>
      <c r="AT1" s="32"/>
      <c r="AU1" s="32"/>
      <c r="AV1" s="32"/>
      <c r="AW1" s="32"/>
      <c r="AX1" s="32"/>
      <c r="AY1" s="32"/>
      <c r="AZ1" s="32"/>
      <c r="BA1" s="32"/>
      <c r="BB1" s="32"/>
      <c r="BC1" s="32"/>
      <c r="BD1" s="32"/>
      <c r="BE1" s="32"/>
      <c r="BF1" s="32"/>
      <c r="BG1" s="32"/>
      <c r="BH1" s="32"/>
      <c r="BI1" s="32"/>
      <c r="BJ1" s="32"/>
      <c r="BK1" s="32"/>
      <c r="BL1" s="32"/>
      <c r="BM1" s="32"/>
      <c r="BN1" s="32"/>
      <c r="BO1" s="32"/>
      <c r="BP1" s="32"/>
      <c r="BQ1" s="32"/>
      <c r="BR1" s="32"/>
      <c r="BS1" s="32"/>
      <c r="BT1" s="32"/>
      <c r="BU1" s="32"/>
      <c r="BV1" s="32"/>
      <c r="BW1" s="32"/>
      <c r="BX1" s="32"/>
      <c r="BY1" s="32"/>
      <c r="BZ1" s="32"/>
      <c r="CA1" s="32"/>
      <c r="CB1" s="32"/>
      <c r="CC1" s="32"/>
      <c r="CD1" s="32"/>
      <c r="CE1" s="32"/>
      <c r="CF1" s="32"/>
      <c r="CG1" s="32"/>
      <c r="CH1" s="32"/>
      <c r="CI1" s="32"/>
      <c r="CJ1" s="32"/>
      <c r="CK1" s="32"/>
      <c r="CL1" s="32"/>
      <c r="CM1" s="32"/>
      <c r="CN1" s="32"/>
    </row>
    <row r="2" spans="1:92" ht="17.399999999999999" x14ac:dyDescent="0.3">
      <c r="A2" s="480" t="s">
        <v>213</v>
      </c>
      <c r="B2" s="480"/>
      <c r="C2" s="480"/>
      <c r="D2" s="480"/>
      <c r="E2" s="480"/>
      <c r="F2" s="480"/>
      <c r="G2" s="480"/>
      <c r="H2" s="480"/>
      <c r="I2" s="480"/>
      <c r="J2" s="160"/>
      <c r="K2" s="160"/>
      <c r="L2" s="160"/>
      <c r="M2" s="160"/>
      <c r="N2" s="160"/>
      <c r="O2" s="33"/>
      <c r="P2" s="191"/>
      <c r="Q2" s="191"/>
      <c r="R2" s="191"/>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2"/>
      <c r="AT2" s="32"/>
      <c r="AU2" s="32"/>
      <c r="AV2" s="32"/>
      <c r="AW2" s="32"/>
      <c r="AX2" s="32"/>
      <c r="AY2" s="32"/>
      <c r="AZ2" s="32"/>
      <c r="BA2" s="32"/>
      <c r="BB2" s="32"/>
      <c r="BC2" s="32"/>
      <c r="BD2" s="32"/>
      <c r="BE2" s="32"/>
      <c r="BF2" s="32"/>
      <c r="BG2" s="32"/>
      <c r="BH2" s="32"/>
      <c r="BI2" s="32"/>
      <c r="BJ2" s="32"/>
      <c r="BK2" s="32"/>
      <c r="BL2" s="32"/>
      <c r="BM2" s="32"/>
      <c r="BN2" s="32"/>
      <c r="BO2" s="32"/>
      <c r="BP2" s="32"/>
      <c r="BQ2" s="32"/>
      <c r="BR2" s="32"/>
      <c r="BS2" s="32"/>
      <c r="BT2" s="32"/>
      <c r="BU2" s="32"/>
      <c r="BV2" s="32"/>
      <c r="BW2" s="32"/>
      <c r="BX2" s="32"/>
      <c r="BY2" s="32"/>
      <c r="BZ2" s="32"/>
      <c r="CA2" s="32"/>
      <c r="CB2" s="32"/>
      <c r="CC2" s="32"/>
      <c r="CD2" s="32"/>
      <c r="CE2" s="32"/>
      <c r="CF2" s="32"/>
      <c r="CG2" s="32"/>
      <c r="CH2" s="32"/>
      <c r="CI2" s="32"/>
      <c r="CJ2" s="32"/>
      <c r="CK2" s="32"/>
      <c r="CL2" s="32"/>
      <c r="CM2" s="32"/>
      <c r="CN2" s="32"/>
    </row>
    <row r="3" spans="1:92" ht="17.399999999999999" x14ac:dyDescent="0.3">
      <c r="A3" s="481" t="s">
        <v>33</v>
      </c>
      <c r="B3" s="481"/>
      <c r="C3" s="481"/>
      <c r="D3" s="481"/>
      <c r="E3" s="481"/>
      <c r="F3" s="481"/>
      <c r="G3" s="481"/>
      <c r="H3" s="481"/>
      <c r="I3" s="481"/>
      <c r="J3" s="318"/>
      <c r="K3" s="159"/>
      <c r="L3" s="159"/>
      <c r="M3" s="159"/>
      <c r="N3" s="159"/>
      <c r="O3" s="33"/>
      <c r="P3" s="191"/>
      <c r="Q3" s="191"/>
      <c r="R3" s="191"/>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2"/>
      <c r="AT3" s="32"/>
      <c r="AU3" s="32"/>
      <c r="AV3" s="32"/>
      <c r="AW3" s="32"/>
      <c r="AX3" s="32"/>
      <c r="AY3" s="32"/>
      <c r="AZ3" s="32"/>
      <c r="BA3" s="32"/>
      <c r="BB3" s="32"/>
      <c r="BC3" s="32"/>
      <c r="BD3" s="32"/>
      <c r="BE3" s="32"/>
      <c r="BF3" s="32"/>
      <c r="BG3" s="32"/>
      <c r="BH3" s="32"/>
      <c r="BI3" s="32"/>
      <c r="BJ3" s="32"/>
      <c r="BK3" s="32"/>
      <c r="BL3" s="32"/>
      <c r="BM3" s="32"/>
      <c r="BN3" s="32"/>
      <c r="BO3" s="32"/>
      <c r="BP3" s="32"/>
      <c r="BQ3" s="32"/>
      <c r="BR3" s="32"/>
      <c r="BS3" s="32"/>
      <c r="BT3" s="32"/>
      <c r="BU3" s="32"/>
      <c r="BV3" s="32"/>
      <c r="BW3" s="32"/>
      <c r="BX3" s="32"/>
      <c r="BY3" s="32"/>
      <c r="BZ3" s="32"/>
      <c r="CA3" s="32"/>
      <c r="CB3" s="32"/>
      <c r="CC3" s="32"/>
      <c r="CD3" s="32"/>
      <c r="CE3" s="32"/>
      <c r="CF3" s="32"/>
      <c r="CG3" s="32"/>
      <c r="CH3" s="32"/>
      <c r="CI3" s="32"/>
      <c r="CJ3" s="32"/>
      <c r="CK3" s="32"/>
      <c r="CL3" s="32"/>
      <c r="CM3" s="32"/>
      <c r="CN3" s="32"/>
    </row>
    <row r="4" spans="1:92" ht="17.399999999999999" x14ac:dyDescent="0.3">
      <c r="A4" s="429" t="s">
        <v>73</v>
      </c>
      <c r="B4" s="429"/>
      <c r="C4" s="429"/>
      <c r="D4" s="429"/>
      <c r="E4" s="429"/>
      <c r="F4" s="429"/>
      <c r="G4" s="429"/>
      <c r="H4" s="429"/>
      <c r="I4" s="429"/>
      <c r="J4" s="159"/>
      <c r="K4" s="159"/>
      <c r="L4" s="159"/>
      <c r="M4" s="159"/>
      <c r="N4" s="159"/>
      <c r="O4" s="33"/>
      <c r="P4" s="191"/>
      <c r="Q4" s="191"/>
      <c r="R4" s="191"/>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2"/>
      <c r="AT4" s="32"/>
      <c r="AU4" s="32"/>
      <c r="AV4" s="32"/>
      <c r="AW4" s="32"/>
      <c r="AX4" s="32"/>
      <c r="AY4" s="32"/>
      <c r="AZ4" s="32"/>
      <c r="BA4" s="32"/>
      <c r="BB4" s="32"/>
      <c r="BC4" s="32"/>
      <c r="BD4" s="32"/>
      <c r="BE4" s="32"/>
      <c r="BF4" s="32"/>
      <c r="BG4" s="32"/>
      <c r="BH4" s="32"/>
      <c r="BI4" s="32"/>
      <c r="BJ4" s="32"/>
      <c r="BK4" s="32"/>
      <c r="BL4" s="32"/>
      <c r="BM4" s="32"/>
      <c r="BN4" s="32"/>
      <c r="BO4" s="32"/>
      <c r="BP4" s="32"/>
      <c r="BQ4" s="32"/>
      <c r="BR4" s="32"/>
      <c r="BS4" s="32"/>
      <c r="BT4" s="32"/>
      <c r="BU4" s="32"/>
      <c r="BV4" s="32"/>
      <c r="BW4" s="32"/>
      <c r="BX4" s="32"/>
      <c r="BY4" s="32"/>
      <c r="BZ4" s="32"/>
      <c r="CA4" s="32"/>
      <c r="CB4" s="32"/>
      <c r="CC4" s="32"/>
      <c r="CD4" s="32"/>
      <c r="CE4" s="32"/>
      <c r="CF4" s="32"/>
      <c r="CG4" s="32"/>
      <c r="CH4" s="32"/>
      <c r="CI4" s="32"/>
      <c r="CJ4" s="32"/>
      <c r="CK4" s="32"/>
      <c r="CL4" s="32"/>
      <c r="CM4" s="32"/>
      <c r="CN4" s="32"/>
    </row>
    <row r="5" spans="1:92" ht="9.6" customHeight="1" x14ac:dyDescent="0.3">
      <c r="A5" s="315"/>
      <c r="B5" s="315"/>
      <c r="C5" s="322"/>
      <c r="D5" s="322"/>
      <c r="E5" s="322"/>
      <c r="F5" s="322"/>
      <c r="G5" s="322"/>
      <c r="H5" s="322"/>
      <c r="I5" s="322"/>
      <c r="J5" s="323"/>
      <c r="K5" s="323"/>
      <c r="L5" s="323"/>
      <c r="M5" s="323"/>
      <c r="N5" s="323"/>
      <c r="O5" s="33"/>
      <c r="P5" s="191"/>
      <c r="Q5" s="191"/>
      <c r="R5" s="191"/>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c r="BY5" s="32"/>
      <c r="BZ5" s="32"/>
      <c r="CA5" s="32"/>
      <c r="CB5" s="32"/>
      <c r="CC5" s="32"/>
      <c r="CD5" s="32"/>
      <c r="CE5" s="32"/>
      <c r="CF5" s="32"/>
      <c r="CG5" s="32"/>
      <c r="CH5" s="32"/>
      <c r="CI5" s="32"/>
      <c r="CJ5" s="32"/>
      <c r="CK5" s="32"/>
      <c r="CL5" s="32"/>
      <c r="CM5" s="32"/>
      <c r="CN5" s="32"/>
    </row>
    <row r="6" spans="1:92" ht="18.75" customHeight="1" x14ac:dyDescent="0.25">
      <c r="A6" s="57" t="s">
        <v>0</v>
      </c>
      <c r="B6" s="134" t="s">
        <v>32</v>
      </c>
      <c r="C6" s="134" t="s">
        <v>34</v>
      </c>
      <c r="D6" s="134" t="s">
        <v>66</v>
      </c>
      <c r="E6" s="134" t="s">
        <v>69</v>
      </c>
      <c r="F6" s="134" t="s">
        <v>70</v>
      </c>
      <c r="G6" s="134" t="s">
        <v>71</v>
      </c>
      <c r="H6" s="134" t="s">
        <v>72</v>
      </c>
      <c r="I6" s="134" t="s">
        <v>86</v>
      </c>
      <c r="J6" s="134" t="s">
        <v>87</v>
      </c>
      <c r="K6" s="134" t="s">
        <v>88</v>
      </c>
      <c r="L6" s="134" t="s">
        <v>89</v>
      </c>
      <c r="M6" s="134" t="s">
        <v>90</v>
      </c>
      <c r="N6" s="134" t="s">
        <v>91</v>
      </c>
      <c r="O6" s="26"/>
      <c r="P6" s="192"/>
      <c r="Q6" s="192"/>
      <c r="R6" s="173"/>
      <c r="S6" s="26"/>
      <c r="T6" s="26"/>
      <c r="U6" s="26"/>
      <c r="V6" s="26"/>
      <c r="W6" s="26"/>
      <c r="X6" s="26"/>
      <c r="Y6" s="26"/>
      <c r="Z6" s="26"/>
      <c r="AA6" s="26"/>
      <c r="AB6" s="26"/>
      <c r="AC6" s="26"/>
      <c r="AD6" s="26"/>
      <c r="AE6" s="26"/>
      <c r="AF6" s="26"/>
      <c r="AG6" s="26"/>
      <c r="AH6" s="26"/>
      <c r="AI6" s="26"/>
      <c r="AJ6" s="26"/>
      <c r="AK6" s="26"/>
      <c r="AL6" s="26"/>
      <c r="AM6" s="26"/>
      <c r="AN6" s="26"/>
      <c r="AO6" s="26"/>
      <c r="AP6" s="26"/>
      <c r="AQ6" s="26"/>
      <c r="AR6" s="26"/>
    </row>
    <row r="7" spans="1:92" s="2" customFormat="1" ht="8.25" customHeight="1" x14ac:dyDescent="0.3">
      <c r="A7" s="31"/>
      <c r="B7" s="30"/>
      <c r="C7" s="30"/>
      <c r="D7" s="156"/>
      <c r="E7" s="156"/>
      <c r="F7" s="156"/>
      <c r="G7" s="156"/>
      <c r="H7" s="156"/>
      <c r="I7" s="156"/>
      <c r="J7" s="156"/>
      <c r="K7" s="156"/>
      <c r="L7" s="156"/>
      <c r="M7" s="156"/>
      <c r="N7" s="156"/>
      <c r="O7" s="26"/>
      <c r="P7" s="173"/>
      <c r="Q7" s="186"/>
      <c r="R7" s="173"/>
      <c r="S7" s="26"/>
      <c r="T7" s="26"/>
      <c r="U7" s="26"/>
      <c r="V7" s="26"/>
      <c r="W7" s="26"/>
      <c r="X7" s="26"/>
      <c r="Y7" s="26"/>
      <c r="Z7" s="26"/>
      <c r="AA7" s="26"/>
      <c r="AB7" s="26"/>
      <c r="AC7" s="26"/>
      <c r="AD7" s="26"/>
      <c r="AE7" s="26"/>
      <c r="AF7" s="26"/>
      <c r="AG7" s="26"/>
      <c r="AH7" s="26"/>
      <c r="AI7" s="26"/>
      <c r="AJ7" s="26"/>
      <c r="AK7" s="26"/>
      <c r="AL7" s="26"/>
      <c r="AM7" s="26"/>
      <c r="AN7" s="26"/>
      <c r="AO7" s="26"/>
      <c r="AP7" s="26"/>
      <c r="AQ7" s="26"/>
      <c r="AR7" s="26"/>
    </row>
    <row r="8" spans="1:92" x14ac:dyDescent="0.25">
      <c r="A8" s="105" t="s">
        <v>1</v>
      </c>
      <c r="B8" s="135">
        <f>SUM(C8:N8)</f>
        <v>5279475.3479100028</v>
      </c>
      <c r="C8" s="145">
        <f>C9+C11+C12+C13+C10</f>
        <v>615896.692310001</v>
      </c>
      <c r="D8" s="145">
        <f t="shared" ref="D8:N8" si="0">D9+D11+D12+D13+D10</f>
        <v>378883.5785900008</v>
      </c>
      <c r="E8" s="145">
        <f t="shared" si="0"/>
        <v>587059.19170000043</v>
      </c>
      <c r="F8" s="145">
        <f>F9+F11+F12+F13+F10</f>
        <v>1026485.6868899998</v>
      </c>
      <c r="G8" s="145">
        <f t="shared" si="0"/>
        <v>543784.20256000082</v>
      </c>
      <c r="H8" s="145">
        <f>H9+H11+H12+H13+H10</f>
        <v>471008.37376000034</v>
      </c>
      <c r="I8" s="145">
        <f t="shared" si="0"/>
        <v>558825.93850999966</v>
      </c>
      <c r="J8" s="145">
        <f t="shared" si="0"/>
        <v>551454.93512000004</v>
      </c>
      <c r="K8" s="145">
        <f t="shared" si="0"/>
        <v>546076.74847000022</v>
      </c>
      <c r="L8" s="145">
        <f t="shared" si="0"/>
        <v>0</v>
      </c>
      <c r="M8" s="145">
        <f t="shared" si="0"/>
        <v>0</v>
      </c>
      <c r="N8" s="145">
        <f t="shared" si="0"/>
        <v>0</v>
      </c>
      <c r="O8" s="227"/>
      <c r="P8" s="192"/>
      <c r="Q8" s="173"/>
      <c r="R8" s="173"/>
      <c r="S8" s="26"/>
      <c r="T8" s="26"/>
      <c r="U8" s="26"/>
      <c r="V8" s="26"/>
      <c r="W8" s="26"/>
      <c r="X8" s="26"/>
      <c r="Y8" s="26"/>
      <c r="Z8" s="26"/>
      <c r="AA8" s="26"/>
      <c r="AB8" s="26"/>
      <c r="AC8" s="26"/>
      <c r="AD8" s="26"/>
      <c r="AE8" s="26"/>
      <c r="AF8" s="26"/>
      <c r="AG8" s="26"/>
      <c r="AH8" s="26"/>
      <c r="AI8" s="26"/>
      <c r="AJ8" s="26"/>
      <c r="AK8" s="26"/>
      <c r="AL8" s="26"/>
      <c r="AM8" s="26"/>
      <c r="AN8" s="26"/>
      <c r="AO8" s="26"/>
      <c r="AP8" s="26"/>
      <c r="AQ8" s="26"/>
      <c r="AR8" s="26"/>
    </row>
    <row r="9" spans="1:92" ht="16.649999999999999" customHeight="1" outlineLevel="1" x14ac:dyDescent="0.25">
      <c r="A9" s="106" t="s">
        <v>11</v>
      </c>
      <c r="B9" s="143">
        <f>SUM(C9:N9)</f>
        <v>2662575.5003100028</v>
      </c>
      <c r="C9" s="219">
        <f>'Ene 2025'!G105-'Recaudación abierta'!C11</f>
        <v>391192.53589000099</v>
      </c>
      <c r="D9" s="219">
        <f>'Feb 2025'!G105-'Recaudación abierta'!D11</f>
        <v>190348.59245000061</v>
      </c>
      <c r="E9" s="219">
        <f>'Mar 2025'!G105-'Recaudación abierta'!E11</f>
        <v>251947.49199000021</v>
      </c>
      <c r="F9" s="219">
        <f>'Abr 2025'!G105-'Recaudación abierta'!F11</f>
        <v>267613.6663299998</v>
      </c>
      <c r="G9" s="219">
        <f>'May 2025'!G105-G11</f>
        <v>314195.9615400008</v>
      </c>
      <c r="H9" s="219">
        <f>'Jun 2025'!G105-H11</f>
        <v>254824.86566000039</v>
      </c>
      <c r="I9" s="219">
        <f>'Jul 2025'!G105-I11</f>
        <v>322991.36101999972</v>
      </c>
      <c r="J9" s="227">
        <v>342600.49186999991</v>
      </c>
      <c r="K9" s="219">
        <v>326860.53356000019</v>
      </c>
      <c r="L9" s="219"/>
      <c r="M9" s="219"/>
      <c r="N9" s="219"/>
      <c r="O9" s="227"/>
      <c r="P9" s="173"/>
      <c r="Q9" s="173"/>
      <c r="R9" s="173"/>
      <c r="S9" s="26"/>
      <c r="T9" s="26"/>
      <c r="U9" s="26"/>
      <c r="V9" s="26"/>
      <c r="W9" s="26"/>
      <c r="X9" s="26"/>
      <c r="Y9" s="26"/>
      <c r="Z9" s="26"/>
      <c r="AA9" s="26"/>
      <c r="AB9" s="26"/>
      <c r="AC9" s="26"/>
      <c r="AD9" s="26"/>
      <c r="AE9" s="26"/>
      <c r="AF9" s="26"/>
      <c r="AG9" s="26"/>
      <c r="AH9" s="26"/>
      <c r="AI9" s="26"/>
      <c r="AJ9" s="26"/>
      <c r="AK9" s="26"/>
      <c r="AL9" s="26"/>
      <c r="AM9" s="26"/>
      <c r="AN9" s="26"/>
      <c r="AO9" s="26"/>
      <c r="AP9" s="26"/>
      <c r="AQ9" s="26"/>
      <c r="AR9" s="26"/>
    </row>
    <row r="10" spans="1:92" s="242" customFormat="1" ht="16.649999999999999" customHeight="1" outlineLevel="1" x14ac:dyDescent="0.25">
      <c r="A10" s="106" t="s">
        <v>97</v>
      </c>
      <c r="B10" s="238">
        <f>SUM(C10:N10)</f>
        <v>1561267.9299000001</v>
      </c>
      <c r="C10" s="239">
        <f>'Ene 2025'!G12</f>
        <v>196092.66317000001</v>
      </c>
      <c r="D10" s="239">
        <f>'Feb 2025'!G106</f>
        <v>163850.8409900002</v>
      </c>
      <c r="E10" s="239">
        <f>'Mar 2025'!G106</f>
        <v>154797.41420999999</v>
      </c>
      <c r="F10" s="239">
        <f>'Abr 2025'!G106</f>
        <v>171904.66000999999</v>
      </c>
      <c r="G10" s="239">
        <f>'May 2025'!G106</f>
        <v>170818.77695</v>
      </c>
      <c r="H10" s="239">
        <f>'Jun 2025'!G106</f>
        <v>179540.12252</v>
      </c>
      <c r="I10" s="239">
        <f>'Jul 2025'!G106</f>
        <v>175441.11770999999</v>
      </c>
      <c r="J10" s="239">
        <f>'Ago 2025'!G106</f>
        <v>177394.6115900001</v>
      </c>
      <c r="K10" s="239">
        <f>'Sept 2025'!G106</f>
        <v>171427.72274999999</v>
      </c>
      <c r="L10" s="239">
        <f>'Oct 2025'!G97</f>
        <v>0</v>
      </c>
      <c r="M10" s="239"/>
      <c r="N10" s="239"/>
      <c r="O10" s="227"/>
      <c r="P10" s="241"/>
      <c r="Q10" s="241"/>
      <c r="R10" s="241"/>
      <c r="S10" s="240"/>
      <c r="T10" s="240"/>
      <c r="U10" s="240"/>
      <c r="V10" s="240"/>
      <c r="W10" s="240"/>
      <c r="X10" s="240"/>
      <c r="Y10" s="240"/>
      <c r="Z10" s="240"/>
      <c r="AA10" s="240"/>
      <c r="AB10" s="240"/>
      <c r="AC10" s="240"/>
      <c r="AD10" s="240"/>
      <c r="AE10" s="240"/>
      <c r="AF10" s="240"/>
      <c r="AG10" s="240"/>
      <c r="AH10" s="240"/>
      <c r="AI10" s="240"/>
      <c r="AJ10" s="240"/>
      <c r="AK10" s="240"/>
      <c r="AL10" s="240"/>
      <c r="AM10" s="240"/>
      <c r="AN10" s="240"/>
      <c r="AO10" s="240"/>
      <c r="AP10" s="240"/>
      <c r="AQ10" s="240"/>
      <c r="AR10" s="240"/>
    </row>
    <row r="11" spans="1:92" ht="16.649999999999999" customHeight="1" outlineLevel="1" x14ac:dyDescent="0.25">
      <c r="A11" s="106" t="s">
        <v>10</v>
      </c>
      <c r="B11" s="143">
        <f t="shared" ref="B11:B21" si="1">SUM(C11:N11)</f>
        <v>46499.153770000004</v>
      </c>
      <c r="C11" s="219">
        <v>7449.6416799999988</v>
      </c>
      <c r="D11" s="219">
        <v>5335.98596</v>
      </c>
      <c r="E11" s="219">
        <v>117.11006</v>
      </c>
      <c r="F11" s="219">
        <v>10436.886850000001</v>
      </c>
      <c r="G11" s="219">
        <v>7593.4422299999997</v>
      </c>
      <c r="H11" s="219">
        <v>1011.60601</v>
      </c>
      <c r="I11" s="250">
        <v>6207.7569000000003</v>
      </c>
      <c r="J11" s="227">
        <v>5718.0280100000018</v>
      </c>
      <c r="K11" s="219">
        <v>2628.69607</v>
      </c>
      <c r="L11" s="219"/>
      <c r="M11" s="219"/>
      <c r="N11" s="219"/>
      <c r="O11" s="227"/>
      <c r="P11" s="173"/>
      <c r="Q11" s="173"/>
      <c r="R11" s="173"/>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row>
    <row r="12" spans="1:92" ht="16.649999999999999" customHeight="1" outlineLevel="1" x14ac:dyDescent="0.25">
      <c r="A12" s="106" t="s">
        <v>15</v>
      </c>
      <c r="B12" s="143">
        <f t="shared" si="1"/>
        <v>1717.01316</v>
      </c>
      <c r="C12" s="219">
        <f>'Ene 2025'!G107</f>
        <v>25.581029999999998</v>
      </c>
      <c r="D12" s="219">
        <f>'Feb 2025'!G107</f>
        <v>60.418080000000003</v>
      </c>
      <c r="E12" s="219">
        <f>'Mar 2025'!G107</f>
        <v>45.889929999999993</v>
      </c>
      <c r="F12" s="219">
        <f>'Abr 2025'!G107</f>
        <v>21.159330000000001</v>
      </c>
      <c r="G12" s="219">
        <f>'May 2025'!G107</f>
        <v>82.085959999999986</v>
      </c>
      <c r="H12" s="219">
        <f>'Jun 2025'!G107</f>
        <v>33.217320000000001</v>
      </c>
      <c r="I12" s="219">
        <f>'Jul 2025'!G107</f>
        <v>138.52351999999999</v>
      </c>
      <c r="J12" s="219">
        <f>'Ago 2025'!G107</f>
        <v>80.269050000000007</v>
      </c>
      <c r="K12" s="219">
        <f>'Sept 2025'!G107</f>
        <v>1229.8689400000001</v>
      </c>
      <c r="L12" s="219">
        <f>'Oct 2025'!G98</f>
        <v>0</v>
      </c>
      <c r="M12" s="219"/>
      <c r="N12" s="219"/>
      <c r="O12" s="173"/>
      <c r="P12" s="173"/>
      <c r="Q12" s="173"/>
      <c r="R12" s="173"/>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row>
    <row r="13" spans="1:92" ht="16.649999999999999" customHeight="1" outlineLevel="1" x14ac:dyDescent="0.25">
      <c r="A13" s="107" t="s">
        <v>2</v>
      </c>
      <c r="B13" s="136">
        <f>SUM(C13:N13)</f>
        <v>1007415.7507700002</v>
      </c>
      <c r="C13" s="146">
        <f t="shared" ref="C13:H13" si="2">SUM(C14:C18)</f>
        <v>21136.27053999999</v>
      </c>
      <c r="D13" s="146">
        <f t="shared" si="2"/>
        <v>19287.741110000006</v>
      </c>
      <c r="E13" s="146">
        <f t="shared" si="2"/>
        <v>180151.28551000019</v>
      </c>
      <c r="F13" s="146">
        <f t="shared" si="2"/>
        <v>576509.31437000004</v>
      </c>
      <c r="G13" s="146">
        <f t="shared" si="2"/>
        <v>51093.93587999999</v>
      </c>
      <c r="H13" s="146">
        <f t="shared" si="2"/>
        <v>35598.562249999995</v>
      </c>
      <c r="I13" s="146">
        <f t="shared" ref="I13:M13" si="3">SUM(I14:I18)</f>
        <v>54047.179360000002</v>
      </c>
      <c r="J13" s="146">
        <f t="shared" si="3"/>
        <v>25661.534600000014</v>
      </c>
      <c r="K13" s="146">
        <f t="shared" ref="K13" si="4">SUM(K14:K18)</f>
        <v>43929.927150000025</v>
      </c>
      <c r="L13" s="146">
        <f>SUM(L14:L18)</f>
        <v>0</v>
      </c>
      <c r="M13" s="146">
        <f t="shared" si="3"/>
        <v>0</v>
      </c>
      <c r="N13" s="146"/>
      <c r="O13" s="227"/>
      <c r="P13" s="173"/>
      <c r="Q13" s="173"/>
      <c r="R13" s="173"/>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row>
    <row r="14" spans="1:92" ht="16.649999999999999" customHeight="1" outlineLevel="2" x14ac:dyDescent="0.25">
      <c r="A14" s="108" t="s">
        <v>14</v>
      </c>
      <c r="B14" s="143">
        <f t="shared" si="1"/>
        <v>244154.0466300002</v>
      </c>
      <c r="C14" s="219">
        <f>'Ene 2025'!G109</f>
        <v>5297.6632800000016</v>
      </c>
      <c r="D14" s="219">
        <f>'Feb 2025'!G109</f>
        <v>9562.2587700000058</v>
      </c>
      <c r="E14" s="219">
        <f>'Mar 2025'!G109</f>
        <v>149963.6628500002</v>
      </c>
      <c r="F14" s="219">
        <f>'Abr 2025'!G109</f>
        <v>20022.775170000001</v>
      </c>
      <c r="G14" s="219">
        <f>'May 2025'!G109</f>
        <v>22810.611939999992</v>
      </c>
      <c r="H14" s="219">
        <f>'Jun 2025'!G109</f>
        <v>11090.20592</v>
      </c>
      <c r="I14" s="219">
        <f>'Jul 2025'!G109</f>
        <v>9213.4168200000058</v>
      </c>
      <c r="J14" s="219">
        <f>'Ago 2025'!G109</f>
        <v>6799.0596700000024</v>
      </c>
      <c r="K14" s="219">
        <f>'Sept 2025'!G109</f>
        <v>9394.3922100000018</v>
      </c>
      <c r="L14" s="219">
        <f>'Oct 2025'!G100</f>
        <v>0</v>
      </c>
      <c r="M14" s="219">
        <f>'Nov 2025'!G100</f>
        <v>0</v>
      </c>
      <c r="N14" s="219"/>
      <c r="O14" s="227"/>
      <c r="P14" s="173"/>
      <c r="Q14" s="173"/>
      <c r="R14" s="173"/>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row>
    <row r="15" spans="1:92" ht="16.350000000000001" customHeight="1" outlineLevel="2" x14ac:dyDescent="0.25">
      <c r="A15" s="108" t="s">
        <v>13</v>
      </c>
      <c r="B15" s="143">
        <f t="shared" si="1"/>
        <v>741088.09807000007</v>
      </c>
      <c r="C15" s="219">
        <f>'Ene 2025'!G110</f>
        <v>11790.90923999999</v>
      </c>
      <c r="D15" s="219">
        <f>'Feb 2025'!G110</f>
        <v>8059.1954000000014</v>
      </c>
      <c r="E15" s="219">
        <f>'Mar 2025'!G110</f>
        <v>28219.492499999989</v>
      </c>
      <c r="F15" s="219">
        <f>'Abr 2025'!G110</f>
        <v>554594.77107999998</v>
      </c>
      <c r="G15" s="219">
        <f>'May 2025'!G110</f>
        <v>26409.382310000001</v>
      </c>
      <c r="H15" s="219">
        <f>'Jun 2025'!G110</f>
        <v>22317.88475999999</v>
      </c>
      <c r="I15" s="219">
        <f>'Jul 2025'!G110</f>
        <v>43143.998749999999</v>
      </c>
      <c r="J15" s="219">
        <f>'Ago 2025'!G110</f>
        <v>14015.37411000001</v>
      </c>
      <c r="K15" s="219">
        <f>'Sept 2025'!G110</f>
        <v>32537.08992000002</v>
      </c>
      <c r="L15" s="219">
        <f>'Oct 2025'!G101</f>
        <v>0</v>
      </c>
      <c r="M15" s="219">
        <f>'Nov 2025'!G101</f>
        <v>0</v>
      </c>
      <c r="N15" s="219"/>
      <c r="O15" s="227"/>
      <c r="P15" s="173"/>
      <c r="Q15" s="173"/>
      <c r="R15" s="173"/>
      <c r="S15" s="171"/>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row>
    <row r="16" spans="1:92" ht="16.649999999999999" customHeight="1" outlineLevel="2" x14ac:dyDescent="0.25">
      <c r="A16" s="108" t="s">
        <v>12</v>
      </c>
      <c r="B16" s="143">
        <f t="shared" si="1"/>
        <v>21512.8308</v>
      </c>
      <c r="C16" s="219">
        <f>'Ene 2025'!G111</f>
        <v>3989.8480800000011</v>
      </c>
      <c r="D16" s="219">
        <f>'Feb 2025'!G111</f>
        <v>1604.76758</v>
      </c>
      <c r="E16" s="219">
        <f>'Mar 2025'!G111</f>
        <v>1886.574789999999</v>
      </c>
      <c r="F16" s="219">
        <f>'Abr 2025'!G111</f>
        <v>1804.90086</v>
      </c>
      <c r="G16" s="219">
        <f>'May 2025'!G111</f>
        <v>1803.40653</v>
      </c>
      <c r="H16" s="219">
        <f>'Jun 2025'!G111</f>
        <v>2089.0014999999989</v>
      </c>
      <c r="I16" s="219">
        <f>'Jul 2025'!G111</f>
        <v>1621.4512299999999</v>
      </c>
      <c r="J16" s="219">
        <f>'Ago 2025'!G111</f>
        <v>4774.73405</v>
      </c>
      <c r="K16" s="219">
        <f>'Sept 2025'!G111</f>
        <v>1938.14618</v>
      </c>
      <c r="L16" s="219">
        <f>'Oct 2025'!G102</f>
        <v>0</v>
      </c>
      <c r="M16" s="219">
        <f>'Nov 2025'!G102</f>
        <v>0</v>
      </c>
      <c r="N16" s="219"/>
      <c r="O16" s="227"/>
      <c r="P16" s="173"/>
      <c r="Q16" s="173"/>
      <c r="R16" s="173"/>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row>
    <row r="17" spans="1:44" ht="16.649999999999999" customHeight="1" outlineLevel="2" x14ac:dyDescent="0.25">
      <c r="A17" s="108" t="s">
        <v>63</v>
      </c>
      <c r="B17" s="143">
        <f t="shared" si="1"/>
        <v>660.5641300000002</v>
      </c>
      <c r="C17" s="219">
        <f>'Ene 2025'!G112</f>
        <v>57.849940000000103</v>
      </c>
      <c r="D17" s="219">
        <f>'Feb 2025'!G112</f>
        <v>61.519359999999999</v>
      </c>
      <c r="E17" s="219">
        <f>'Mar 2025'!G112</f>
        <v>81.555370000000011</v>
      </c>
      <c r="F17" s="219">
        <f>'Abr 2025'!G112</f>
        <v>86.867260000000044</v>
      </c>
      <c r="G17" s="219">
        <f>'May 2025'!G112</f>
        <v>70.535100000000028</v>
      </c>
      <c r="H17" s="219">
        <f>'Jun 2025'!G112</f>
        <v>101.25893000000001</v>
      </c>
      <c r="I17" s="219">
        <f>'Jul 2025'!G112</f>
        <v>68.312560000000019</v>
      </c>
      <c r="J17" s="219">
        <f>'Ago 2025'!G112</f>
        <v>72.366770000000017</v>
      </c>
      <c r="K17" s="219">
        <f>'Sept 2025'!G112</f>
        <v>60.298839999999998</v>
      </c>
      <c r="L17" s="219">
        <f>'Oct 2025'!G103</f>
        <v>0</v>
      </c>
      <c r="M17" s="219">
        <f>'Nov 2025'!G103</f>
        <v>0</v>
      </c>
      <c r="N17" s="219"/>
      <c r="O17" s="227"/>
      <c r="P17" s="173"/>
      <c r="Q17" s="173"/>
      <c r="R17" s="173"/>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row>
    <row r="18" spans="1:44" ht="16.649999999999999" customHeight="1" outlineLevel="2" x14ac:dyDescent="0.25">
      <c r="A18" s="101" t="s">
        <v>67</v>
      </c>
      <c r="B18" s="143">
        <f t="shared" si="1"/>
        <v>0.21113999999999999</v>
      </c>
      <c r="C18" s="219">
        <f>'Ene 2025'!G113</f>
        <v>0</v>
      </c>
      <c r="D18" s="219">
        <f>'Feb 2025'!G113</f>
        <v>0</v>
      </c>
      <c r="E18" s="219">
        <f>'Mar 2025'!G113</f>
        <v>0</v>
      </c>
      <c r="F18" s="219">
        <f>'Abr 2025'!G113</f>
        <v>0</v>
      </c>
      <c r="G18" s="219">
        <f>'May 2025'!G113</f>
        <v>0</v>
      </c>
      <c r="H18" s="219">
        <f>'Jun 2025'!G113</f>
        <v>0.21113999999999999</v>
      </c>
      <c r="I18" s="219">
        <f>'Jul 2025'!G113</f>
        <v>0</v>
      </c>
      <c r="J18" s="219">
        <f>'Ago 2025'!G113</f>
        <v>0</v>
      </c>
      <c r="K18" s="219">
        <f>'Sept 2025'!G113</f>
        <v>0</v>
      </c>
      <c r="L18" s="219">
        <f>'Oct 2025'!G104</f>
        <v>0</v>
      </c>
      <c r="M18" s="219">
        <f>'Nov 2025'!G104</f>
        <v>0</v>
      </c>
      <c r="N18" s="219"/>
      <c r="O18" s="227"/>
      <c r="P18" s="173"/>
      <c r="Q18" s="173"/>
      <c r="R18" s="173"/>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c r="AR18" s="26"/>
    </row>
    <row r="19" spans="1:44" s="28" customFormat="1" ht="16.649999999999999" customHeight="1" x14ac:dyDescent="0.25">
      <c r="A19" s="109" t="s">
        <v>3</v>
      </c>
      <c r="B19" s="136">
        <f>SUM(C19:N19)</f>
        <v>8116645.2885100096</v>
      </c>
      <c r="C19" s="220">
        <f>C20+C21</f>
        <v>1107647.4950699739</v>
      </c>
      <c r="D19" s="220">
        <f>D20+D21</f>
        <v>764509.94359000202</v>
      </c>
      <c r="E19" s="220">
        <f>E20+E21</f>
        <v>786809.67350000725</v>
      </c>
      <c r="F19" s="220">
        <f>F20+F21</f>
        <v>889849.66567000444</v>
      </c>
      <c r="G19" s="220">
        <f>G20+G21</f>
        <v>882799.59239000839</v>
      </c>
      <c r="H19" s="220">
        <f>H20+H21</f>
        <v>879723.19606000395</v>
      </c>
      <c r="I19" s="220">
        <f>I20+I21</f>
        <v>939453.55558000098</v>
      </c>
      <c r="J19" s="220">
        <f>J20+J21</f>
        <v>946713.21433000721</v>
      </c>
      <c r="K19" s="220">
        <f>K20+K21</f>
        <v>919138.95232000132</v>
      </c>
      <c r="L19" s="220">
        <f>L20+L21</f>
        <v>0</v>
      </c>
      <c r="M19" s="220">
        <f>M20+M21</f>
        <v>0</v>
      </c>
      <c r="N19" s="220"/>
      <c r="O19" s="227"/>
      <c r="P19" s="173"/>
      <c r="Q19" s="193"/>
      <c r="R19" s="193"/>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row>
    <row r="20" spans="1:44" ht="16.649999999999999" customHeight="1" outlineLevel="1" x14ac:dyDescent="0.25">
      <c r="A20" s="107" t="s">
        <v>65</v>
      </c>
      <c r="B20" s="143">
        <f t="shared" si="1"/>
        <v>6086891.1217900077</v>
      </c>
      <c r="C20" s="219">
        <f>'Ene 2025'!G114</f>
        <v>895270.58064997429</v>
      </c>
      <c r="D20" s="219">
        <f>'Feb 2025'!G114</f>
        <v>570251.6715200016</v>
      </c>
      <c r="E20" s="219">
        <f>'Mar 2025'!G114</f>
        <v>591240.10970000795</v>
      </c>
      <c r="F20" s="219">
        <f>'Abr 2025'!G114</f>
        <v>682283.4405500046</v>
      </c>
      <c r="G20" s="219">
        <f>'May 2025'!G114</f>
        <v>655139.5643000073</v>
      </c>
      <c r="H20" s="219">
        <f>'Jun 2025'!G114</f>
        <v>642533.75454000337</v>
      </c>
      <c r="I20" s="219">
        <f>'Jul 2025'!G114</f>
        <v>685702.70481999998</v>
      </c>
      <c r="J20" s="219">
        <f>'Ago 2025'!G114</f>
        <v>713282.69865000702</v>
      </c>
      <c r="K20" s="219">
        <f>'Sept 2025'!G114</f>
        <v>651186.59706000157</v>
      </c>
      <c r="L20" s="219">
        <f>'Oct 2025'!G105</f>
        <v>0</v>
      </c>
      <c r="M20" s="219">
        <f>'Nov 2025'!G105</f>
        <v>0</v>
      </c>
      <c r="N20" s="219"/>
      <c r="O20" s="227"/>
      <c r="P20" s="173"/>
      <c r="Q20" s="173"/>
      <c r="R20" s="173"/>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row>
    <row r="21" spans="1:44" ht="16.649999999999999" customHeight="1" outlineLevel="1" x14ac:dyDescent="0.25">
      <c r="A21" s="107" t="s">
        <v>38</v>
      </c>
      <c r="B21" s="143">
        <f t="shared" si="1"/>
        <v>2029754.1667200015</v>
      </c>
      <c r="C21" s="219">
        <f>'Ene 2025'!G127</f>
        <v>212376.91441999949</v>
      </c>
      <c r="D21" s="219">
        <f>'Feb 2025'!G127</f>
        <v>194258.27207000041</v>
      </c>
      <c r="E21" s="219">
        <f>'Mar 2025'!G127</f>
        <v>195569.56379999931</v>
      </c>
      <c r="F21" s="219">
        <f>'Abr 2025'!G127</f>
        <v>207566.22511999981</v>
      </c>
      <c r="G21" s="219">
        <f>'May 2025'!G127</f>
        <v>227660.02809000111</v>
      </c>
      <c r="H21" s="219">
        <f>'Jun 2025'!G127</f>
        <v>237189.4415200006</v>
      </c>
      <c r="I21" s="219">
        <f>'Jul 2025'!G127</f>
        <v>253750.85076000099</v>
      </c>
      <c r="J21" s="219">
        <f>'Ago 2025'!G127</f>
        <v>233430.51568000019</v>
      </c>
      <c r="K21" s="219">
        <f>'Sept 2025'!G127</f>
        <v>267952.35525999969</v>
      </c>
      <c r="L21" s="219">
        <f>'Oct 2025'!G118</f>
        <v>0</v>
      </c>
      <c r="M21" s="219">
        <f>'Nov 2025'!G118</f>
        <v>0</v>
      </c>
      <c r="N21" s="219"/>
      <c r="O21" s="227"/>
      <c r="P21" s="173"/>
      <c r="Q21" s="173"/>
      <c r="R21" s="173"/>
      <c r="S21" s="26"/>
      <c r="T21" s="26"/>
      <c r="U21" s="26"/>
      <c r="V21" s="26"/>
      <c r="W21" s="26"/>
      <c r="X21" s="26"/>
      <c r="Y21" s="26"/>
      <c r="Z21" s="26"/>
      <c r="AA21" s="26"/>
      <c r="AB21" s="26"/>
      <c r="AC21" s="26"/>
      <c r="AD21" s="26"/>
      <c r="AE21" s="26"/>
      <c r="AF21" s="26"/>
      <c r="AG21" s="26"/>
      <c r="AH21" s="26"/>
      <c r="AI21" s="26"/>
      <c r="AJ21" s="26"/>
      <c r="AK21" s="26"/>
      <c r="AL21" s="26"/>
      <c r="AM21" s="26"/>
      <c r="AN21" s="26"/>
      <c r="AO21" s="26"/>
      <c r="AP21" s="26"/>
      <c r="AQ21" s="26"/>
      <c r="AR21" s="26"/>
    </row>
    <row r="22" spans="1:44" s="28" customFormat="1" ht="16.649999999999999" customHeight="1" x14ac:dyDescent="0.25">
      <c r="A22" s="109" t="s">
        <v>4</v>
      </c>
      <c r="B22" s="136">
        <f>SUM(C22:N22)</f>
        <v>560918.75664000004</v>
      </c>
      <c r="C22" s="220">
        <f t="shared" ref="C22:N22" si="5">C23+C45</f>
        <v>90109.507230000105</v>
      </c>
      <c r="D22" s="220">
        <f t="shared" si="5"/>
        <v>56156.044839999995</v>
      </c>
      <c r="E22" s="220">
        <f t="shared" si="5"/>
        <v>55581.108299999985</v>
      </c>
      <c r="F22" s="220">
        <f t="shared" si="5"/>
        <v>58168.069159999992</v>
      </c>
      <c r="G22" s="220">
        <f t="shared" si="5"/>
        <v>58128.018979999979</v>
      </c>
      <c r="H22" s="220">
        <f t="shared" si="5"/>
        <v>65354.979139999923</v>
      </c>
      <c r="I22" s="220">
        <f t="shared" si="5"/>
        <v>55531.04386999998</v>
      </c>
      <c r="J22" s="220">
        <f t="shared" ref="J22:K22" si="6">J23+J45</f>
        <v>62380.613730000012</v>
      </c>
      <c r="K22" s="220">
        <f t="shared" si="6"/>
        <v>59509.371390000029</v>
      </c>
      <c r="L22" s="220">
        <f t="shared" si="5"/>
        <v>0</v>
      </c>
      <c r="M22" s="220">
        <f t="shared" si="5"/>
        <v>0</v>
      </c>
      <c r="N22" s="220">
        <f t="shared" si="5"/>
        <v>0</v>
      </c>
      <c r="O22" s="227"/>
      <c r="P22" s="173"/>
      <c r="Q22" s="193"/>
      <c r="R22" s="193"/>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row>
    <row r="23" spans="1:44" ht="16.649999999999999" customHeight="1" outlineLevel="1" x14ac:dyDescent="0.25">
      <c r="A23" s="96" t="s">
        <v>41</v>
      </c>
      <c r="B23" s="136">
        <f>SUM(C23:N23)</f>
        <v>380178.17032999999</v>
      </c>
      <c r="C23" s="220">
        <f>'Ene 2025'!G115</f>
        <v>70777.309650000112</v>
      </c>
      <c r="D23" s="220">
        <f>'Feb 2025'!G115</f>
        <v>40464.856829999997</v>
      </c>
      <c r="E23" s="220">
        <f>'Mar 2025'!G115</f>
        <v>39171.992429999977</v>
      </c>
      <c r="F23" s="220">
        <f>'Abr 2025'!G115</f>
        <v>39877.138749999991</v>
      </c>
      <c r="G23" s="220">
        <f>'May 2025'!G115</f>
        <v>39735.324439999982</v>
      </c>
      <c r="H23" s="220">
        <f>'Jun 2025'!G115</f>
        <v>42269.175919999943</v>
      </c>
      <c r="I23" s="344">
        <f>'Jul 2025'!G115</f>
        <v>35082.267820000001</v>
      </c>
      <c r="J23" s="220">
        <f>'Ago 2025'!G115</f>
        <v>40578.745569999999</v>
      </c>
      <c r="K23" s="220">
        <f>'Sept 2025'!G115</f>
        <v>32221.35892000005</v>
      </c>
      <c r="L23" s="146">
        <f>'Oct 2025'!G106</f>
        <v>0</v>
      </c>
      <c r="M23" s="146">
        <f>'Nov 2025'!G106</f>
        <v>0</v>
      </c>
      <c r="N23" s="146"/>
      <c r="O23" s="227"/>
      <c r="P23" s="173"/>
      <c r="Q23" s="173"/>
      <c r="R23" s="173"/>
      <c r="S23" s="218"/>
      <c r="T23" s="26"/>
      <c r="U23" s="26"/>
      <c r="V23" s="26"/>
      <c r="W23" s="26"/>
      <c r="X23" s="26"/>
      <c r="Y23" s="26"/>
      <c r="Z23" s="26"/>
      <c r="AA23" s="26"/>
      <c r="AB23" s="26"/>
      <c r="AC23" s="26"/>
      <c r="AD23" s="26"/>
      <c r="AE23" s="26"/>
      <c r="AF23" s="26"/>
      <c r="AG23" s="26"/>
      <c r="AH23" s="26"/>
      <c r="AI23" s="26"/>
      <c r="AJ23" s="26"/>
      <c r="AK23" s="26"/>
      <c r="AL23" s="26"/>
      <c r="AM23" s="26"/>
      <c r="AN23" s="26"/>
      <c r="AO23" s="26"/>
      <c r="AP23" s="26"/>
      <c r="AQ23" s="26"/>
      <c r="AR23" s="26"/>
    </row>
    <row r="24" spans="1:44" ht="16.649999999999999" customHeight="1" outlineLevel="2" x14ac:dyDescent="0.25">
      <c r="A24" s="248" t="s">
        <v>104</v>
      </c>
      <c r="B24" s="143">
        <f>SUM(C24:N24)</f>
        <v>0</v>
      </c>
      <c r="C24" s="219">
        <v>0</v>
      </c>
      <c r="D24" s="219">
        <v>0</v>
      </c>
      <c r="E24" s="137">
        <v>0</v>
      </c>
      <c r="F24" s="137">
        <v>0</v>
      </c>
      <c r="G24" s="137">
        <v>0</v>
      </c>
      <c r="H24" s="365">
        <v>0</v>
      </c>
      <c r="I24" s="365">
        <v>0</v>
      </c>
      <c r="J24" s="393">
        <v>0</v>
      </c>
      <c r="K24" s="365">
        <v>0</v>
      </c>
      <c r="L24" s="161"/>
      <c r="M24" s="161"/>
      <c r="N24" s="161"/>
      <c r="O24" s="227"/>
      <c r="P24" s="173"/>
      <c r="Q24" s="173"/>
      <c r="R24" s="173"/>
      <c r="S24" s="218"/>
      <c r="T24" s="26"/>
      <c r="U24" s="26"/>
      <c r="V24" s="26"/>
      <c r="W24" s="26"/>
      <c r="X24" s="26"/>
      <c r="Y24" s="26"/>
      <c r="Z24" s="26"/>
      <c r="AA24" s="26"/>
      <c r="AB24" s="26"/>
      <c r="AC24" s="26"/>
      <c r="AD24" s="26"/>
      <c r="AE24" s="26"/>
      <c r="AF24" s="26"/>
      <c r="AG24" s="26"/>
      <c r="AH24" s="26"/>
      <c r="AI24" s="26"/>
      <c r="AJ24" s="26"/>
      <c r="AK24" s="26"/>
      <c r="AL24" s="26"/>
      <c r="AM24" s="26"/>
      <c r="AN24" s="26"/>
      <c r="AO24" s="26"/>
      <c r="AP24" s="26"/>
      <c r="AQ24" s="26"/>
      <c r="AR24" s="26"/>
    </row>
    <row r="25" spans="1:44" ht="16.649999999999999" customHeight="1" outlineLevel="2" x14ac:dyDescent="0.3">
      <c r="A25" s="248" t="s">
        <v>105</v>
      </c>
      <c r="B25" s="143">
        <f t="shared" ref="B25:B44" si="7">SUM(C25:N25)</f>
        <v>31368.834210000001</v>
      </c>
      <c r="C25" s="250">
        <v>4615.0356999999995</v>
      </c>
      <c r="D25" s="250">
        <v>4393.4626799999978</v>
      </c>
      <c r="E25" s="250">
        <v>3252.5454700000009</v>
      </c>
      <c r="F25" s="250">
        <v>2765.325890000001</v>
      </c>
      <c r="G25" s="250">
        <v>3276.7351700000008</v>
      </c>
      <c r="H25" s="365">
        <v>3138.242310000001</v>
      </c>
      <c r="I25" s="365">
        <v>3444.3641699999998</v>
      </c>
      <c r="J25" s="393">
        <v>2847.6327800000008</v>
      </c>
      <c r="K25" s="365">
        <v>3635.490040000001</v>
      </c>
      <c r="L25" s="219"/>
      <c r="M25" s="219"/>
      <c r="N25" s="219"/>
      <c r="O25" s="227"/>
      <c r="P25" s="347"/>
      <c r="Q25" s="348"/>
      <c r="R25"/>
      <c r="T25" s="26"/>
      <c r="U25" s="26"/>
      <c r="V25" s="26"/>
      <c r="W25" s="26"/>
      <c r="X25" s="26"/>
      <c r="Y25" s="26"/>
      <c r="Z25" s="26"/>
      <c r="AA25" s="26"/>
      <c r="AB25" s="26"/>
      <c r="AC25" s="26"/>
      <c r="AD25" s="26"/>
      <c r="AE25" s="26"/>
      <c r="AF25" s="26"/>
      <c r="AG25" s="26"/>
      <c r="AH25" s="26"/>
      <c r="AI25" s="26"/>
      <c r="AJ25" s="26"/>
      <c r="AK25" s="26"/>
      <c r="AL25" s="26"/>
      <c r="AM25" s="26"/>
      <c r="AN25" s="26"/>
      <c r="AO25" s="26"/>
      <c r="AP25" s="26"/>
      <c r="AQ25" s="26"/>
      <c r="AR25" s="26"/>
    </row>
    <row r="26" spans="1:44" ht="16.649999999999999" customHeight="1" outlineLevel="2" x14ac:dyDescent="0.3">
      <c r="A26" s="248" t="s">
        <v>106</v>
      </c>
      <c r="B26" s="143">
        <f t="shared" si="7"/>
        <v>35.377589999999998</v>
      </c>
      <c r="C26" s="250">
        <v>17.873729999999998</v>
      </c>
      <c r="D26" s="250">
        <v>0.97621000000000002</v>
      </c>
      <c r="E26" s="349">
        <v>1.8E-3</v>
      </c>
      <c r="F26" s="349">
        <v>3.8999999999999998E-3</v>
      </c>
      <c r="G26" s="250">
        <v>2.9999999999999997E-4</v>
      </c>
      <c r="H26" s="365">
        <v>0</v>
      </c>
      <c r="I26" s="365">
        <v>1.4063399999999999</v>
      </c>
      <c r="J26" s="393">
        <v>14.82253</v>
      </c>
      <c r="K26" s="365">
        <v>0.29277999999999998</v>
      </c>
      <c r="L26" s="219"/>
      <c r="M26" s="219"/>
      <c r="N26" s="219"/>
      <c r="O26" s="227"/>
      <c r="P26" s="347"/>
      <c r="Q26" s="348"/>
      <c r="R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row>
    <row r="27" spans="1:44" ht="16.649999999999999" customHeight="1" outlineLevel="2" x14ac:dyDescent="0.3">
      <c r="A27" s="248" t="s">
        <v>107</v>
      </c>
      <c r="B27" s="143">
        <f t="shared" si="7"/>
        <v>0</v>
      </c>
      <c r="C27" s="250">
        <v>0</v>
      </c>
      <c r="D27" s="250">
        <v>0</v>
      </c>
      <c r="E27" s="250">
        <v>0</v>
      </c>
      <c r="F27" s="250">
        <v>0</v>
      </c>
      <c r="G27" s="250">
        <v>0</v>
      </c>
      <c r="H27" s="365">
        <v>0</v>
      </c>
      <c r="I27" s="365">
        <v>0</v>
      </c>
      <c r="J27" s="393">
        <v>0</v>
      </c>
      <c r="K27" s="365">
        <v>0</v>
      </c>
      <c r="L27" s="219"/>
      <c r="M27" s="219"/>
      <c r="N27" s="219"/>
      <c r="O27" s="227"/>
      <c r="P27" s="347"/>
      <c r="Q27" s="348"/>
      <c r="R27"/>
      <c r="T27" s="26"/>
      <c r="U27" s="26"/>
      <c r="V27" s="26"/>
      <c r="W27" s="26"/>
      <c r="X27" s="26"/>
      <c r="Y27" s="26"/>
      <c r="Z27" s="26"/>
      <c r="AA27" s="26"/>
      <c r="AB27" s="26"/>
      <c r="AC27" s="26"/>
      <c r="AD27" s="26"/>
      <c r="AE27" s="26"/>
      <c r="AF27" s="26"/>
      <c r="AG27" s="26"/>
      <c r="AH27" s="26"/>
      <c r="AI27" s="26"/>
      <c r="AJ27" s="26"/>
      <c r="AK27" s="26"/>
      <c r="AL27" s="26"/>
      <c r="AM27" s="26"/>
      <c r="AN27" s="26"/>
      <c r="AO27" s="26"/>
      <c r="AP27" s="26"/>
      <c r="AQ27" s="26"/>
      <c r="AR27" s="26"/>
    </row>
    <row r="28" spans="1:44" ht="16.649999999999999" customHeight="1" outlineLevel="2" x14ac:dyDescent="0.3">
      <c r="A28" s="248" t="s">
        <v>108</v>
      </c>
      <c r="B28" s="143">
        <f t="shared" si="7"/>
        <v>3955.8952300000001</v>
      </c>
      <c r="C28" s="250">
        <v>464.09111999999999</v>
      </c>
      <c r="D28" s="250">
        <v>431.70663000000002</v>
      </c>
      <c r="E28" s="250">
        <v>445.65463</v>
      </c>
      <c r="F28" s="250">
        <v>407.03719000000001</v>
      </c>
      <c r="G28" s="250">
        <v>464.43347999999997</v>
      </c>
      <c r="H28" s="365">
        <v>457.62580000000003</v>
      </c>
      <c r="I28" s="365">
        <v>418.97762</v>
      </c>
      <c r="J28" s="393">
        <v>427.69837999999999</v>
      </c>
      <c r="K28" s="365">
        <v>438.67038000000002</v>
      </c>
      <c r="L28" s="219"/>
      <c r="M28" s="219"/>
      <c r="N28" s="219"/>
      <c r="O28" s="227"/>
      <c r="P28" s="347"/>
      <c r="Q28" s="348"/>
      <c r="R28"/>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row>
    <row r="29" spans="1:44" ht="16.649999999999999" customHeight="1" outlineLevel="2" x14ac:dyDescent="0.3">
      <c r="A29" s="248" t="s">
        <v>109</v>
      </c>
      <c r="B29" s="143">
        <f t="shared" si="7"/>
        <v>49809.351830000007</v>
      </c>
      <c r="C29" s="250">
        <v>6600.6399099999999</v>
      </c>
      <c r="D29" s="250">
        <v>5855.9245700000001</v>
      </c>
      <c r="E29" s="250">
        <v>4977.3565599999993</v>
      </c>
      <c r="F29" s="250">
        <v>5516.0796800000007</v>
      </c>
      <c r="G29" s="250">
        <v>5596.5958000000001</v>
      </c>
      <c r="H29" s="365">
        <v>5947.5423900000014</v>
      </c>
      <c r="I29" s="365">
        <v>4925.4938400000001</v>
      </c>
      <c r="J29" s="393">
        <v>5289.3967299999986</v>
      </c>
      <c r="K29" s="365">
        <v>5100.3223500000004</v>
      </c>
      <c r="L29" s="219"/>
      <c r="M29" s="219"/>
      <c r="N29" s="219"/>
      <c r="O29" s="227"/>
      <c r="P29" s="347"/>
      <c r="Q29" s="348"/>
      <c r="R29"/>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row>
    <row r="30" spans="1:44" ht="16.649999999999999" customHeight="1" outlineLevel="2" x14ac:dyDescent="0.3">
      <c r="A30" s="248" t="s">
        <v>110</v>
      </c>
      <c r="B30" s="143">
        <f t="shared" si="7"/>
        <v>11256.433280000001</v>
      </c>
      <c r="C30" s="250">
        <v>1575.52369</v>
      </c>
      <c r="D30" s="250">
        <v>1391.7006100000001</v>
      </c>
      <c r="E30" s="250">
        <v>1303.5161900000001</v>
      </c>
      <c r="F30" s="250">
        <v>1168.1101000000001</v>
      </c>
      <c r="G30" s="250">
        <v>1407.44686</v>
      </c>
      <c r="H30" s="365">
        <v>1293.69103</v>
      </c>
      <c r="I30" s="365">
        <v>1010.15113</v>
      </c>
      <c r="J30" s="393">
        <v>1070.3375599999999</v>
      </c>
      <c r="K30" s="365">
        <v>1035.9561100000001</v>
      </c>
      <c r="L30" s="219"/>
      <c r="M30" s="219"/>
      <c r="N30" s="219"/>
      <c r="O30" s="227"/>
      <c r="P30" s="347"/>
      <c r="Q30" s="348"/>
      <c r="R30"/>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row>
    <row r="31" spans="1:44" ht="16.649999999999999" customHeight="1" outlineLevel="2" x14ac:dyDescent="0.3">
      <c r="A31" s="248" t="s">
        <v>111</v>
      </c>
      <c r="B31" s="143">
        <f t="shared" si="7"/>
        <v>238967.12811000002</v>
      </c>
      <c r="C31" s="250">
        <v>50409.53535000002</v>
      </c>
      <c r="D31" s="250">
        <v>23742.115269999991</v>
      </c>
      <c r="E31" s="250">
        <v>23925.72293</v>
      </c>
      <c r="F31" s="250">
        <v>25601.38625000001</v>
      </c>
      <c r="G31" s="250">
        <v>23460.205389999999</v>
      </c>
      <c r="H31" s="365">
        <v>26820.849040000008</v>
      </c>
      <c r="I31" s="365">
        <v>20663.52331</v>
      </c>
      <c r="J31" s="393">
        <v>26373.913659999991</v>
      </c>
      <c r="K31" s="365">
        <v>17969.87691000001</v>
      </c>
      <c r="L31" s="219"/>
      <c r="M31" s="219"/>
      <c r="N31" s="219"/>
      <c r="O31" s="227"/>
      <c r="P31" s="347"/>
      <c r="Q31" s="348"/>
      <c r="R31"/>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row>
    <row r="32" spans="1:44" ht="16.649999999999999" customHeight="1" outlineLevel="2" x14ac:dyDescent="0.3">
      <c r="A32" s="248" t="s">
        <v>112</v>
      </c>
      <c r="B32" s="143">
        <f t="shared" si="7"/>
        <v>0</v>
      </c>
      <c r="C32" s="250">
        <v>0</v>
      </c>
      <c r="D32" s="250">
        <v>0</v>
      </c>
      <c r="E32" s="250">
        <v>0</v>
      </c>
      <c r="F32" s="250">
        <v>0</v>
      </c>
      <c r="G32" s="250">
        <v>0</v>
      </c>
      <c r="H32" s="365">
        <v>0</v>
      </c>
      <c r="I32" s="365">
        <v>0</v>
      </c>
      <c r="J32" s="393">
        <v>0</v>
      </c>
      <c r="K32" s="365">
        <v>0</v>
      </c>
      <c r="L32" s="219"/>
      <c r="M32" s="219"/>
      <c r="N32" s="219"/>
      <c r="O32" s="227"/>
      <c r="P32" s="347"/>
      <c r="Q32" s="348"/>
      <c r="R32"/>
      <c r="T32" s="26"/>
      <c r="U32" s="26"/>
      <c r="V32" s="26"/>
      <c r="W32" s="26"/>
      <c r="X32" s="26"/>
      <c r="Y32" s="26"/>
      <c r="Z32" s="26"/>
      <c r="AA32" s="26"/>
      <c r="AB32" s="26"/>
      <c r="AC32" s="26"/>
      <c r="AD32" s="26"/>
      <c r="AE32" s="26"/>
      <c r="AF32" s="26"/>
      <c r="AG32" s="26"/>
      <c r="AH32" s="26"/>
      <c r="AI32" s="26"/>
      <c r="AJ32" s="26"/>
      <c r="AK32" s="26"/>
      <c r="AL32" s="26"/>
      <c r="AM32" s="26"/>
      <c r="AN32" s="26"/>
      <c r="AO32" s="26"/>
      <c r="AP32" s="26"/>
      <c r="AQ32" s="26"/>
      <c r="AR32" s="26"/>
    </row>
    <row r="33" spans="1:90" ht="16.649999999999999" customHeight="1" outlineLevel="2" x14ac:dyDescent="0.3">
      <c r="A33" s="248" t="s">
        <v>113</v>
      </c>
      <c r="B33" s="143">
        <f t="shared" si="7"/>
        <v>0</v>
      </c>
      <c r="C33" s="250">
        <v>0</v>
      </c>
      <c r="D33" s="250">
        <v>0</v>
      </c>
      <c r="E33" s="250">
        <v>0</v>
      </c>
      <c r="F33" s="250">
        <v>0</v>
      </c>
      <c r="G33" s="250">
        <v>0</v>
      </c>
      <c r="H33" s="365">
        <v>0</v>
      </c>
      <c r="I33" s="365">
        <v>0</v>
      </c>
      <c r="J33" s="393">
        <v>0</v>
      </c>
      <c r="K33" s="365">
        <v>0</v>
      </c>
      <c r="L33" s="219"/>
      <c r="M33" s="219"/>
      <c r="N33" s="219"/>
      <c r="O33" s="227"/>
      <c r="P33" s="347"/>
      <c r="Q33" s="348"/>
      <c r="R33"/>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c r="AR33" s="26"/>
    </row>
    <row r="34" spans="1:90" ht="16.649999999999999" customHeight="1" outlineLevel="2" x14ac:dyDescent="0.3">
      <c r="A34" s="248" t="s">
        <v>114</v>
      </c>
      <c r="B34" s="143">
        <f t="shared" si="7"/>
        <v>0</v>
      </c>
      <c r="C34" s="250">
        <v>0</v>
      </c>
      <c r="D34" s="250">
        <v>0</v>
      </c>
      <c r="E34" s="250">
        <v>0</v>
      </c>
      <c r="F34" s="250">
        <v>0</v>
      </c>
      <c r="G34" s="250">
        <v>0</v>
      </c>
      <c r="H34" s="365">
        <v>0</v>
      </c>
      <c r="I34" s="365">
        <v>0</v>
      </c>
      <c r="J34" s="393">
        <v>0</v>
      </c>
      <c r="K34" s="365">
        <v>0</v>
      </c>
      <c r="L34" s="219"/>
      <c r="M34" s="219"/>
      <c r="N34" s="219"/>
      <c r="O34" s="227"/>
      <c r="P34" s="347"/>
      <c r="Q34" s="348"/>
      <c r="R34"/>
      <c r="T34" s="26"/>
      <c r="U34" s="26"/>
      <c r="V34" s="26"/>
      <c r="W34" s="26"/>
      <c r="X34" s="26"/>
      <c r="Y34" s="26"/>
      <c r="Z34" s="26"/>
      <c r="AA34" s="26"/>
      <c r="AB34" s="26"/>
      <c r="AC34" s="26"/>
      <c r="AD34" s="26"/>
      <c r="AE34" s="26"/>
      <c r="AF34" s="26"/>
      <c r="AG34" s="26"/>
      <c r="AH34" s="26"/>
      <c r="AI34" s="26"/>
      <c r="AJ34" s="26"/>
      <c r="AK34" s="26"/>
      <c r="AL34" s="26"/>
      <c r="AM34" s="26"/>
      <c r="AN34" s="26"/>
      <c r="AO34" s="26"/>
      <c r="AP34" s="26"/>
      <c r="AQ34" s="26"/>
      <c r="AR34" s="26"/>
    </row>
    <row r="35" spans="1:90" ht="16.649999999999999" customHeight="1" outlineLevel="2" x14ac:dyDescent="0.3">
      <c r="A35" s="249" t="s">
        <v>115</v>
      </c>
      <c r="B35" s="143">
        <f t="shared" si="7"/>
        <v>0</v>
      </c>
      <c r="C35" s="250">
        <v>0</v>
      </c>
      <c r="D35" s="250">
        <v>0</v>
      </c>
      <c r="E35" s="250">
        <v>0</v>
      </c>
      <c r="F35" s="250">
        <v>0</v>
      </c>
      <c r="G35" s="250">
        <v>0</v>
      </c>
      <c r="H35" s="365">
        <v>0</v>
      </c>
      <c r="I35" s="365">
        <v>0</v>
      </c>
      <c r="J35" s="393">
        <v>0</v>
      </c>
      <c r="K35" s="365">
        <v>0</v>
      </c>
      <c r="L35" s="219"/>
      <c r="M35" s="219"/>
      <c r="N35" s="219"/>
      <c r="O35" s="227"/>
      <c r="P35" s="347"/>
      <c r="Q35" s="348"/>
      <c r="R35"/>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row>
    <row r="36" spans="1:90" ht="16.649999999999999" customHeight="1" outlineLevel="2" x14ac:dyDescent="0.3">
      <c r="A36" s="249" t="s">
        <v>116</v>
      </c>
      <c r="B36" s="143">
        <f t="shared" si="7"/>
        <v>336.37810999999999</v>
      </c>
      <c r="C36" s="250">
        <v>41.377980000000001</v>
      </c>
      <c r="D36" s="250">
        <v>31.408390000000001</v>
      </c>
      <c r="E36" s="250">
        <v>30.322009999999999</v>
      </c>
      <c r="F36" s="250">
        <v>38.240289999999987</v>
      </c>
      <c r="G36" s="250">
        <v>35.240379999999988</v>
      </c>
      <c r="H36" s="365">
        <v>39.437350000000002</v>
      </c>
      <c r="I36" s="365">
        <v>33.700009999999999</v>
      </c>
      <c r="J36" s="393">
        <v>42.873640000000009</v>
      </c>
      <c r="K36" s="365">
        <v>43.778060000000004</v>
      </c>
      <c r="L36" s="219"/>
      <c r="M36" s="219"/>
      <c r="N36" s="219"/>
      <c r="O36" s="227"/>
      <c r="P36" s="347"/>
      <c r="Q36" s="348"/>
      <c r="R36"/>
      <c r="T36" s="26"/>
      <c r="U36" s="26"/>
      <c r="V36" s="26"/>
      <c r="W36" s="26"/>
      <c r="X36" s="26"/>
      <c r="Y36" s="26"/>
      <c r="Z36" s="26"/>
      <c r="AA36" s="26"/>
      <c r="AB36" s="26"/>
      <c r="AC36" s="26"/>
      <c r="AD36" s="26"/>
      <c r="AE36" s="26"/>
      <c r="AF36" s="26"/>
      <c r="AG36" s="26"/>
      <c r="AH36" s="26"/>
      <c r="AI36" s="26"/>
      <c r="AJ36" s="26"/>
      <c r="AK36" s="26"/>
      <c r="AL36" s="26"/>
      <c r="AM36" s="26"/>
      <c r="AN36" s="26"/>
      <c r="AO36" s="26"/>
      <c r="AP36" s="26"/>
      <c r="AQ36" s="26"/>
      <c r="AR36" s="26"/>
    </row>
    <row r="37" spans="1:90" ht="16.649999999999999" customHeight="1" outlineLevel="2" x14ac:dyDescent="0.3">
      <c r="A37" s="249" t="s">
        <v>117</v>
      </c>
      <c r="B37" s="143">
        <f t="shared" si="7"/>
        <v>12263.93267</v>
      </c>
      <c r="C37" s="250">
        <v>1526.1717100000001</v>
      </c>
      <c r="D37" s="250">
        <v>1104.3694</v>
      </c>
      <c r="E37" s="250">
        <v>1166.7863599999989</v>
      </c>
      <c r="F37" s="250">
        <v>1195.5079699999999</v>
      </c>
      <c r="G37" s="250">
        <v>1624.24847</v>
      </c>
      <c r="H37" s="365">
        <v>1535.07447</v>
      </c>
      <c r="I37" s="365">
        <v>1480.84439</v>
      </c>
      <c r="J37" s="393">
        <v>1388.8738900000001</v>
      </c>
      <c r="K37" s="365">
        <v>1242.05601</v>
      </c>
      <c r="L37" s="219"/>
      <c r="M37" s="219"/>
      <c r="N37" s="219"/>
      <c r="O37" s="227"/>
      <c r="P37" s="347"/>
      <c r="Q37" s="348"/>
      <c r="R37"/>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6"/>
    </row>
    <row r="38" spans="1:90" ht="16.649999999999999" customHeight="1" outlineLevel="2" x14ac:dyDescent="0.3">
      <c r="A38" s="249" t="s">
        <v>118</v>
      </c>
      <c r="B38" s="143">
        <f t="shared" si="7"/>
        <v>0</v>
      </c>
      <c r="C38" s="250">
        <v>0</v>
      </c>
      <c r="D38" s="250">
        <v>0</v>
      </c>
      <c r="E38" s="250">
        <v>0</v>
      </c>
      <c r="F38" s="250">
        <v>0</v>
      </c>
      <c r="G38" s="250">
        <v>0</v>
      </c>
      <c r="H38" s="365">
        <v>0</v>
      </c>
      <c r="I38" s="365">
        <v>0</v>
      </c>
      <c r="J38" s="393">
        <v>0</v>
      </c>
      <c r="K38" s="365">
        <v>0</v>
      </c>
      <c r="L38" s="219"/>
      <c r="M38" s="219"/>
      <c r="N38" s="219"/>
      <c r="O38" s="227"/>
      <c r="P38" s="347"/>
      <c r="Q38" s="348"/>
      <c r="R38"/>
      <c r="T38" s="26"/>
      <c r="U38" s="26"/>
      <c r="V38" s="26"/>
      <c r="W38" s="26"/>
      <c r="X38" s="26"/>
      <c r="Y38" s="26"/>
      <c r="Z38" s="26"/>
      <c r="AA38" s="26"/>
      <c r="AB38" s="26"/>
      <c r="AC38" s="26"/>
      <c r="AD38" s="26"/>
      <c r="AE38" s="26"/>
      <c r="AF38" s="26"/>
      <c r="AG38" s="26"/>
      <c r="AH38" s="26"/>
      <c r="AI38" s="26"/>
      <c r="AJ38" s="26"/>
      <c r="AK38" s="26"/>
      <c r="AL38" s="26"/>
      <c r="AM38" s="26"/>
      <c r="AN38" s="26"/>
      <c r="AO38" s="26"/>
      <c r="AP38" s="26"/>
      <c r="AQ38" s="26"/>
      <c r="AR38" s="26"/>
    </row>
    <row r="39" spans="1:90" ht="16.649999999999999" customHeight="1" outlineLevel="2" x14ac:dyDescent="0.3">
      <c r="A39" s="249" t="s">
        <v>119</v>
      </c>
      <c r="B39" s="143">
        <f t="shared" si="7"/>
        <v>9606.04493</v>
      </c>
      <c r="C39" s="250">
        <v>1339.7802799999999</v>
      </c>
      <c r="D39" s="250">
        <v>1207.9778899999999</v>
      </c>
      <c r="E39" s="250">
        <v>1152.0861199999999</v>
      </c>
      <c r="F39" s="250">
        <v>1133.02387</v>
      </c>
      <c r="G39" s="250">
        <v>1138.6400599999999</v>
      </c>
      <c r="H39" s="365">
        <v>928.41949000000011</v>
      </c>
      <c r="I39" s="365">
        <v>960.60303000000044</v>
      </c>
      <c r="J39" s="393">
        <v>894.64393000000052</v>
      </c>
      <c r="K39" s="365">
        <v>850.87026000000003</v>
      </c>
      <c r="L39" s="219"/>
      <c r="M39" s="219"/>
      <c r="N39" s="219"/>
      <c r="O39" s="227"/>
      <c r="P39" s="347"/>
      <c r="Q39" s="348"/>
      <c r="R39"/>
      <c r="T39" s="26"/>
      <c r="U39" s="26"/>
      <c r="V39" s="26"/>
      <c r="W39" s="26"/>
      <c r="X39" s="26"/>
      <c r="Y39" s="26"/>
      <c r="Z39" s="26"/>
      <c r="AA39" s="26"/>
      <c r="AB39" s="26"/>
      <c r="AC39" s="26"/>
      <c r="AD39" s="26"/>
      <c r="AE39" s="26"/>
      <c r="AF39" s="26"/>
      <c r="AG39" s="26"/>
      <c r="AH39" s="26"/>
      <c r="AI39" s="26"/>
      <c r="AJ39" s="26"/>
      <c r="AK39" s="26"/>
      <c r="AL39" s="26"/>
      <c r="AM39" s="26"/>
      <c r="AN39" s="26"/>
      <c r="AO39" s="26"/>
      <c r="AP39" s="26"/>
      <c r="AQ39" s="26"/>
      <c r="AR39" s="26"/>
    </row>
    <row r="40" spans="1:90" ht="16.649999999999999" customHeight="1" outlineLevel="2" x14ac:dyDescent="0.25">
      <c r="A40" s="249" t="s">
        <v>120</v>
      </c>
      <c r="B40" s="143">
        <f t="shared" si="7"/>
        <v>0</v>
      </c>
      <c r="C40" s="250">
        <v>0</v>
      </c>
      <c r="D40" s="250">
        <v>0</v>
      </c>
      <c r="E40" s="250">
        <v>0</v>
      </c>
      <c r="F40" s="250">
        <v>0</v>
      </c>
      <c r="G40" s="250">
        <v>0</v>
      </c>
      <c r="H40" s="365">
        <v>0</v>
      </c>
      <c r="I40" s="365">
        <v>0</v>
      </c>
      <c r="J40" s="393">
        <v>0</v>
      </c>
      <c r="K40" s="365">
        <v>0</v>
      </c>
      <c r="L40" s="219"/>
      <c r="M40" s="219"/>
      <c r="N40" s="219"/>
      <c r="O40" s="227"/>
      <c r="P40" s="173"/>
      <c r="Q40" s="173"/>
      <c r="R40" s="173"/>
      <c r="S40" s="218"/>
      <c r="T40" s="26"/>
      <c r="U40" s="26"/>
      <c r="V40" s="26"/>
      <c r="W40" s="26"/>
      <c r="X40" s="26"/>
      <c r="Y40" s="26"/>
      <c r="Z40" s="26"/>
      <c r="AA40" s="26"/>
      <c r="AB40" s="26"/>
      <c r="AC40" s="26"/>
      <c r="AD40" s="26"/>
      <c r="AE40" s="26"/>
      <c r="AF40" s="26"/>
      <c r="AG40" s="26"/>
      <c r="AH40" s="26"/>
      <c r="AI40" s="26"/>
      <c r="AJ40" s="26"/>
      <c r="AK40" s="26"/>
      <c r="AL40" s="26"/>
      <c r="AM40" s="26"/>
      <c r="AN40" s="26"/>
      <c r="AO40" s="26"/>
      <c r="AP40" s="26"/>
      <c r="AQ40" s="26"/>
      <c r="AR40" s="26"/>
    </row>
    <row r="41" spans="1:90" ht="16.649999999999999" customHeight="1" outlineLevel="2" x14ac:dyDescent="0.25">
      <c r="A41" s="249" t="s">
        <v>121</v>
      </c>
      <c r="B41" s="143">
        <f t="shared" si="7"/>
        <v>570.49618999999996</v>
      </c>
      <c r="C41" s="250">
        <v>0</v>
      </c>
      <c r="D41" s="250">
        <v>570.49618999999996</v>
      </c>
      <c r="E41" s="250">
        <v>0</v>
      </c>
      <c r="F41" s="250">
        <v>0</v>
      </c>
      <c r="G41" s="250">
        <v>0</v>
      </c>
      <c r="H41" s="365">
        <v>0</v>
      </c>
      <c r="I41" s="365">
        <v>0</v>
      </c>
      <c r="J41" s="393">
        <v>0</v>
      </c>
      <c r="K41" s="365">
        <v>0</v>
      </c>
      <c r="L41" s="219"/>
      <c r="M41" s="219"/>
      <c r="N41" s="219"/>
      <c r="O41" s="227"/>
      <c r="P41" s="173"/>
      <c r="Q41" s="173"/>
      <c r="R41" s="173"/>
      <c r="S41" s="218"/>
      <c r="T41" s="26"/>
      <c r="U41" s="26"/>
      <c r="V41" s="26"/>
      <c r="W41" s="26"/>
      <c r="X41" s="26"/>
      <c r="Y41" s="26"/>
      <c r="Z41" s="26"/>
      <c r="AA41" s="26"/>
      <c r="AB41" s="26"/>
      <c r="AC41" s="26"/>
      <c r="AD41" s="26"/>
      <c r="AE41" s="26"/>
      <c r="AF41" s="26"/>
      <c r="AG41" s="26"/>
      <c r="AH41" s="26"/>
      <c r="AI41" s="26"/>
      <c r="AJ41" s="26"/>
      <c r="AK41" s="26"/>
      <c r="AL41" s="26"/>
      <c r="AM41" s="26"/>
      <c r="AN41" s="26"/>
      <c r="AO41" s="26"/>
      <c r="AP41" s="26"/>
      <c r="AQ41" s="26"/>
      <c r="AR41" s="26"/>
    </row>
    <row r="42" spans="1:90" ht="16.649999999999999" customHeight="1" outlineLevel="2" x14ac:dyDescent="0.25">
      <c r="A42" s="249" t="s">
        <v>122</v>
      </c>
      <c r="B42" s="143">
        <f t="shared" si="7"/>
        <v>22008.298000000003</v>
      </c>
      <c r="C42" s="250">
        <v>4187.28</v>
      </c>
      <c r="D42" s="250">
        <v>1734.718990000001</v>
      </c>
      <c r="E42" s="250">
        <v>2918.00036</v>
      </c>
      <c r="F42" s="250">
        <v>2052.4236099999998</v>
      </c>
      <c r="G42" s="250">
        <v>2731.778530000001</v>
      </c>
      <c r="H42" s="365">
        <v>2108.2940400000002</v>
      </c>
      <c r="I42" s="365">
        <v>2143.2039799999998</v>
      </c>
      <c r="J42" s="393">
        <v>2228.5524700000001</v>
      </c>
      <c r="K42" s="365">
        <v>1904.04602</v>
      </c>
      <c r="L42" s="219"/>
      <c r="M42" s="219"/>
      <c r="N42" s="219"/>
      <c r="O42" s="227"/>
      <c r="P42" s="173"/>
      <c r="Q42" s="173"/>
      <c r="R42" s="173"/>
      <c r="S42" s="218"/>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row>
    <row r="43" spans="1:90" ht="16.649999999999999" customHeight="1" outlineLevel="2" x14ac:dyDescent="0.25">
      <c r="A43" s="249" t="s">
        <v>123</v>
      </c>
      <c r="B43" s="143">
        <f t="shared" si="7"/>
        <v>1.8000000000000001E-4</v>
      </c>
      <c r="C43" s="250">
        <v>1.8000000000000001E-4</v>
      </c>
      <c r="D43" s="250">
        <v>0</v>
      </c>
      <c r="E43" s="250">
        <v>0</v>
      </c>
      <c r="F43" s="250">
        <v>0</v>
      </c>
      <c r="G43" s="250">
        <v>0</v>
      </c>
      <c r="H43" s="365">
        <v>0</v>
      </c>
      <c r="I43" s="365">
        <v>0</v>
      </c>
      <c r="J43" s="393">
        <v>0</v>
      </c>
      <c r="K43" s="365">
        <v>0</v>
      </c>
      <c r="L43" s="219"/>
      <c r="M43" s="219"/>
      <c r="N43" s="219"/>
      <c r="O43" s="227"/>
      <c r="P43" s="173"/>
      <c r="Q43" s="173"/>
      <c r="R43" s="173"/>
      <c r="S43" s="218"/>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row>
    <row r="44" spans="1:90" ht="16.649999999999999" customHeight="1" outlineLevel="2" x14ac:dyDescent="0.25">
      <c r="A44" s="249" t="s">
        <v>124</v>
      </c>
      <c r="B44" s="143">
        <f t="shared" si="7"/>
        <v>0</v>
      </c>
      <c r="C44" s="250">
        <v>0</v>
      </c>
      <c r="D44" s="250">
        <v>0</v>
      </c>
      <c r="E44" s="250">
        <v>0</v>
      </c>
      <c r="F44" s="250">
        <v>0</v>
      </c>
      <c r="G44" s="250">
        <v>0</v>
      </c>
      <c r="H44" s="365">
        <v>0</v>
      </c>
      <c r="I44" s="365">
        <v>0</v>
      </c>
      <c r="J44" s="393">
        <v>0</v>
      </c>
      <c r="K44" s="365">
        <v>0</v>
      </c>
      <c r="L44" s="219"/>
      <c r="M44" s="219"/>
      <c r="N44" s="219"/>
      <c r="O44" s="227"/>
      <c r="P44" s="173"/>
      <c r="Q44" s="173"/>
      <c r="R44" s="173"/>
      <c r="S44" s="218"/>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row>
    <row r="45" spans="1:90" s="28" customFormat="1" ht="16.649999999999999" customHeight="1" outlineLevel="1" x14ac:dyDescent="0.25">
      <c r="A45" s="148" t="s">
        <v>39</v>
      </c>
      <c r="B45" s="136">
        <f t="shared" ref="B45:B55" si="8">SUM(C45:N45)</f>
        <v>180740.58630999996</v>
      </c>
      <c r="C45" s="146">
        <f>'Ene 2025'!G128</f>
        <v>19332.19758</v>
      </c>
      <c r="D45" s="146">
        <f>'Feb 2025'!G128</f>
        <v>15691.18801</v>
      </c>
      <c r="E45" s="146">
        <f>'Mar 2025'!G128</f>
        <v>16409.115870000009</v>
      </c>
      <c r="F45" s="146">
        <f>'Abr 2025'!G128</f>
        <v>18290.930410000001</v>
      </c>
      <c r="G45" s="146">
        <f>'May 2025'!G128</f>
        <v>18392.69454</v>
      </c>
      <c r="H45" s="146">
        <f>'Jun 2025'!G128</f>
        <v>23085.80321999998</v>
      </c>
      <c r="I45" s="146">
        <f>'Jul 2025'!G128</f>
        <v>20448.776049999979</v>
      </c>
      <c r="J45" s="146">
        <f>'Ago 2025'!G128</f>
        <v>21801.868160000009</v>
      </c>
      <c r="K45" s="146">
        <f>'Sept 2025'!G128</f>
        <v>27288.01246999998</v>
      </c>
      <c r="L45" s="146">
        <f>'Oct 2025'!G119</f>
        <v>0</v>
      </c>
      <c r="M45" s="146">
        <f>'Nov 2025'!G119</f>
        <v>0</v>
      </c>
      <c r="N45" s="146"/>
      <c r="O45" s="227"/>
      <c r="P45" s="173"/>
      <c r="Q45" s="193"/>
      <c r="R45" s="193"/>
      <c r="S45" s="29"/>
      <c r="T45" s="29"/>
      <c r="U45" s="29"/>
      <c r="V45" s="29"/>
      <c r="W45" s="29"/>
      <c r="X45" s="29"/>
      <c r="Y45" s="29"/>
      <c r="Z45" s="29"/>
      <c r="AA45" s="29"/>
      <c r="AB45" s="29"/>
      <c r="AC45" s="29"/>
      <c r="AD45" s="29"/>
      <c r="AE45" s="29"/>
      <c r="AF45" s="29"/>
      <c r="AG45" s="29"/>
      <c r="AH45" s="29"/>
      <c r="AI45" s="29"/>
      <c r="AJ45" s="29"/>
      <c r="AK45" s="29"/>
      <c r="AL45" s="29"/>
      <c r="AM45" s="29"/>
      <c r="AN45" s="29"/>
      <c r="AO45" s="29"/>
      <c r="AP45" s="29"/>
      <c r="AQ45" s="29"/>
      <c r="AR45" s="29"/>
    </row>
    <row r="46" spans="1:90" ht="16.649999999999999" customHeight="1" x14ac:dyDescent="0.25">
      <c r="A46" s="109" t="s">
        <v>18</v>
      </c>
      <c r="B46" s="136">
        <f t="shared" si="8"/>
        <v>31420.486069999999</v>
      </c>
      <c r="C46" s="146">
        <f>'Ene 2025'!G116</f>
        <v>3870.2356299999992</v>
      </c>
      <c r="D46" s="146">
        <f>'Feb 2025'!G116</f>
        <v>3830.56655</v>
      </c>
      <c r="E46" s="146">
        <f>'Mar 2025'!G116</f>
        <v>3645.1930699999989</v>
      </c>
      <c r="F46" s="146">
        <f>'Abr 2025'!G116</f>
        <v>3234.5740700000001</v>
      </c>
      <c r="G46" s="146">
        <f>'May 2025'!G116</f>
        <v>3444.916389999999</v>
      </c>
      <c r="H46" s="146">
        <f>'Jun 2025'!G116</f>
        <v>3703.5524</v>
      </c>
      <c r="I46" s="146">
        <f>'Jul 2025'!G116</f>
        <v>2732.943780000001</v>
      </c>
      <c r="J46" s="146">
        <f>'Ago 2025'!G116</f>
        <v>3561.6261499999991</v>
      </c>
      <c r="K46" s="146">
        <f>'Sept 2025'!G116</f>
        <v>3396.8780299999999</v>
      </c>
      <c r="L46" s="146">
        <f>'Oct 2025'!G107</f>
        <v>0</v>
      </c>
      <c r="M46" s="146">
        <f>'Nov 2025'!G107</f>
        <v>0</v>
      </c>
      <c r="N46" s="146"/>
      <c r="O46" s="227"/>
      <c r="P46" s="173"/>
      <c r="Q46" s="193"/>
      <c r="R46" s="193"/>
      <c r="S46" s="29"/>
      <c r="T46" s="29"/>
      <c r="U46" s="29"/>
      <c r="V46" s="29"/>
      <c r="W46" s="29"/>
      <c r="X46" s="29"/>
      <c r="Y46" s="29"/>
      <c r="Z46" s="29"/>
      <c r="AA46" s="29"/>
      <c r="AB46" s="29"/>
      <c r="AC46" s="29"/>
      <c r="AD46" s="29"/>
      <c r="AE46" s="29"/>
      <c r="AF46" s="29"/>
      <c r="AG46" s="29"/>
      <c r="AH46" s="29"/>
      <c r="AI46" s="29"/>
      <c r="AJ46" s="29"/>
      <c r="AK46" s="29"/>
      <c r="AL46" s="29"/>
      <c r="AM46" s="29"/>
      <c r="AN46" s="29"/>
      <c r="AO46" s="29"/>
      <c r="AP46" s="29"/>
      <c r="AQ46" s="29"/>
      <c r="AR46" s="29"/>
      <c r="AS46" s="28"/>
      <c r="AT46" s="28"/>
      <c r="AU46" s="28"/>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8"/>
    </row>
    <row r="47" spans="1:90" ht="16.649999999999999" customHeight="1" x14ac:dyDescent="0.25">
      <c r="A47" s="109" t="s">
        <v>5</v>
      </c>
      <c r="B47" s="136">
        <f t="shared" si="8"/>
        <v>213450.92181000099</v>
      </c>
      <c r="C47" s="146">
        <f>'Ene 2025'!G117</f>
        <v>19913.833930001259</v>
      </c>
      <c r="D47" s="146">
        <f>'Feb 2025'!G117</f>
        <v>30227.229040000111</v>
      </c>
      <c r="E47" s="146">
        <f>'Mar 2025'!G117</f>
        <v>26149.30235999979</v>
      </c>
      <c r="F47" s="146">
        <f>'Abr 2025'!G117</f>
        <v>26310.59813999974</v>
      </c>
      <c r="G47" s="146">
        <f>'May 2025'!G117</f>
        <v>23874.7639200003</v>
      </c>
      <c r="H47" s="146">
        <f>'Jun 2025'!G117</f>
        <v>24270.850419999872</v>
      </c>
      <c r="I47" s="146">
        <f>'Jul 2025'!G117</f>
        <v>22826.610709999899</v>
      </c>
      <c r="J47" s="146">
        <f>'Ago 2025'!G117</f>
        <v>20070.534069999962</v>
      </c>
      <c r="K47" s="146">
        <f>'Sept 2025'!G117</f>
        <v>19807.199220000031</v>
      </c>
      <c r="L47" s="146">
        <f>'Oct 2025'!G108</f>
        <v>0</v>
      </c>
      <c r="M47" s="146">
        <f>'Nov 2025'!G108</f>
        <v>0</v>
      </c>
      <c r="N47" s="146"/>
      <c r="O47" s="227"/>
      <c r="P47" s="173"/>
      <c r="Q47" s="193"/>
      <c r="R47" s="193"/>
      <c r="S47" s="29"/>
      <c r="T47" s="29"/>
      <c r="U47" s="29"/>
      <c r="V47" s="29"/>
      <c r="W47" s="29"/>
      <c r="X47" s="29"/>
      <c r="Y47" s="29"/>
      <c r="Z47" s="29"/>
      <c r="AA47" s="29"/>
      <c r="AB47" s="29"/>
      <c r="AC47" s="29"/>
      <c r="AD47" s="29"/>
      <c r="AE47" s="29"/>
      <c r="AF47" s="29"/>
      <c r="AG47" s="29"/>
      <c r="AH47" s="29"/>
      <c r="AI47" s="29"/>
      <c r="AJ47" s="29"/>
      <c r="AK47" s="29"/>
      <c r="AL47" s="29"/>
      <c r="AM47" s="29"/>
      <c r="AN47" s="29"/>
      <c r="AO47" s="29"/>
      <c r="AP47" s="29"/>
      <c r="AQ47" s="29"/>
      <c r="AR47" s="29"/>
      <c r="AS47" s="28"/>
      <c r="AT47" s="28"/>
      <c r="AU47" s="28"/>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8"/>
    </row>
    <row r="48" spans="1:90" ht="16.649999999999999" customHeight="1" x14ac:dyDescent="0.25">
      <c r="A48" s="109" t="s">
        <v>6</v>
      </c>
      <c r="B48" s="136">
        <f t="shared" si="8"/>
        <v>941738.14069999999</v>
      </c>
      <c r="C48" s="146">
        <f>'Ene 2025'!G118</f>
        <v>146844.3406</v>
      </c>
      <c r="D48" s="146">
        <f>'Feb 2025'!G118</f>
        <v>90747.415109999987</v>
      </c>
      <c r="E48" s="146">
        <f>'Mar 2025'!G118</f>
        <v>84116.904920000001</v>
      </c>
      <c r="F48" s="146">
        <f>'Abr 2025'!G118</f>
        <v>86944.067370000004</v>
      </c>
      <c r="G48" s="146">
        <f>'May 2025'!G118</f>
        <v>90508.48388</v>
      </c>
      <c r="H48" s="146">
        <f>'Jun 2025'!G118</f>
        <v>116178.32514</v>
      </c>
      <c r="I48" s="146">
        <f>'Jul 2025'!G118</f>
        <v>112326.2602399999</v>
      </c>
      <c r="J48" s="146">
        <f>'Ago 2025'!G118</f>
        <v>111317.23581</v>
      </c>
      <c r="K48" s="146">
        <f>'Sept 2025'!G118</f>
        <v>102755.1076300001</v>
      </c>
      <c r="L48" s="146">
        <f>'Oct 2025'!G109</f>
        <v>0</v>
      </c>
      <c r="M48" s="146">
        <f>'Nov 2025'!G109</f>
        <v>0</v>
      </c>
      <c r="N48" s="146"/>
      <c r="O48" s="227"/>
      <c r="P48" s="223"/>
      <c r="Q48" s="173"/>
      <c r="R48" s="173"/>
      <c r="S48" s="26"/>
      <c r="T48" s="26"/>
      <c r="U48" s="26"/>
      <c r="V48" s="26"/>
      <c r="W48" s="26"/>
      <c r="X48" s="26"/>
      <c r="Y48" s="26"/>
      <c r="Z48" s="26"/>
      <c r="AA48" s="26"/>
      <c r="AB48" s="26"/>
      <c r="AC48" s="26"/>
      <c r="AD48" s="26"/>
      <c r="AE48" s="26"/>
      <c r="AF48" s="26"/>
      <c r="AG48" s="26"/>
      <c r="AH48" s="26"/>
      <c r="AI48" s="26"/>
      <c r="AJ48" s="26"/>
      <c r="AK48" s="26"/>
      <c r="AL48" s="26"/>
      <c r="AM48" s="26"/>
      <c r="AN48" s="26"/>
      <c r="AO48" s="26"/>
      <c r="AP48" s="26"/>
      <c r="AQ48" s="26"/>
      <c r="AR48" s="26"/>
    </row>
    <row r="49" spans="1:44" ht="16.649999999999999" customHeight="1" x14ac:dyDescent="0.25">
      <c r="A49" s="109" t="s">
        <v>16</v>
      </c>
      <c r="B49" s="136">
        <f t="shared" si="8"/>
        <v>21253.091370000002</v>
      </c>
      <c r="C49" s="146">
        <f>'Ene 2025'!G119</f>
        <v>1562.9902800000009</v>
      </c>
      <c r="D49" s="146">
        <f>'Feb 2025'!G119</f>
        <v>2662.8566099999998</v>
      </c>
      <c r="E49" s="146">
        <f>'Mar 2025'!G119</f>
        <v>2333.7317899999998</v>
      </c>
      <c r="F49" s="146">
        <f>'Abr 2025'!G119</f>
        <v>2379.7397299999998</v>
      </c>
      <c r="G49" s="146">
        <f>'May 2025'!G119</f>
        <v>2404.8032800000001</v>
      </c>
      <c r="H49" s="146">
        <f>'Jun 2025'!G119</f>
        <v>2515.0120499999998</v>
      </c>
      <c r="I49" s="146">
        <f>'Jul 2025'!G119</f>
        <v>2334.9126700000011</v>
      </c>
      <c r="J49" s="146">
        <f>'Ago 2025'!G119</f>
        <v>2473.07672</v>
      </c>
      <c r="K49" s="146">
        <f>'Sept 2025'!G119</f>
        <v>2585.9682400000011</v>
      </c>
      <c r="L49" s="146">
        <f>'Oct 2025'!G110</f>
        <v>0</v>
      </c>
      <c r="M49" s="146">
        <f>'Nov 2025'!G110</f>
        <v>0</v>
      </c>
      <c r="N49" s="146"/>
      <c r="O49" s="227"/>
      <c r="P49" s="173"/>
      <c r="Q49" s="173"/>
      <c r="R49" s="173"/>
      <c r="S49" s="26"/>
      <c r="T49" s="26"/>
      <c r="U49" s="26"/>
      <c r="V49" s="26"/>
      <c r="W49" s="26"/>
      <c r="X49" s="26"/>
      <c r="Y49" s="26"/>
      <c r="Z49" s="26"/>
      <c r="AA49" s="26"/>
      <c r="AB49" s="26"/>
      <c r="AC49" s="26"/>
      <c r="AD49" s="26"/>
      <c r="AE49" s="26"/>
      <c r="AF49" s="26"/>
      <c r="AG49" s="26"/>
      <c r="AH49" s="26"/>
      <c r="AI49" s="26"/>
      <c r="AJ49" s="26"/>
      <c r="AK49" s="26"/>
      <c r="AL49" s="26"/>
      <c r="AM49" s="26"/>
      <c r="AN49" s="26"/>
      <c r="AO49" s="26"/>
      <c r="AP49" s="26"/>
      <c r="AQ49" s="26"/>
      <c r="AR49" s="26"/>
    </row>
    <row r="50" spans="1:44" ht="16.649999999999999" customHeight="1" x14ac:dyDescent="0.25">
      <c r="A50" s="109" t="s">
        <v>7</v>
      </c>
      <c r="B50" s="136">
        <f t="shared" si="8"/>
        <v>305871.36856000009</v>
      </c>
      <c r="C50" s="146">
        <f>'Ene 2025'!G120</f>
        <v>709.76906999999994</v>
      </c>
      <c r="D50" s="146">
        <f>'Feb 2025'!G120</f>
        <v>2188.86816</v>
      </c>
      <c r="E50" s="146">
        <f>'Mar 2025'!G120</f>
        <v>119106.8977900001</v>
      </c>
      <c r="F50" s="146">
        <f>'Abr 2025'!G120</f>
        <v>93786.124519999998</v>
      </c>
      <c r="G50" s="146">
        <f>'May 2025'!G120</f>
        <v>3076.226090000001</v>
      </c>
      <c r="H50" s="146">
        <f>'Jun 2025'!G120</f>
        <v>1056.2406699999999</v>
      </c>
      <c r="I50" s="146">
        <f>'Jul 2025'!G120</f>
        <v>1628.6486</v>
      </c>
      <c r="J50" s="146">
        <f>'Ago 2025'!G120</f>
        <v>2056.0209300000001</v>
      </c>
      <c r="K50" s="146">
        <f>'Sept 2025'!G120</f>
        <v>82262.57273</v>
      </c>
      <c r="L50" s="146">
        <f>'Oct 2025'!G111</f>
        <v>0</v>
      </c>
      <c r="M50" s="146">
        <f>'Nov 2025'!G111</f>
        <v>0</v>
      </c>
      <c r="N50" s="146"/>
      <c r="O50" s="227"/>
      <c r="P50" s="173"/>
      <c r="Q50" s="173"/>
      <c r="R50" s="173"/>
      <c r="S50" s="26"/>
      <c r="T50" s="26"/>
      <c r="U50" s="26"/>
      <c r="V50" s="26"/>
      <c r="W50" s="26"/>
      <c r="X50" s="26"/>
      <c r="Y50" s="26"/>
      <c r="Z50" s="26"/>
      <c r="AA50" s="26"/>
      <c r="AB50" s="26"/>
      <c r="AC50" s="26"/>
      <c r="AD50" s="26"/>
      <c r="AE50" s="26"/>
      <c r="AF50" s="26"/>
      <c r="AG50" s="26"/>
      <c r="AH50" s="26"/>
      <c r="AI50" s="26"/>
      <c r="AJ50" s="26"/>
      <c r="AK50" s="26"/>
      <c r="AL50" s="26"/>
      <c r="AM50" s="26"/>
      <c r="AN50" s="26"/>
      <c r="AO50" s="26"/>
      <c r="AP50" s="26"/>
      <c r="AQ50" s="26"/>
      <c r="AR50" s="26"/>
    </row>
    <row r="51" spans="1:44" ht="16.649999999999999" customHeight="1" x14ac:dyDescent="0.25">
      <c r="A51" s="107" t="s">
        <v>179</v>
      </c>
      <c r="B51" s="143">
        <f t="shared" si="8"/>
        <v>17406.169860000002</v>
      </c>
      <c r="C51" s="219">
        <v>47.409509999999997</v>
      </c>
      <c r="D51" s="219">
        <v>1020.05468</v>
      </c>
      <c r="E51" s="219">
        <v>13485.735210000001</v>
      </c>
      <c r="F51" s="219">
        <v>93.482259999999997</v>
      </c>
      <c r="G51" s="219">
        <v>1915.05773</v>
      </c>
      <c r="H51" s="219">
        <v>78.960660000000018</v>
      </c>
      <c r="I51" s="219">
        <v>25.13796</v>
      </c>
      <c r="J51" s="219">
        <v>629.71794000000011</v>
      </c>
      <c r="K51" s="219">
        <v>110.61391</v>
      </c>
      <c r="L51" s="146"/>
      <c r="M51" s="146"/>
      <c r="N51" s="146"/>
      <c r="O51" s="227"/>
      <c r="P51" s="173"/>
      <c r="Q51" s="173"/>
      <c r="R51" s="173"/>
      <c r="S51" s="26"/>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row>
    <row r="52" spans="1:44" ht="16.649999999999999" customHeight="1" x14ac:dyDescent="0.25">
      <c r="A52" s="107" t="s">
        <v>180</v>
      </c>
      <c r="B52" s="143">
        <f t="shared" si="8"/>
        <v>5539.0222000000012</v>
      </c>
      <c r="C52" s="219">
        <v>427.15863999999999</v>
      </c>
      <c r="D52" s="219">
        <v>647.38709000000006</v>
      </c>
      <c r="E52" s="219">
        <v>463.39324000000011</v>
      </c>
      <c r="F52" s="219">
        <v>583.01900000000001</v>
      </c>
      <c r="G52" s="219">
        <v>747.14992999999993</v>
      </c>
      <c r="H52" s="219">
        <v>457.23520000000002</v>
      </c>
      <c r="I52" s="219">
        <v>718.16536999999994</v>
      </c>
      <c r="J52" s="219">
        <v>680.52981</v>
      </c>
      <c r="K52" s="219">
        <v>814.98392000000013</v>
      </c>
      <c r="L52" s="146"/>
      <c r="M52" s="146"/>
      <c r="N52" s="146"/>
      <c r="O52" s="227"/>
      <c r="P52" s="173"/>
      <c r="Q52" s="173"/>
      <c r="R52" s="173"/>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c r="AR52" s="26"/>
    </row>
    <row r="53" spans="1:44" ht="16.649999999999999" customHeight="1" x14ac:dyDescent="0.25">
      <c r="A53" s="107" t="s">
        <v>181</v>
      </c>
      <c r="B53" s="143">
        <f t="shared" si="8"/>
        <v>148140.66767</v>
      </c>
      <c r="C53" s="219">
        <v>215.64559</v>
      </c>
      <c r="D53" s="219">
        <v>499.12907000000013</v>
      </c>
      <c r="E53" s="219">
        <v>65110.765009999988</v>
      </c>
      <c r="F53" s="219">
        <v>315.71298000000002</v>
      </c>
      <c r="G53" s="219">
        <v>61.604039999999998</v>
      </c>
      <c r="H53" s="219">
        <v>62.822049999999997</v>
      </c>
      <c r="I53" s="219">
        <v>185.78634</v>
      </c>
      <c r="J53" s="219">
        <v>392.34667999999999</v>
      </c>
      <c r="K53" s="219">
        <v>81296.855909999998</v>
      </c>
      <c r="L53" s="146"/>
      <c r="M53" s="146"/>
      <c r="N53" s="146"/>
      <c r="O53" s="227"/>
      <c r="P53" s="173"/>
      <c r="Q53" s="173"/>
      <c r="R53" s="173"/>
      <c r="S53" s="26"/>
      <c r="T53" s="26"/>
      <c r="U53" s="26"/>
      <c r="V53" s="26"/>
      <c r="W53" s="26"/>
      <c r="X53" s="26"/>
      <c r="Y53" s="26"/>
      <c r="Z53" s="26"/>
      <c r="AA53" s="26"/>
      <c r="AB53" s="26"/>
      <c r="AC53" s="26"/>
      <c r="AD53" s="26"/>
      <c r="AE53" s="26"/>
      <c r="AF53" s="26"/>
      <c r="AG53" s="26"/>
      <c r="AH53" s="26"/>
      <c r="AI53" s="26"/>
      <c r="AJ53" s="26"/>
      <c r="AK53" s="26"/>
      <c r="AL53" s="26"/>
      <c r="AM53" s="26"/>
      <c r="AN53" s="26"/>
      <c r="AO53" s="26"/>
      <c r="AP53" s="26"/>
      <c r="AQ53" s="26"/>
      <c r="AR53" s="26"/>
    </row>
    <row r="54" spans="1:44" ht="16.649999999999999" customHeight="1" x14ac:dyDescent="0.25">
      <c r="A54" s="107" t="s">
        <v>182</v>
      </c>
      <c r="B54" s="143">
        <f t="shared" si="8"/>
        <v>134785.50882999998</v>
      </c>
      <c r="C54" s="219">
        <v>19.555330000000001</v>
      </c>
      <c r="D54" s="219">
        <v>22.297319999999999</v>
      </c>
      <c r="E54" s="219">
        <v>40047.004330000011</v>
      </c>
      <c r="F54" s="219">
        <v>92793.910279999982</v>
      </c>
      <c r="G54" s="219">
        <v>352.41439000000003</v>
      </c>
      <c r="H54" s="219">
        <v>457.22276000000011</v>
      </c>
      <c r="I54" s="219">
        <v>699.55892999999992</v>
      </c>
      <c r="J54" s="219">
        <v>353.42649999999998</v>
      </c>
      <c r="K54" s="219">
        <v>40.118989999999997</v>
      </c>
      <c r="L54" s="146"/>
      <c r="M54" s="146"/>
      <c r="N54" s="146"/>
      <c r="O54" s="227"/>
      <c r="P54" s="173"/>
      <c r="Q54" s="173"/>
      <c r="R54" s="173"/>
      <c r="S54" s="26"/>
      <c r="T54" s="26"/>
      <c r="U54" s="26"/>
      <c r="V54" s="26"/>
      <c r="W54" s="26"/>
      <c r="X54" s="26"/>
      <c r="Y54" s="26"/>
      <c r="Z54" s="26"/>
      <c r="AA54" s="26"/>
      <c r="AB54" s="26"/>
      <c r="AC54" s="26"/>
      <c r="AD54" s="26"/>
      <c r="AE54" s="26"/>
      <c r="AF54" s="26"/>
      <c r="AG54" s="26"/>
      <c r="AH54" s="26"/>
      <c r="AI54" s="26"/>
      <c r="AJ54" s="26"/>
      <c r="AK54" s="26"/>
      <c r="AL54" s="26"/>
      <c r="AM54" s="26"/>
      <c r="AN54" s="26"/>
      <c r="AO54" s="26"/>
      <c r="AP54" s="26"/>
      <c r="AQ54" s="26"/>
      <c r="AR54" s="26"/>
    </row>
    <row r="55" spans="1:44" ht="16.649999999999999" customHeight="1" x14ac:dyDescent="0.25">
      <c r="A55" s="109" t="s">
        <v>17</v>
      </c>
      <c r="B55" s="136">
        <f t="shared" si="8"/>
        <v>183348.74525999997</v>
      </c>
      <c r="C55" s="146">
        <f>'Ene 2025'!G121</f>
        <v>17404.975249999981</v>
      </c>
      <c r="D55" s="146">
        <f>'Feb 2025'!G121</f>
        <v>20740.511040000001</v>
      </c>
      <c r="E55" s="146">
        <f>'Mar 2025'!G121</f>
        <v>20252.493780000001</v>
      </c>
      <c r="F55" s="146">
        <f>'Abr 2025'!G121</f>
        <v>21080.21225</v>
      </c>
      <c r="G55" s="146">
        <f>'May 2025'!G121</f>
        <v>19463.88798</v>
      </c>
      <c r="H55" s="146">
        <f>'Jun 2025'!G121</f>
        <v>22148.971020000001</v>
      </c>
      <c r="I55" s="146">
        <f>'Jul 2025'!G121</f>
        <v>21448.659810000008</v>
      </c>
      <c r="J55" s="146">
        <f>'Ago 2025'!G121</f>
        <v>19023.971440000001</v>
      </c>
      <c r="K55" s="146">
        <f>'Sept 2025'!G121</f>
        <v>21785.062689999999</v>
      </c>
      <c r="L55" s="146">
        <f>'Oct 2025'!G112</f>
        <v>0</v>
      </c>
      <c r="M55" s="146">
        <f>'Nov 2025'!G112</f>
        <v>0</v>
      </c>
      <c r="N55" s="146"/>
      <c r="O55" s="227"/>
      <c r="P55" s="173"/>
      <c r="Q55" s="173"/>
      <c r="R55" s="173"/>
      <c r="S55" s="26"/>
      <c r="T55" s="26"/>
      <c r="U55" s="26"/>
      <c r="V55" s="26"/>
      <c r="W55" s="26"/>
      <c r="X55" s="26"/>
      <c r="Y55" s="26"/>
      <c r="Z55" s="26"/>
      <c r="AA55" s="26"/>
      <c r="AB55" s="26"/>
      <c r="AC55" s="26"/>
      <c r="AD55" s="26"/>
      <c r="AE55" s="26"/>
      <c r="AF55" s="26"/>
      <c r="AG55" s="26"/>
      <c r="AH55" s="26"/>
      <c r="AI55" s="26"/>
      <c r="AJ55" s="26"/>
      <c r="AK55" s="26"/>
      <c r="AL55" s="26"/>
      <c r="AM55" s="26"/>
      <c r="AN55" s="26"/>
      <c r="AO55" s="26"/>
      <c r="AP55" s="26"/>
      <c r="AQ55" s="26"/>
      <c r="AR55" s="26"/>
    </row>
    <row r="56" spans="1:44" ht="16.649999999999999" customHeight="1" x14ac:dyDescent="0.25">
      <c r="A56" s="109" t="s">
        <v>57</v>
      </c>
      <c r="B56" s="136">
        <f>SUM(C56:N56)</f>
        <v>37060.979900000595</v>
      </c>
      <c r="C56" s="146">
        <f>'Ene 2025'!G122</f>
        <v>4838.7097800000993</v>
      </c>
      <c r="D56" s="146">
        <f>'Feb 2025'!G122</f>
        <v>4254.4652700001279</v>
      </c>
      <c r="E56" s="146">
        <f>'Mar 2025'!G122</f>
        <v>4175.5817100000731</v>
      </c>
      <c r="F56" s="146">
        <f>'Abr 2025'!G122</f>
        <v>4903.1628300001021</v>
      </c>
      <c r="G56" s="146">
        <f>'May 2025'!G122</f>
        <v>4561.7974300000296</v>
      </c>
      <c r="H56" s="146">
        <f>'Jun 2025'!G122</f>
        <v>5038.4053900000517</v>
      </c>
      <c r="I56" s="146">
        <f>'Jul 2025'!G122</f>
        <v>3375.9043100000131</v>
      </c>
      <c r="J56" s="146">
        <f>'Ago 2025'!G122</f>
        <v>2627.1660400000292</v>
      </c>
      <c r="K56" s="146">
        <f>'Sept 2025'!G122</f>
        <v>3285.7871400000681</v>
      </c>
      <c r="L56" s="146">
        <f>'Oct 2025'!G113</f>
        <v>0</v>
      </c>
      <c r="M56" s="146">
        <f>'Nov 2025'!G113</f>
        <v>0</v>
      </c>
      <c r="N56" s="146"/>
      <c r="O56" s="227"/>
      <c r="P56" s="173"/>
      <c r="Q56" s="173"/>
      <c r="R56" s="173"/>
      <c r="S56" s="26"/>
      <c r="T56" s="26"/>
      <c r="U56" s="26"/>
      <c r="V56" s="26"/>
      <c r="W56" s="26"/>
      <c r="X56" s="26"/>
      <c r="Y56" s="26"/>
      <c r="Z56" s="26"/>
      <c r="AA56" s="26"/>
      <c r="AB56" s="26"/>
      <c r="AC56" s="26"/>
      <c r="AD56" s="26"/>
      <c r="AE56" s="26"/>
      <c r="AF56" s="26"/>
      <c r="AG56" s="26"/>
      <c r="AH56" s="26"/>
      <c r="AI56" s="26"/>
      <c r="AJ56" s="26"/>
      <c r="AK56" s="26"/>
      <c r="AL56" s="26"/>
      <c r="AM56" s="26"/>
      <c r="AN56" s="26"/>
      <c r="AO56" s="26"/>
      <c r="AP56" s="26"/>
      <c r="AQ56" s="26"/>
      <c r="AR56" s="26"/>
    </row>
    <row r="57" spans="1:44" ht="16.649999999999999" customHeight="1" x14ac:dyDescent="0.25">
      <c r="A57" s="109" t="s">
        <v>58</v>
      </c>
      <c r="B57" s="136">
        <f>SUM(C57:N57)</f>
        <v>42145.930570001903</v>
      </c>
      <c r="C57" s="146">
        <f>'Ene 2025'!G123</f>
        <v>4305.8564100007543</v>
      </c>
      <c r="D57" s="146">
        <f>'Feb 2025'!G123</f>
        <v>4391.3984700001938</v>
      </c>
      <c r="E57" s="146">
        <f>'Mar 2025'!G123</f>
        <v>4798.6206100001273</v>
      </c>
      <c r="F57" s="146">
        <f>'Abr 2025'!G123</f>
        <v>4689.3651000001182</v>
      </c>
      <c r="G57" s="146">
        <f>'May 2025'!G123</f>
        <v>4392.8255800001734</v>
      </c>
      <c r="H57" s="146">
        <f>'Jun 2025'!G123</f>
        <v>4767.7108900001276</v>
      </c>
      <c r="I57" s="146">
        <f>'Jul 2025'!G123</f>
        <v>6059.2570200001919</v>
      </c>
      <c r="J57" s="146">
        <f>'Ago 2025'!G123</f>
        <v>4152.4325400001189</v>
      </c>
      <c r="K57" s="146">
        <f>'Sept 2025'!G123</f>
        <v>4588.4639500000967</v>
      </c>
      <c r="L57" s="146">
        <f>'Oct 2025'!G114</f>
        <v>0</v>
      </c>
      <c r="M57" s="146">
        <f>'Nov 2025'!G114</f>
        <v>0</v>
      </c>
      <c r="N57" s="146"/>
      <c r="O57" s="227"/>
      <c r="P57" s="173"/>
      <c r="Q57" s="173"/>
      <c r="R57" s="173"/>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row>
    <row r="58" spans="1:44" ht="16.649999999999999" customHeight="1" x14ac:dyDescent="0.25">
      <c r="A58" s="150" t="s">
        <v>168</v>
      </c>
      <c r="B58" s="282">
        <f>SUM(C58:N58)</f>
        <v>19017.175909999998</v>
      </c>
      <c r="C58" s="151">
        <f>'Ene 2025'!G124</f>
        <v>2005.275719999999</v>
      </c>
      <c r="D58" s="151">
        <f>'Feb 2025'!G124</f>
        <v>2175.3782799999999</v>
      </c>
      <c r="E58" s="151">
        <f>'Mar 2025'!G124</f>
        <v>1668.8056199999999</v>
      </c>
      <c r="F58" s="151">
        <f>'Abr 2025'!G124</f>
        <v>1949.0958299999998</v>
      </c>
      <c r="G58" s="151">
        <f>'May 2025'!G124</f>
        <v>1418.1697000000001</v>
      </c>
      <c r="H58" s="151">
        <f>'Jun 2025'!G124</f>
        <v>2616.32537</v>
      </c>
      <c r="I58" s="151">
        <f>'Jul 2025'!G124</f>
        <v>2363.5934000000002</v>
      </c>
      <c r="J58" s="151">
        <f>'Ago 2025'!G124</f>
        <v>1620.0198599999999</v>
      </c>
      <c r="K58" s="151">
        <f>'Sept 2025'!G124</f>
        <v>3200.5121299999996</v>
      </c>
      <c r="L58" s="294">
        <f>'Oct 2025'!G115</f>
        <v>0</v>
      </c>
      <c r="M58" s="294">
        <f>'Nov 2025'!G115</f>
        <v>0</v>
      </c>
      <c r="N58" s="294"/>
      <c r="O58" s="227"/>
      <c r="P58" s="173"/>
      <c r="Q58" s="173"/>
      <c r="R58" s="173"/>
      <c r="S58" s="26"/>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row>
    <row r="59" spans="1:44" ht="6" customHeight="1" x14ac:dyDescent="0.25">
      <c r="A59" s="11"/>
      <c r="B59" s="138"/>
      <c r="C59" s="138"/>
      <c r="D59" s="138"/>
      <c r="E59" s="157"/>
      <c r="F59" s="157"/>
      <c r="G59" s="157"/>
      <c r="H59" s="157"/>
      <c r="I59" s="157"/>
      <c r="J59" s="157"/>
      <c r="K59" s="157"/>
      <c r="L59" s="157"/>
      <c r="M59" s="157"/>
      <c r="N59" s="157"/>
      <c r="O59" s="227"/>
      <c r="P59" s="173"/>
      <c r="Q59" s="173"/>
      <c r="R59" s="173"/>
      <c r="S59" s="26"/>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row>
    <row r="60" spans="1:44" ht="18" customHeight="1" x14ac:dyDescent="0.25">
      <c r="A60" s="331" t="s">
        <v>102</v>
      </c>
      <c r="B60" s="332">
        <f>SUM(C60:N60)</f>
        <v>330148.60947999987</v>
      </c>
      <c r="C60" s="333">
        <f>'Ene 2025'!G131</f>
        <v>630.19334000000003</v>
      </c>
      <c r="D60" s="333">
        <f>'Feb 2025'!G131</f>
        <v>9492.0955199999989</v>
      </c>
      <c r="E60" s="333">
        <f>'Mar 2025'!G131</f>
        <v>303034.56170999992</v>
      </c>
      <c r="F60" s="333">
        <f>'Abr 2025'!G131</f>
        <v>13543.26784</v>
      </c>
      <c r="G60" s="333">
        <f>'May 2025'!G131</f>
        <v>1501.01466</v>
      </c>
      <c r="H60" s="333">
        <f>'Jun 2025'!G131</f>
        <v>834.23897000000011</v>
      </c>
      <c r="I60" s="333">
        <f>'Jul 2025'!G131</f>
        <v>629.10463000000016</v>
      </c>
      <c r="J60" s="333">
        <f>'Ago 2025'!G131</f>
        <v>304.07148999999998</v>
      </c>
      <c r="K60" s="333">
        <f>'Sept 2025'!G131</f>
        <v>180.06131999999999</v>
      </c>
      <c r="L60" s="281">
        <f>'Oct 2025'!G122</f>
        <v>0</v>
      </c>
      <c r="M60" s="281">
        <f>'Nov 2025'!G122</f>
        <v>0</v>
      </c>
      <c r="N60" s="281"/>
      <c r="O60" s="227"/>
      <c r="P60" s="173"/>
      <c r="Q60" s="173"/>
      <c r="R60" s="173"/>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row>
    <row r="61" spans="1:44" ht="18" customHeight="1" x14ac:dyDescent="0.25">
      <c r="A61" s="293" t="s">
        <v>103</v>
      </c>
      <c r="B61" s="282">
        <f>SUM(C61:N61)</f>
        <v>22.476469999999999</v>
      </c>
      <c r="C61" s="294">
        <v>0</v>
      </c>
      <c r="D61" s="294">
        <v>0</v>
      </c>
      <c r="E61" s="294">
        <f>'Mar 2025'!G132</f>
        <v>0</v>
      </c>
      <c r="F61" s="294">
        <f>'Abr 2025'!G132</f>
        <v>12.374280000000001</v>
      </c>
      <c r="G61" s="294">
        <f>'May 2025'!G132</f>
        <v>7.8129999999999991E-2</v>
      </c>
      <c r="H61" s="294">
        <f>'Jun 2025'!G132</f>
        <v>0</v>
      </c>
      <c r="I61" s="294">
        <f>'Jul 2025'!G132</f>
        <v>0.66637000000000002</v>
      </c>
      <c r="J61" s="294">
        <f>'Ago 2025'!G132</f>
        <v>9.3576899999999998</v>
      </c>
      <c r="K61" s="294">
        <f>'Sept 2025'!G132</f>
        <v>0</v>
      </c>
      <c r="L61" s="294">
        <f>'Oct 2025'!G123</f>
        <v>0</v>
      </c>
      <c r="M61" s="294">
        <f>'Nov 2025'!G123</f>
        <v>0</v>
      </c>
      <c r="N61" s="294"/>
      <c r="O61" s="227"/>
      <c r="P61" s="173"/>
      <c r="Q61" s="173"/>
      <c r="R61" s="173"/>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row>
    <row r="62" spans="1:44" x14ac:dyDescent="0.25">
      <c r="A62" s="11"/>
      <c r="B62" s="138"/>
      <c r="C62" s="138"/>
      <c r="D62" s="138"/>
      <c r="E62" s="157"/>
      <c r="F62" s="157"/>
      <c r="G62" s="157"/>
      <c r="H62" s="157"/>
      <c r="I62" s="157"/>
      <c r="J62" s="157"/>
      <c r="K62" s="157"/>
      <c r="L62" s="157"/>
      <c r="M62" s="157"/>
      <c r="N62" s="157"/>
      <c r="O62" s="360"/>
      <c r="P62" s="192"/>
      <c r="Q62" s="173"/>
      <c r="R62" s="173"/>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row>
    <row r="63" spans="1:44" ht="21" customHeight="1" x14ac:dyDescent="0.25">
      <c r="A63" s="54" t="s">
        <v>170</v>
      </c>
      <c r="B63" s="59">
        <f>SUM(C63:N63)</f>
        <v>16082517.319160016</v>
      </c>
      <c r="C63" s="59">
        <f>+C8+C19+C22+SUM(C46:C58)+C60+C61-C51-C52-C53-C54</f>
        <v>2015739.8746199771</v>
      </c>
      <c r="D63" s="59">
        <f>+D8+D19+D22+SUM(D46:D58)+D60+D61-D51-D52-D53-D54</f>
        <v>1370260.3510700034</v>
      </c>
      <c r="E63" s="59">
        <f>+E8+E19+E22+SUM(E46:E58)+E60+E61-E51-E52-E53-E54</f>
        <v>1998732.0668600078</v>
      </c>
      <c r="F63" s="59">
        <f>+F8+F19+F22+SUM(F46:F58)+F60+F61-F51-F52-F53-F54</f>
        <v>2233336.0036800043</v>
      </c>
      <c r="G63" s="59">
        <f>+G8+G19+G22+SUM(G46:G58)+G60+G61-G51-G52-G53-G54</f>
        <v>1639358.78097001</v>
      </c>
      <c r="H63" s="59">
        <f>+H8+H19+H22+SUM(H46:H58)+H60+H61-H51-H52-H53-H54</f>
        <v>1599216.1812800041</v>
      </c>
      <c r="I63" s="59">
        <f>+I8+I19+I22+SUM(I46:I58)+I60+I61-I51-I52-I53-I54</f>
        <v>1729537.0995000002</v>
      </c>
      <c r="J63" s="59">
        <f>+J8+J19+J22+SUM(J46:J58)+J60+J61-J51-J52-J53-J54</f>
        <v>1727764.2759200076</v>
      </c>
      <c r="K63" s="59">
        <f>+K8+K19+K22+SUM(K46:K58)+K60+K61-K51-K52-K53-K54</f>
        <v>1768572.6852600018</v>
      </c>
      <c r="L63" s="59">
        <f>+L8+L19+L22+SUM(L46:L58)+L60+L61</f>
        <v>0</v>
      </c>
      <c r="M63" s="59">
        <f>+M8+M19+M22+SUM(M46:M58)+M60+M61</f>
        <v>0</v>
      </c>
      <c r="N63" s="59">
        <f>+N8+N19+N22+SUM(N46:N58)+N60+N61</f>
        <v>0</v>
      </c>
      <c r="O63" s="395"/>
      <c r="P63" s="192"/>
      <c r="Q63" s="173"/>
      <c r="R63" s="173"/>
      <c r="S63" s="26"/>
      <c r="T63" s="26"/>
      <c r="U63" s="26"/>
      <c r="V63" s="26"/>
      <c r="W63" s="26"/>
      <c r="X63" s="26"/>
      <c r="Y63" s="26"/>
      <c r="Z63" s="26"/>
      <c r="AA63" s="26"/>
      <c r="AB63" s="26"/>
      <c r="AC63" s="26"/>
      <c r="AD63" s="121"/>
      <c r="AE63" s="26"/>
      <c r="AF63" s="26"/>
      <c r="AG63" s="26"/>
      <c r="AH63" s="26"/>
      <c r="AI63" s="26"/>
      <c r="AJ63" s="26"/>
      <c r="AK63" s="26"/>
      <c r="AL63" s="26"/>
      <c r="AM63" s="26"/>
      <c r="AN63" s="26"/>
      <c r="AO63" s="26"/>
      <c r="AP63" s="26"/>
      <c r="AQ63" s="26"/>
    </row>
    <row r="64" spans="1:44" ht="16.649999999999999" customHeight="1" x14ac:dyDescent="0.25">
      <c r="A64" s="56" t="s">
        <v>27</v>
      </c>
      <c r="B64" s="143">
        <f t="shared" ref="B64:B71" si="9">SUM(C64:N64)</f>
        <v>1779590.3972499962</v>
      </c>
      <c r="C64" s="342">
        <f>'Ene 2025'!G139</f>
        <v>301788.11170999683</v>
      </c>
      <c r="D64" s="342">
        <f>'Feb 2025'!G139</f>
        <v>194247.60744999949</v>
      </c>
      <c r="E64" s="250">
        <f>'Mar 2025'!G139</f>
        <v>219210.6605999996</v>
      </c>
      <c r="F64" s="231">
        <f>'Abr 2025'!G139</f>
        <v>224932.30370000069</v>
      </c>
      <c r="G64" s="89">
        <f>'May 2025'!G139</f>
        <v>154796.1054500014</v>
      </c>
      <c r="H64" s="89">
        <f>'Jun 2025'!G139</f>
        <v>172308.0888899994</v>
      </c>
      <c r="I64" s="231">
        <f>'Jul 2025'!G139</f>
        <v>166586.5729700001</v>
      </c>
      <c r="J64" s="231">
        <f>'Ago 2025'!G139</f>
        <v>161385.29450999887</v>
      </c>
      <c r="K64" s="231">
        <f>'Sept 2025'!G139</f>
        <v>184335.65197000001</v>
      </c>
      <c r="L64" s="231"/>
      <c r="M64" s="231"/>
      <c r="N64" s="231"/>
      <c r="O64" s="395"/>
      <c r="P64" s="192"/>
      <c r="Q64" s="173"/>
      <c r="R64" s="173"/>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row>
    <row r="65" spans="1:43" ht="14.4" customHeight="1" x14ac:dyDescent="0.25">
      <c r="A65" s="56" t="s">
        <v>28</v>
      </c>
      <c r="B65" s="143">
        <f t="shared" si="9"/>
        <v>48338.260860000009</v>
      </c>
      <c r="C65" s="342">
        <f>'Ene 2025'!G140</f>
        <v>6065.2834500000008</v>
      </c>
      <c r="D65" s="342">
        <f>'Feb 2025'!G140</f>
        <v>4445.4132000000072</v>
      </c>
      <c r="E65" s="250">
        <f>'Mar 2025'!G140</f>
        <v>4550.3842900000009</v>
      </c>
      <c r="F65" s="231">
        <f>'Abr 2025'!G140</f>
        <v>6146.6753599999984</v>
      </c>
      <c r="G65" s="89">
        <f>'May 2025'!G140</f>
        <v>4814.0880700000034</v>
      </c>
      <c r="H65" s="89">
        <f>'Jun 2025'!G140</f>
        <v>4958.836330000001</v>
      </c>
      <c r="I65" s="231">
        <f>'Jul 2025'!G140</f>
        <v>4922.2993100000012</v>
      </c>
      <c r="J65" s="231">
        <f>'Ago 2025'!G140</f>
        <v>4247.3586400000031</v>
      </c>
      <c r="K65" s="231">
        <f>'Sept 2025'!G140</f>
        <v>8187.9222099999861</v>
      </c>
      <c r="L65" s="231"/>
      <c r="M65" s="231"/>
      <c r="N65" s="231"/>
      <c r="O65" s="395"/>
      <c r="P65" s="192"/>
      <c r="Q65" s="173"/>
      <c r="R65" s="173"/>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row>
    <row r="66" spans="1:43" ht="21.75" customHeight="1" x14ac:dyDescent="0.25">
      <c r="A66" s="45" t="s">
        <v>129</v>
      </c>
      <c r="B66" s="59">
        <f>SUM(C66:N66)</f>
        <v>14254588.661050022</v>
      </c>
      <c r="C66" s="60">
        <f>+C63-C64-C65</f>
        <v>1707886.4794599803</v>
      </c>
      <c r="D66" s="60">
        <f>+D63-D64-D65</f>
        <v>1171567.3304200037</v>
      </c>
      <c r="E66" s="60">
        <f t="shared" ref="E66:F66" si="10">+E63-E64-E65</f>
        <v>1774971.0219700083</v>
      </c>
      <c r="F66" s="60">
        <f t="shared" si="10"/>
        <v>2002257.0246200035</v>
      </c>
      <c r="G66" s="60">
        <f>+G63-G64-G65</f>
        <v>1479748.5874500086</v>
      </c>
      <c r="H66" s="60">
        <f t="shared" ref="H66" si="11">+H63-H64-H65</f>
        <v>1421949.2560600047</v>
      </c>
      <c r="I66" s="60">
        <f t="shared" ref="I66:N66" si="12">+I63-I64-I65</f>
        <v>1558028.2272200002</v>
      </c>
      <c r="J66" s="60">
        <f t="shared" si="12"/>
        <v>1562131.6227700089</v>
      </c>
      <c r="K66" s="60">
        <f t="shared" si="12"/>
        <v>1576049.1110800018</v>
      </c>
      <c r="L66" s="60">
        <f t="shared" si="12"/>
        <v>0</v>
      </c>
      <c r="M66" s="60">
        <f t="shared" si="12"/>
        <v>0</v>
      </c>
      <c r="N66" s="60">
        <f t="shared" si="12"/>
        <v>0</v>
      </c>
      <c r="O66" s="395"/>
      <c r="P66" s="192"/>
      <c r="Q66" s="173"/>
      <c r="R66" s="173"/>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row>
    <row r="67" spans="1:43" ht="14.4" customHeight="1" x14ac:dyDescent="0.25">
      <c r="A67" s="53" t="s">
        <v>36</v>
      </c>
      <c r="B67" s="136">
        <f t="shared" si="9"/>
        <v>441917.32294001128</v>
      </c>
      <c r="C67" s="343">
        <f>C68+C69+C70</f>
        <v>46006.874639999398</v>
      </c>
      <c r="D67" s="343">
        <v>76846.38743000348</v>
      </c>
      <c r="E67" s="344">
        <f>E68+E69+E70</f>
        <v>35391.832239999472</v>
      </c>
      <c r="F67" s="344">
        <f>F68+F69+F70</f>
        <v>29970.462590000425</v>
      </c>
      <c r="G67" s="344">
        <f>G68+G69+G70</f>
        <v>24428.353009999992</v>
      </c>
      <c r="H67" s="344">
        <f>H68+H69+H70</f>
        <v>40473.658600000446</v>
      </c>
      <c r="I67" s="344">
        <f t="shared" ref="I67:N67" si="13">I68+I69+I70</f>
        <v>24980.38887000009</v>
      </c>
      <c r="J67" s="344">
        <f t="shared" si="13"/>
        <v>33862.543910000488</v>
      </c>
      <c r="K67" s="344">
        <f t="shared" si="13"/>
        <v>129956.82165000748</v>
      </c>
      <c r="L67" s="344">
        <f t="shared" si="13"/>
        <v>0</v>
      </c>
      <c r="M67" s="344">
        <f t="shared" si="13"/>
        <v>0</v>
      </c>
      <c r="N67" s="344">
        <f t="shared" si="13"/>
        <v>0</v>
      </c>
      <c r="O67" s="395"/>
      <c r="P67" s="192"/>
      <c r="Q67" s="173"/>
      <c r="R67" s="173"/>
      <c r="S67" s="26"/>
      <c r="T67" s="26"/>
      <c r="U67" s="26"/>
      <c r="V67" s="26"/>
      <c r="W67" s="26"/>
      <c r="X67" s="26"/>
      <c r="Y67" s="26"/>
      <c r="Z67" s="26"/>
      <c r="AA67" s="26"/>
      <c r="AB67" s="26"/>
      <c r="AC67" s="26"/>
      <c r="AD67" s="26"/>
      <c r="AE67" s="26"/>
      <c r="AF67" s="26"/>
      <c r="AG67" s="26"/>
      <c r="AH67" s="26"/>
      <c r="AI67" s="26"/>
      <c r="AJ67" s="26"/>
      <c r="AK67" s="26"/>
      <c r="AL67" s="26"/>
      <c r="AM67" s="26"/>
      <c r="AN67" s="26"/>
      <c r="AO67" s="26"/>
      <c r="AP67" s="26"/>
      <c r="AQ67" s="26"/>
    </row>
    <row r="68" spans="1:43" ht="14.4" customHeight="1" outlineLevel="1" x14ac:dyDescent="0.25">
      <c r="A68" s="58" t="s">
        <v>31</v>
      </c>
      <c r="B68" s="144">
        <f t="shared" si="9"/>
        <v>79065.527530000007</v>
      </c>
      <c r="C68" s="250">
        <v>5002.2231099999999</v>
      </c>
      <c r="D68" s="250">
        <v>6311.8458200000068</v>
      </c>
      <c r="E68" s="250">
        <v>13227.307500000015</v>
      </c>
      <c r="F68" s="231">
        <v>8399.9699799999926</v>
      </c>
      <c r="G68" s="231">
        <v>15928.021819999996</v>
      </c>
      <c r="H68" s="231">
        <v>17166.293490000011</v>
      </c>
      <c r="I68" s="231">
        <v>721.05252000000007</v>
      </c>
      <c r="J68" s="231">
        <v>11201.041409999987</v>
      </c>
      <c r="K68" s="231">
        <v>1107.77188</v>
      </c>
      <c r="L68" s="231"/>
      <c r="M68" s="231"/>
      <c r="N68" s="231"/>
      <c r="O68" s="395"/>
      <c r="P68" s="192"/>
      <c r="Q68" s="173"/>
      <c r="R68" s="173"/>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row>
    <row r="69" spans="1:43" ht="14.4" customHeight="1" outlineLevel="1" x14ac:dyDescent="0.25">
      <c r="A69" s="58" t="s">
        <v>30</v>
      </c>
      <c r="B69" s="144">
        <f t="shared" si="9"/>
        <v>362487.0121100113</v>
      </c>
      <c r="C69" s="250">
        <v>41004.651529999399</v>
      </c>
      <c r="D69" s="250">
        <v>70534.541610003478</v>
      </c>
      <c r="E69" s="250">
        <v>22107.045559999464</v>
      </c>
      <c r="F69" s="232">
        <v>21553.716910000432</v>
      </c>
      <c r="G69" s="232">
        <v>8488.3155199999965</v>
      </c>
      <c r="H69" s="232">
        <v>23262.979330000431</v>
      </c>
      <c r="I69" s="232">
        <v>24259.336350000089</v>
      </c>
      <c r="J69" s="232">
        <v>22427.954350000495</v>
      </c>
      <c r="K69" s="232">
        <v>128848.47095000748</v>
      </c>
      <c r="L69" s="232"/>
      <c r="M69" s="232"/>
      <c r="N69" s="232"/>
      <c r="O69" s="395"/>
      <c r="P69" s="192"/>
      <c r="Q69" s="173"/>
      <c r="R69" s="173"/>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row>
    <row r="70" spans="1:43" ht="14.4" customHeight="1" outlineLevel="1" x14ac:dyDescent="0.25">
      <c r="A70" s="58" t="s">
        <v>29</v>
      </c>
      <c r="B70" s="144">
        <f t="shared" si="9"/>
        <v>364.78329999999283</v>
      </c>
      <c r="C70" s="250">
        <v>0</v>
      </c>
      <c r="D70" s="250">
        <v>-2.0372681319713593E-13</v>
      </c>
      <c r="E70" s="345">
        <v>57.479179999998422</v>
      </c>
      <c r="F70" s="113">
        <v>16.775699999998324</v>
      </c>
      <c r="G70" s="113">
        <v>12.015669999999925</v>
      </c>
      <c r="H70" s="113">
        <v>44.385780000001134</v>
      </c>
      <c r="I70" s="113">
        <v>0</v>
      </c>
      <c r="J70" s="113">
        <v>233.548149999999</v>
      </c>
      <c r="K70" s="113">
        <v>0.57881999999622957</v>
      </c>
      <c r="L70" s="113"/>
      <c r="M70" s="113"/>
      <c r="N70" s="113"/>
      <c r="O70" s="395"/>
      <c r="P70" s="192"/>
      <c r="Q70" s="173"/>
      <c r="R70" s="173"/>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row>
    <row r="71" spans="1:43" ht="20.25" customHeight="1" x14ac:dyDescent="0.25">
      <c r="A71" s="55" t="s">
        <v>56</v>
      </c>
      <c r="B71" s="59">
        <f t="shared" si="9"/>
        <v>13812671.338110009</v>
      </c>
      <c r="C71" s="61">
        <f>+C66-C67</f>
        <v>1661879.6048199809</v>
      </c>
      <c r="D71" s="61">
        <f>+D66-D67</f>
        <v>1094720.9429900004</v>
      </c>
      <c r="E71" s="61">
        <f t="shared" ref="E71:F71" si="14">+E66-E67</f>
        <v>1739579.1897300088</v>
      </c>
      <c r="F71" s="61">
        <f t="shared" si="14"/>
        <v>1972286.5620300032</v>
      </c>
      <c r="G71" s="61">
        <f>+G66-G67</f>
        <v>1455320.2344400086</v>
      </c>
      <c r="H71" s="61">
        <f t="shared" ref="H71:J71" si="15">+H66-H67</f>
        <v>1381475.5974600043</v>
      </c>
      <c r="I71" s="61">
        <f t="shared" si="15"/>
        <v>1533047.8383500001</v>
      </c>
      <c r="J71" s="61">
        <f t="shared" si="15"/>
        <v>1528269.0788600084</v>
      </c>
      <c r="K71" s="61">
        <f>+K66-K67</f>
        <v>1446092.2894299943</v>
      </c>
      <c r="L71" s="61">
        <f>+L66-L67</f>
        <v>0</v>
      </c>
      <c r="M71" s="61">
        <f>+M66-M67</f>
        <v>0</v>
      </c>
      <c r="N71" s="61">
        <f>+N66-N67</f>
        <v>0</v>
      </c>
      <c r="O71" s="395"/>
      <c r="P71" s="192"/>
      <c r="Q71" s="173"/>
      <c r="R71" s="173"/>
      <c r="S71" s="26"/>
      <c r="T71" s="26"/>
      <c r="U71" s="26"/>
      <c r="V71" s="26"/>
      <c r="W71" s="26"/>
      <c r="X71" s="26"/>
      <c r="Y71" s="26"/>
      <c r="Z71" s="26"/>
      <c r="AA71" s="26"/>
      <c r="AB71" s="26"/>
      <c r="AC71" s="26"/>
      <c r="AD71" s="26"/>
      <c r="AE71" s="26"/>
      <c r="AF71" s="26"/>
      <c r="AG71" s="26"/>
      <c r="AH71" s="26"/>
      <c r="AI71" s="26"/>
      <c r="AJ71" s="26"/>
      <c r="AK71" s="26"/>
      <c r="AL71" s="26"/>
      <c r="AM71" s="26"/>
      <c r="AN71" s="26"/>
      <c r="AO71" s="26"/>
      <c r="AP71" s="26"/>
      <c r="AQ71" s="26"/>
    </row>
    <row r="72" spans="1:43" customFormat="1" ht="14.4" x14ac:dyDescent="0.3">
      <c r="A72" s="482"/>
      <c r="B72" s="482"/>
      <c r="C72" s="482"/>
      <c r="D72" s="482"/>
      <c r="E72" s="482"/>
      <c r="F72" s="482"/>
      <c r="G72" s="482"/>
      <c r="H72" s="482"/>
      <c r="I72" s="162"/>
      <c r="J72" s="162"/>
      <c r="K72" s="162"/>
      <c r="L72" s="162"/>
      <c r="M72" s="162"/>
      <c r="N72" s="162"/>
      <c r="O72" s="194"/>
      <c r="P72" s="194"/>
      <c r="Q72" s="194"/>
      <c r="R72" s="194"/>
    </row>
    <row r="73" spans="1:43" s="328" customFormat="1" ht="16.2" x14ac:dyDescent="0.25">
      <c r="A73" s="381" t="s">
        <v>208</v>
      </c>
      <c r="B73" s="383">
        <f>SUM(C73:N73)</f>
        <v>104256.74049999975</v>
      </c>
      <c r="C73" s="384">
        <v>0</v>
      </c>
      <c r="D73" s="384">
        <v>0</v>
      </c>
      <c r="E73" s="384">
        <v>0</v>
      </c>
      <c r="F73" s="384">
        <v>0</v>
      </c>
      <c r="G73" s="384">
        <v>0</v>
      </c>
      <c r="H73" s="385">
        <f>'Jun 2025'!G54</f>
        <v>2070.853340000001</v>
      </c>
      <c r="I73" s="382">
        <f>'Jul 2025'!G54</f>
        <v>43372.668370000014</v>
      </c>
      <c r="J73" s="382">
        <f>'Ago 2025'!G54</f>
        <v>16318.460319999986</v>
      </c>
      <c r="K73" s="382">
        <v>42494.758469999761</v>
      </c>
      <c r="P73" s="380"/>
      <c r="Q73" s="380"/>
      <c r="R73" s="380"/>
    </row>
    <row r="74" spans="1:43" customFormat="1" ht="14.4" x14ac:dyDescent="0.3">
      <c r="A74" s="115"/>
      <c r="B74" s="139"/>
      <c r="C74" s="484"/>
      <c r="D74" s="485"/>
      <c r="E74" s="485"/>
      <c r="F74" s="485"/>
      <c r="G74" s="485"/>
      <c r="H74" s="485"/>
      <c r="I74" s="486"/>
      <c r="J74" s="486"/>
      <c r="K74" s="486"/>
      <c r="L74" s="158"/>
      <c r="M74" s="158"/>
      <c r="N74" s="158"/>
      <c r="P74" s="194"/>
      <c r="Q74" s="194"/>
      <c r="R74" s="194"/>
    </row>
    <row r="75" spans="1:43" x14ac:dyDescent="0.25">
      <c r="A75" s="487"/>
      <c r="B75" s="488"/>
      <c r="C75" s="490"/>
      <c r="D75" s="489"/>
      <c r="E75" s="490"/>
      <c r="F75" s="489"/>
      <c r="G75" s="490"/>
      <c r="H75" s="489"/>
      <c r="I75" s="490"/>
      <c r="J75" s="489"/>
      <c r="K75" s="490"/>
      <c r="L75" s="489"/>
      <c r="M75" s="490"/>
      <c r="N75" s="489"/>
      <c r="O75" s="26"/>
      <c r="P75" s="173"/>
      <c r="Q75" s="173"/>
      <c r="R75" s="173"/>
      <c r="S75" s="26"/>
      <c r="T75" s="26"/>
      <c r="U75" s="26"/>
      <c r="V75" s="26"/>
      <c r="W75" s="26"/>
      <c r="X75" s="26"/>
      <c r="Y75" s="26"/>
      <c r="Z75" s="26"/>
      <c r="AA75" s="26"/>
      <c r="AB75" s="26"/>
      <c r="AC75" s="26"/>
      <c r="AD75" s="26"/>
      <c r="AE75" s="26"/>
      <c r="AF75" s="26"/>
      <c r="AG75" s="26"/>
      <c r="AH75" s="26"/>
      <c r="AI75" s="26"/>
      <c r="AJ75" s="26"/>
      <c r="AK75" s="26"/>
      <c r="AL75" s="26"/>
      <c r="AM75" s="26"/>
      <c r="AN75" s="26"/>
      <c r="AO75" s="26"/>
      <c r="AP75" s="26"/>
      <c r="AQ75" s="26"/>
    </row>
    <row r="76" spans="1:43" ht="25.2" customHeight="1" x14ac:dyDescent="0.25">
      <c r="A76" s="400" t="s">
        <v>98</v>
      </c>
      <c r="B76" s="400"/>
      <c r="C76" s="400"/>
      <c r="D76" s="400"/>
      <c r="E76" s="400"/>
      <c r="F76" s="400"/>
      <c r="G76" s="396"/>
      <c r="H76" s="396"/>
      <c r="I76" s="396"/>
      <c r="J76" s="396"/>
      <c r="K76" s="163"/>
      <c r="L76" s="163"/>
      <c r="M76" s="163"/>
      <c r="N76" s="163"/>
      <c r="O76" s="207"/>
      <c r="P76" s="195"/>
      <c r="Q76" s="207"/>
      <c r="R76" s="195"/>
      <c r="S76" s="26"/>
      <c r="T76" s="26"/>
      <c r="U76" s="26"/>
      <c r="V76" s="26"/>
      <c r="W76" s="26"/>
      <c r="X76" s="26"/>
      <c r="Y76" s="26"/>
      <c r="Z76" s="26"/>
      <c r="AA76" s="26"/>
      <c r="AB76" s="26"/>
      <c r="AC76" s="26"/>
      <c r="AD76" s="26"/>
      <c r="AE76" s="26"/>
      <c r="AF76" s="26"/>
      <c r="AG76" s="26"/>
      <c r="AH76" s="26"/>
      <c r="AI76" s="26"/>
      <c r="AJ76" s="26"/>
      <c r="AK76" s="26"/>
      <c r="AL76" s="26"/>
      <c r="AM76" s="26"/>
      <c r="AN76" s="26"/>
      <c r="AO76" s="26"/>
      <c r="AP76" s="26"/>
      <c r="AQ76" s="26"/>
    </row>
    <row r="77" spans="1:43" x14ac:dyDescent="0.25">
      <c r="A77" s="469" t="s">
        <v>167</v>
      </c>
      <c r="B77" s="469"/>
      <c r="C77" s="469"/>
      <c r="E77" s="163"/>
      <c r="F77" s="163"/>
      <c r="G77" s="163"/>
      <c r="H77" s="255"/>
      <c r="I77" s="255"/>
      <c r="J77" s="255"/>
      <c r="K77" s="163"/>
      <c r="L77" s="163"/>
      <c r="M77" s="163"/>
      <c r="N77" s="163"/>
      <c r="O77" s="26"/>
      <c r="P77" s="173"/>
      <c r="Q77" s="173"/>
      <c r="R77" s="173"/>
      <c r="S77" s="26"/>
      <c r="T77" s="26"/>
      <c r="U77" s="26"/>
      <c r="V77" s="26"/>
      <c r="W77" s="26"/>
      <c r="X77" s="26"/>
      <c r="Y77" s="26"/>
      <c r="Z77" s="26"/>
      <c r="AA77" s="26"/>
      <c r="AB77" s="26"/>
      <c r="AC77" s="26"/>
      <c r="AD77" s="26"/>
      <c r="AE77" s="26"/>
      <c r="AF77" s="26"/>
      <c r="AG77" s="26"/>
      <c r="AH77" s="26"/>
      <c r="AI77" s="26"/>
      <c r="AJ77" s="26"/>
      <c r="AK77" s="26"/>
      <c r="AL77" s="26"/>
      <c r="AM77" s="26"/>
      <c r="AN77" s="26"/>
      <c r="AO77" s="26"/>
      <c r="AP77" s="26"/>
      <c r="AQ77" s="26"/>
    </row>
    <row r="78" spans="1:43" ht="13.05" customHeight="1" x14ac:dyDescent="0.25">
      <c r="A78" s="469" t="s">
        <v>59</v>
      </c>
      <c r="B78" s="469"/>
      <c r="C78" s="469"/>
      <c r="E78" s="163"/>
      <c r="F78" s="163"/>
      <c r="G78" s="163"/>
      <c r="H78" s="163"/>
      <c r="I78" s="163"/>
      <c r="J78" s="163"/>
      <c r="K78" s="163"/>
      <c r="L78" s="163"/>
      <c r="M78" s="163"/>
      <c r="N78" s="163"/>
      <c r="O78" s="26"/>
      <c r="P78" s="173"/>
      <c r="Q78" s="173"/>
      <c r="R78" s="173"/>
      <c r="S78" s="26"/>
      <c r="T78" s="26"/>
      <c r="U78" s="26"/>
      <c r="V78" s="26"/>
      <c r="W78" s="26"/>
      <c r="X78" s="26"/>
      <c r="Y78" s="26"/>
      <c r="Z78" s="26"/>
      <c r="AA78" s="26"/>
      <c r="AB78" s="26"/>
      <c r="AC78" s="26"/>
      <c r="AD78" s="26"/>
      <c r="AE78" s="26"/>
      <c r="AF78" s="26"/>
      <c r="AG78" s="26"/>
      <c r="AH78" s="26"/>
      <c r="AI78" s="26"/>
      <c r="AJ78" s="26"/>
      <c r="AK78" s="26"/>
      <c r="AL78" s="26"/>
      <c r="AM78" s="26"/>
      <c r="AN78" s="26"/>
      <c r="AO78" s="26"/>
      <c r="AP78" s="26"/>
      <c r="AQ78" s="26"/>
    </row>
    <row r="79" spans="1:43" s="2" customFormat="1" ht="14.1" customHeight="1" x14ac:dyDescent="0.25">
      <c r="A79" s="483" t="s">
        <v>60</v>
      </c>
      <c r="B79" s="483"/>
      <c r="C79" s="483"/>
      <c r="D79" s="164"/>
      <c r="E79" s="163"/>
      <c r="F79" s="163"/>
      <c r="G79" s="163"/>
      <c r="H79" s="163"/>
      <c r="I79" s="163"/>
      <c r="J79" s="163"/>
      <c r="K79" s="163"/>
      <c r="L79" s="163"/>
      <c r="M79" s="163"/>
      <c r="N79" s="163"/>
      <c r="P79" s="186"/>
      <c r="Q79" s="186"/>
      <c r="R79" s="186"/>
    </row>
    <row r="80" spans="1:43" s="2" customFormat="1" ht="14.1" customHeight="1" x14ac:dyDescent="0.25">
      <c r="A80" s="469" t="s">
        <v>37</v>
      </c>
      <c r="B80" s="469"/>
      <c r="C80" s="469"/>
      <c r="D80" s="164"/>
      <c r="E80" s="163"/>
      <c r="F80" s="163"/>
      <c r="G80" s="163"/>
      <c r="H80" s="163"/>
      <c r="I80" s="163"/>
      <c r="J80" s="163"/>
      <c r="K80" s="163"/>
      <c r="L80" s="163"/>
      <c r="M80" s="163"/>
      <c r="N80" s="163"/>
      <c r="P80" s="186"/>
      <c r="Q80" s="186"/>
      <c r="R80" s="186"/>
    </row>
    <row r="81" spans="1:44" s="2" customFormat="1" ht="22.2" customHeight="1" x14ac:dyDescent="0.25">
      <c r="A81" s="464" t="s">
        <v>64</v>
      </c>
      <c r="B81" s="464"/>
      <c r="C81" s="464"/>
      <c r="D81" s="464"/>
      <c r="E81" s="464"/>
      <c r="F81" s="464"/>
      <c r="G81" s="464"/>
      <c r="H81" s="464"/>
      <c r="I81" s="163"/>
      <c r="J81" s="163"/>
      <c r="K81" s="163"/>
      <c r="L81" s="163"/>
      <c r="M81" s="163"/>
      <c r="N81" s="163"/>
      <c r="P81" s="186"/>
      <c r="Q81" s="186"/>
      <c r="R81" s="186"/>
    </row>
    <row r="82" spans="1:44" s="2" customFormat="1" x14ac:dyDescent="0.25">
      <c r="A82" s="399" t="s">
        <v>169</v>
      </c>
      <c r="B82" s="399"/>
      <c r="C82" s="399"/>
      <c r="D82" s="399"/>
      <c r="E82" s="399"/>
      <c r="F82" s="399"/>
      <c r="G82" s="399"/>
      <c r="H82" s="399"/>
      <c r="I82" s="399"/>
      <c r="J82" s="163"/>
      <c r="K82" s="163"/>
      <c r="L82" s="163"/>
      <c r="M82" s="163"/>
      <c r="N82" s="163"/>
      <c r="P82" s="186"/>
      <c r="Q82" s="186"/>
      <c r="R82" s="186"/>
    </row>
    <row r="83" spans="1:44" s="175" customFormat="1" x14ac:dyDescent="0.25">
      <c r="A83" s="464" t="s">
        <v>209</v>
      </c>
      <c r="B83" s="464"/>
      <c r="C83" s="464"/>
      <c r="D83" s="464"/>
      <c r="E83" s="464"/>
      <c r="F83" s="464"/>
      <c r="G83" s="464"/>
      <c r="H83" s="464"/>
      <c r="I83" s="464"/>
      <c r="J83" s="172"/>
      <c r="K83" s="172"/>
      <c r="L83" s="172"/>
      <c r="M83" s="172"/>
      <c r="N83" s="172"/>
      <c r="O83" s="174"/>
      <c r="P83" s="174"/>
      <c r="Q83" s="174"/>
      <c r="R83" s="174"/>
      <c r="S83" s="174"/>
      <c r="T83" s="174"/>
      <c r="U83" s="174"/>
      <c r="V83" s="174"/>
      <c r="W83" s="174"/>
      <c r="Y83" s="196"/>
      <c r="Z83" s="196"/>
      <c r="AA83" s="196"/>
    </row>
    <row r="84" spans="1:44" s="175" customFormat="1" ht="25.2" customHeight="1" x14ac:dyDescent="0.25">
      <c r="A84" s="400" t="s">
        <v>35</v>
      </c>
      <c r="B84" s="400"/>
      <c r="C84" s="400"/>
      <c r="D84" s="176"/>
      <c r="E84" s="176"/>
      <c r="F84" s="176"/>
      <c r="G84" s="176"/>
      <c r="H84" s="176"/>
      <c r="I84" s="176"/>
      <c r="J84" s="172"/>
      <c r="K84" s="172"/>
      <c r="L84" s="172"/>
      <c r="M84" s="172"/>
      <c r="N84" s="172"/>
      <c r="O84" s="174"/>
      <c r="P84" s="174"/>
      <c r="Q84" s="174"/>
      <c r="R84" s="174"/>
      <c r="S84" s="174"/>
      <c r="T84" s="174"/>
      <c r="U84" s="174"/>
      <c r="V84" s="174"/>
      <c r="W84" s="174"/>
      <c r="Y84" s="196"/>
      <c r="Z84" s="196"/>
      <c r="AA84" s="196"/>
    </row>
    <row r="85" spans="1:44" s="2" customFormat="1" ht="15" customHeight="1" x14ac:dyDescent="0.25">
      <c r="A85" s="400" t="s">
        <v>210</v>
      </c>
      <c r="B85" s="400"/>
      <c r="C85" s="400"/>
      <c r="D85" s="400"/>
      <c r="E85" s="400"/>
      <c r="F85" s="400"/>
      <c r="G85" s="478"/>
      <c r="H85" s="478"/>
      <c r="I85" s="163"/>
      <c r="J85" s="163"/>
      <c r="K85" s="163"/>
      <c r="L85" s="163"/>
      <c r="M85" s="163"/>
      <c r="N85" s="163"/>
      <c r="P85" s="186"/>
      <c r="Q85" s="186"/>
      <c r="R85" s="186"/>
    </row>
    <row r="86" spans="1:44" x14ac:dyDescent="0.25">
      <c r="A86" s="400" t="s">
        <v>68</v>
      </c>
      <c r="B86" s="400"/>
      <c r="C86" s="400"/>
      <c r="D86" s="400"/>
      <c r="E86" s="400"/>
      <c r="F86" s="400"/>
      <c r="G86" s="166"/>
      <c r="H86" s="166"/>
      <c r="I86" s="166"/>
      <c r="J86" s="166"/>
      <c r="K86" s="166"/>
      <c r="L86" s="166"/>
      <c r="M86" s="166"/>
      <c r="N86" s="166"/>
      <c r="O86" s="26"/>
      <c r="P86" s="173"/>
      <c r="Q86" s="173"/>
      <c r="R86" s="173"/>
      <c r="S86" s="26"/>
      <c r="T86" s="26"/>
      <c r="U86" s="26"/>
      <c r="V86" s="26"/>
      <c r="W86" s="26"/>
      <c r="X86" s="26"/>
      <c r="Y86" s="26"/>
      <c r="Z86" s="26"/>
      <c r="AA86" s="26"/>
      <c r="AB86" s="26"/>
      <c r="AC86" s="26"/>
      <c r="AD86" s="26"/>
      <c r="AE86" s="26"/>
      <c r="AF86" s="26"/>
      <c r="AG86" s="26"/>
      <c r="AH86" s="26"/>
      <c r="AI86" s="26"/>
      <c r="AJ86" s="26"/>
      <c r="AK86" s="26"/>
      <c r="AL86" s="26"/>
      <c r="AM86" s="26"/>
      <c r="AN86" s="26"/>
      <c r="AO86" s="26"/>
      <c r="AP86" s="26"/>
      <c r="AQ86" s="26"/>
    </row>
    <row r="87" spans="1:44" x14ac:dyDescent="0.25">
      <c r="A87" s="400" t="s">
        <v>9</v>
      </c>
      <c r="B87" s="400"/>
      <c r="C87" s="400"/>
      <c r="D87" s="400"/>
      <c r="E87" s="400"/>
      <c r="F87" s="400"/>
      <c r="G87" s="166"/>
      <c r="H87" s="166"/>
      <c r="I87" s="166"/>
      <c r="J87" s="166"/>
      <c r="K87" s="166"/>
      <c r="L87" s="166"/>
      <c r="M87" s="166"/>
      <c r="N87" s="166"/>
      <c r="O87" s="26"/>
      <c r="P87" s="173"/>
      <c r="Q87" s="173"/>
      <c r="R87" s="173"/>
      <c r="S87" s="26"/>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row>
    <row r="88" spans="1:44" x14ac:dyDescent="0.25">
      <c r="A88" s="27"/>
      <c r="B88" s="140"/>
      <c r="C88" s="140"/>
      <c r="D88" s="165"/>
      <c r="E88" s="166"/>
      <c r="F88" s="166"/>
      <c r="G88" s="166"/>
      <c r="H88" s="166"/>
      <c r="I88" s="166"/>
      <c r="J88" s="166"/>
      <c r="K88" s="166"/>
      <c r="L88" s="166"/>
      <c r="M88" s="166"/>
      <c r="N88" s="166"/>
      <c r="O88" s="26"/>
      <c r="P88" s="173"/>
      <c r="Q88" s="173"/>
      <c r="R88" s="173"/>
      <c r="S88" s="26"/>
      <c r="T88" s="26"/>
      <c r="U88" s="26"/>
      <c r="V88" s="26"/>
      <c r="W88" s="26"/>
      <c r="X88" s="26"/>
      <c r="Y88" s="26"/>
      <c r="Z88" s="26"/>
      <c r="AA88" s="26"/>
      <c r="AB88" s="26"/>
      <c r="AC88" s="26"/>
      <c r="AD88" s="26"/>
      <c r="AE88" s="26"/>
      <c r="AF88" s="26"/>
      <c r="AG88" s="26"/>
      <c r="AH88" s="26"/>
      <c r="AI88" s="26"/>
      <c r="AJ88" s="26"/>
      <c r="AK88" s="26"/>
      <c r="AL88" s="26"/>
      <c r="AM88" s="26"/>
      <c r="AN88" s="26"/>
      <c r="AO88" s="26"/>
      <c r="AP88" s="26"/>
      <c r="AQ88" s="26"/>
    </row>
    <row r="89" spans="1:44" x14ac:dyDescent="0.25">
      <c r="A89" s="27"/>
      <c r="B89" s="140"/>
      <c r="C89" s="140"/>
      <c r="D89" s="165"/>
      <c r="E89" s="166"/>
      <c r="F89" s="166"/>
      <c r="G89" s="166"/>
      <c r="H89" s="166"/>
      <c r="I89" s="166"/>
      <c r="J89" s="166"/>
      <c r="K89" s="166"/>
      <c r="L89" s="166"/>
      <c r="M89" s="166"/>
      <c r="N89" s="166"/>
      <c r="O89" s="26"/>
      <c r="P89" s="173"/>
      <c r="Q89" s="173"/>
      <c r="R89" s="173"/>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row>
    <row r="90" spans="1:44" x14ac:dyDescent="0.25">
      <c r="A90" s="26"/>
      <c r="B90" s="121"/>
      <c r="C90" s="121"/>
      <c r="O90" s="26"/>
      <c r="P90" s="173"/>
      <c r="Q90" s="173"/>
      <c r="R90" s="173"/>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c r="AR90" s="26"/>
    </row>
    <row r="91" spans="1:44" x14ac:dyDescent="0.25">
      <c r="A91" s="26"/>
      <c r="B91" s="121"/>
      <c r="C91" s="121"/>
      <c r="O91" s="26"/>
      <c r="P91" s="173"/>
      <c r="Q91" s="173"/>
      <c r="R91" s="173"/>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row>
    <row r="92" spans="1:44" x14ac:dyDescent="0.25">
      <c r="A92" s="26"/>
      <c r="B92" s="121"/>
      <c r="C92" s="121"/>
      <c r="O92" s="26"/>
      <c r="P92" s="173"/>
      <c r="Q92" s="173"/>
      <c r="R92" s="173"/>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row>
    <row r="93" spans="1:44" x14ac:dyDescent="0.25">
      <c r="A93" s="26"/>
      <c r="B93" s="121"/>
      <c r="C93" s="121"/>
      <c r="O93" s="26"/>
      <c r="P93" s="173"/>
      <c r="Q93" s="173"/>
      <c r="R93" s="173"/>
      <c r="S93" s="26"/>
      <c r="T93" s="26"/>
      <c r="U93" s="26"/>
      <c r="V93" s="26"/>
      <c r="W93" s="26"/>
      <c r="X93" s="26"/>
      <c r="Y93" s="26"/>
      <c r="Z93" s="26"/>
      <c r="AA93" s="26"/>
      <c r="AB93" s="26"/>
      <c r="AC93" s="26"/>
      <c r="AD93" s="26"/>
      <c r="AE93" s="26"/>
      <c r="AF93" s="26"/>
      <c r="AG93" s="26"/>
      <c r="AH93" s="26"/>
      <c r="AI93" s="26"/>
      <c r="AJ93" s="26"/>
      <c r="AK93" s="26"/>
      <c r="AL93" s="26"/>
      <c r="AM93" s="26"/>
      <c r="AN93" s="26"/>
      <c r="AO93" s="26"/>
      <c r="AP93" s="26"/>
      <c r="AQ93" s="26"/>
      <c r="AR93" s="26"/>
    </row>
    <row r="94" spans="1:44" x14ac:dyDescent="0.25">
      <c r="A94" s="26"/>
      <c r="B94" s="121"/>
      <c r="C94" s="121"/>
    </row>
    <row r="95" spans="1:44" x14ac:dyDescent="0.25">
      <c r="A95" s="26"/>
      <c r="B95" s="121"/>
      <c r="C95" s="121"/>
    </row>
    <row r="96" spans="1:44" x14ac:dyDescent="0.25">
      <c r="A96" s="26"/>
      <c r="B96" s="121"/>
      <c r="C96" s="121"/>
    </row>
    <row r="97" spans="1:3" x14ac:dyDescent="0.25">
      <c r="A97" s="26"/>
      <c r="B97" s="121"/>
      <c r="C97" s="121"/>
    </row>
    <row r="98" spans="1:3" x14ac:dyDescent="0.25">
      <c r="A98" s="26"/>
      <c r="B98" s="121"/>
      <c r="C98" s="121"/>
    </row>
    <row r="99" spans="1:3" x14ac:dyDescent="0.25">
      <c r="A99" s="26"/>
      <c r="B99" s="121"/>
      <c r="C99" s="121"/>
    </row>
    <row r="100" spans="1:3" x14ac:dyDescent="0.25">
      <c r="A100" s="26"/>
      <c r="B100" s="121"/>
      <c r="C100" s="121"/>
    </row>
    <row r="101" spans="1:3" x14ac:dyDescent="0.25">
      <c r="A101" s="26"/>
      <c r="B101" s="121"/>
      <c r="C101" s="121"/>
    </row>
    <row r="102" spans="1:3" x14ac:dyDescent="0.25">
      <c r="A102" s="26"/>
      <c r="B102" s="121"/>
      <c r="C102" s="121"/>
    </row>
    <row r="103" spans="1:3" x14ac:dyDescent="0.25">
      <c r="A103" s="26"/>
      <c r="B103" s="121"/>
      <c r="C103" s="121"/>
    </row>
    <row r="104" spans="1:3" x14ac:dyDescent="0.25">
      <c r="A104" s="26"/>
      <c r="B104" s="121"/>
      <c r="C104" s="121"/>
    </row>
    <row r="105" spans="1:3" x14ac:dyDescent="0.25">
      <c r="A105" s="26"/>
      <c r="B105" s="121"/>
      <c r="C105" s="121"/>
    </row>
    <row r="106" spans="1:3" x14ac:dyDescent="0.25">
      <c r="A106" s="26"/>
      <c r="B106" s="121"/>
      <c r="C106" s="121"/>
    </row>
    <row r="107" spans="1:3" x14ac:dyDescent="0.25">
      <c r="A107" s="26"/>
      <c r="B107" s="121"/>
      <c r="C107" s="121"/>
    </row>
    <row r="108" spans="1:3" x14ac:dyDescent="0.25">
      <c r="A108" s="26"/>
      <c r="B108" s="121"/>
      <c r="C108" s="121"/>
    </row>
    <row r="109" spans="1:3" x14ac:dyDescent="0.25">
      <c r="A109" s="26"/>
      <c r="B109" s="121"/>
      <c r="C109" s="121"/>
    </row>
    <row r="110" spans="1:3" x14ac:dyDescent="0.25">
      <c r="A110" s="26"/>
      <c r="B110" s="121"/>
      <c r="C110" s="121"/>
    </row>
    <row r="111" spans="1:3" x14ac:dyDescent="0.25">
      <c r="A111" s="26"/>
      <c r="B111" s="121"/>
      <c r="C111" s="121"/>
    </row>
    <row r="112" spans="1:3" x14ac:dyDescent="0.25">
      <c r="A112" s="26"/>
      <c r="B112" s="121"/>
      <c r="C112" s="121"/>
    </row>
    <row r="113" spans="1:3" x14ac:dyDescent="0.25">
      <c r="A113" s="26"/>
      <c r="B113" s="121"/>
      <c r="C113" s="121"/>
    </row>
    <row r="114" spans="1:3" x14ac:dyDescent="0.25">
      <c r="A114" s="26"/>
      <c r="B114" s="121"/>
      <c r="C114" s="121"/>
    </row>
    <row r="115" spans="1:3" x14ac:dyDescent="0.25">
      <c r="A115" s="26"/>
      <c r="B115" s="121"/>
      <c r="C115" s="121"/>
    </row>
    <row r="116" spans="1:3" x14ac:dyDescent="0.25">
      <c r="A116" s="26"/>
      <c r="B116" s="121"/>
      <c r="C116" s="121"/>
    </row>
    <row r="117" spans="1:3" x14ac:dyDescent="0.25">
      <c r="A117" s="26"/>
      <c r="B117" s="121"/>
      <c r="C117" s="121"/>
    </row>
    <row r="118" spans="1:3" x14ac:dyDescent="0.25">
      <c r="A118" s="26"/>
      <c r="B118" s="121"/>
      <c r="C118" s="121"/>
    </row>
    <row r="119" spans="1:3" x14ac:dyDescent="0.25">
      <c r="A119" s="26"/>
      <c r="B119" s="121"/>
      <c r="C119" s="121"/>
    </row>
    <row r="120" spans="1:3" x14ac:dyDescent="0.25">
      <c r="A120" s="26"/>
      <c r="B120" s="121"/>
      <c r="C120" s="121"/>
    </row>
    <row r="121" spans="1:3" x14ac:dyDescent="0.25">
      <c r="A121" s="26"/>
      <c r="B121" s="121"/>
      <c r="C121" s="121"/>
    </row>
    <row r="122" spans="1:3" x14ac:dyDescent="0.25">
      <c r="A122" s="26"/>
      <c r="B122" s="121"/>
      <c r="C122" s="121"/>
    </row>
    <row r="123" spans="1:3" x14ac:dyDescent="0.25">
      <c r="A123" s="26"/>
      <c r="B123" s="121"/>
      <c r="C123" s="121"/>
    </row>
    <row r="124" spans="1:3" x14ac:dyDescent="0.25">
      <c r="A124" s="26"/>
      <c r="B124" s="121"/>
      <c r="C124" s="121"/>
    </row>
    <row r="125" spans="1:3" x14ac:dyDescent="0.25">
      <c r="A125" s="26"/>
      <c r="B125" s="121"/>
      <c r="C125" s="121"/>
    </row>
    <row r="126" spans="1:3" x14ac:dyDescent="0.25">
      <c r="A126" s="26"/>
      <c r="B126" s="121"/>
      <c r="C126" s="121"/>
    </row>
    <row r="127" spans="1:3" x14ac:dyDescent="0.25">
      <c r="A127" s="26"/>
      <c r="B127" s="121"/>
      <c r="C127" s="121"/>
    </row>
  </sheetData>
  <mergeCells count="20">
    <mergeCell ref="A77:C77"/>
    <mergeCell ref="A82:I82"/>
    <mergeCell ref="A76:F76"/>
    <mergeCell ref="A78:C78"/>
    <mergeCell ref="A79:C79"/>
    <mergeCell ref="A80:C80"/>
    <mergeCell ref="A1:I1"/>
    <mergeCell ref="A2:I2"/>
    <mergeCell ref="A3:I3"/>
    <mergeCell ref="A4:I4"/>
    <mergeCell ref="A72:H72"/>
    <mergeCell ref="A87:C87"/>
    <mergeCell ref="D87:F87"/>
    <mergeCell ref="A84:C84"/>
    <mergeCell ref="A81:H81"/>
    <mergeCell ref="G85:H85"/>
    <mergeCell ref="A85:F85"/>
    <mergeCell ref="A86:C86"/>
    <mergeCell ref="D86:F86"/>
    <mergeCell ref="A83:I83"/>
  </mergeCells>
  <phoneticPr fontId="9" type="noConversion"/>
  <printOptions horizontalCentered="1" verticalCentered="1"/>
  <pageMargins left="0.39370078740157483" right="0.39370078740157483" top="0.35433070866141736" bottom="0.39370078740157483" header="0.39370078740157483" footer="0"/>
  <pageSetup paperSize="8" scale="96"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162"/>
  <sheetViews>
    <sheetView showGridLines="0" topLeftCell="A129" zoomScaleNormal="100" zoomScaleSheetLayoutView="85" workbookViewId="0">
      <selection activeCell="K12" sqref="K12"/>
    </sheetView>
  </sheetViews>
  <sheetFormatPr baseColWidth="10" defaultColWidth="11.44140625" defaultRowHeight="13.2" outlineLevelRow="1"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5.109375" style="2" customWidth="1"/>
    <col min="10" max="10" width="13" style="2" bestFit="1" customWidth="1"/>
    <col min="11" max="11" width="14" style="186" bestFit="1" customWidth="1"/>
    <col min="12" max="16384" width="11.44140625" style="2"/>
  </cols>
  <sheetData>
    <row r="1" spans="1:11" ht="27.75" customHeight="1" x14ac:dyDescent="0.25">
      <c r="A1" s="426" t="s">
        <v>52</v>
      </c>
      <c r="B1" s="426"/>
      <c r="C1" s="426"/>
      <c r="D1" s="426"/>
      <c r="E1" s="426"/>
      <c r="F1" s="426"/>
      <c r="G1" s="426"/>
      <c r="H1" s="426"/>
      <c r="I1" s="426"/>
    </row>
    <row r="2" spans="1:11" ht="17.399999999999999" x14ac:dyDescent="0.25">
      <c r="A2" s="427" t="s">
        <v>53</v>
      </c>
      <c r="B2" s="427"/>
      <c r="C2" s="427"/>
      <c r="D2" s="427"/>
      <c r="E2" s="427"/>
      <c r="F2" s="427"/>
      <c r="G2" s="427"/>
      <c r="H2" s="427"/>
      <c r="I2" s="427"/>
    </row>
    <row r="3" spans="1:11" ht="20.25" customHeight="1" x14ac:dyDescent="0.25">
      <c r="A3" s="428" t="s">
        <v>163</v>
      </c>
      <c r="B3" s="428"/>
      <c r="C3" s="428"/>
      <c r="D3" s="428"/>
      <c r="E3" s="428"/>
      <c r="F3" s="428"/>
      <c r="G3" s="428"/>
      <c r="H3" s="428"/>
      <c r="I3" s="428"/>
    </row>
    <row r="4" spans="1:11" ht="17.25" customHeight="1" x14ac:dyDescent="0.25">
      <c r="A4" s="429" t="s">
        <v>73</v>
      </c>
      <c r="B4" s="429"/>
      <c r="C4" s="429"/>
      <c r="D4" s="429"/>
      <c r="E4" s="429"/>
      <c r="F4" s="429"/>
      <c r="G4" s="429"/>
      <c r="H4" s="429"/>
      <c r="I4" s="429"/>
      <c r="J4" s="130"/>
    </row>
    <row r="5" spans="1:11" ht="15.6" x14ac:dyDescent="0.3">
      <c r="A5" s="63"/>
      <c r="B5" s="63"/>
      <c r="C5" s="63"/>
      <c r="D5" s="63"/>
      <c r="E5" s="63"/>
      <c r="F5" s="63"/>
      <c r="G5" s="63"/>
      <c r="H5" s="63"/>
      <c r="I5" s="63"/>
    </row>
    <row r="6" spans="1:11" customFormat="1" ht="31.5" customHeight="1" x14ac:dyDescent="0.3">
      <c r="A6" s="430" t="s">
        <v>42</v>
      </c>
      <c r="B6" s="431"/>
      <c r="C6" s="431"/>
      <c r="D6" s="431"/>
      <c r="E6" s="431"/>
      <c r="F6" s="431"/>
      <c r="G6" s="431"/>
      <c r="H6" s="431"/>
      <c r="I6" s="432"/>
      <c r="K6" s="194"/>
    </row>
    <row r="7" spans="1:11" ht="15.6" x14ac:dyDescent="0.3">
      <c r="C7" s="3"/>
      <c r="D7" s="4"/>
      <c r="G7" s="4"/>
    </row>
    <row r="8" spans="1:11" s="5" customFormat="1" ht="60" customHeight="1" x14ac:dyDescent="0.25">
      <c r="C8" s="42"/>
      <c r="D8" s="43" t="s">
        <v>158</v>
      </c>
      <c r="E8" s="6"/>
      <c r="F8" s="43" t="s">
        <v>156</v>
      </c>
      <c r="G8" s="43" t="s">
        <v>157</v>
      </c>
      <c r="H8" s="6"/>
      <c r="I8" s="43" t="s">
        <v>160</v>
      </c>
      <c r="K8" s="208"/>
    </row>
    <row r="9" spans="1:11" s="7" customFormat="1" ht="4.5" customHeight="1" x14ac:dyDescent="0.25">
      <c r="C9" s="8"/>
      <c r="D9" s="34"/>
      <c r="E9" s="10"/>
      <c r="F9" s="9"/>
      <c r="G9" s="9"/>
      <c r="H9" s="10"/>
      <c r="J9" s="5"/>
      <c r="K9" s="209"/>
    </row>
    <row r="10" spans="1:11" s="5" customFormat="1" ht="15.9" customHeight="1" x14ac:dyDescent="0.25">
      <c r="A10" s="446" t="s">
        <v>20</v>
      </c>
      <c r="B10" s="447" t="s">
        <v>21</v>
      </c>
      <c r="C10" s="99" t="s">
        <v>1</v>
      </c>
      <c r="D10" s="131">
        <f>D104</f>
        <v>378936.36817999982</v>
      </c>
      <c r="E10" s="116"/>
      <c r="F10" s="131">
        <f>F104-F57</f>
        <v>368027.82743000012</v>
      </c>
      <c r="G10" s="131">
        <f>G104-G57</f>
        <v>378883.5785900008</v>
      </c>
      <c r="H10" s="11"/>
      <c r="I10" s="450">
        <f>+G31/G40</f>
        <v>0.84571255302017478</v>
      </c>
      <c r="K10" s="208"/>
    </row>
    <row r="11" spans="1:11" ht="15.9" customHeight="1" outlineLevel="1" x14ac:dyDescent="0.25">
      <c r="A11" s="446"/>
      <c r="B11" s="448"/>
      <c r="C11" s="100" t="s">
        <v>43</v>
      </c>
      <c r="D11" s="37">
        <f t="shared" ref="D11:D17" si="0">D105</f>
        <v>195700.0947999999</v>
      </c>
      <c r="E11" s="116"/>
      <c r="F11" s="37">
        <f>F105-F58</f>
        <v>205944.5468500001</v>
      </c>
      <c r="G11" s="37">
        <f>G105-G58</f>
        <v>195684.5784100006</v>
      </c>
      <c r="I11" s="451"/>
      <c r="J11" s="5"/>
    </row>
    <row r="12" spans="1:11" s="202" customFormat="1" ht="15.9" customHeight="1" outlineLevel="1" x14ac:dyDescent="0.25">
      <c r="A12" s="446"/>
      <c r="B12" s="448"/>
      <c r="C12" s="337" t="s">
        <v>176</v>
      </c>
      <c r="D12" s="200">
        <f>D106</f>
        <v>163859.39010999992</v>
      </c>
      <c r="E12" s="204"/>
      <c r="F12" s="200">
        <f>F106</f>
        <v>146519.59644999998</v>
      </c>
      <c r="G12" s="200">
        <f>G106</f>
        <v>163850.8409900002</v>
      </c>
      <c r="I12" s="451"/>
      <c r="J12" s="201"/>
      <c r="K12" s="210"/>
    </row>
    <row r="13" spans="1:11" ht="15.9" customHeight="1" outlineLevel="1" x14ac:dyDescent="0.25">
      <c r="A13" s="446"/>
      <c r="B13" s="448"/>
      <c r="C13" s="100" t="s">
        <v>15</v>
      </c>
      <c r="D13" s="37">
        <f>D107</f>
        <v>60.422140000000013</v>
      </c>
      <c r="E13" s="116"/>
      <c r="F13" s="37">
        <f t="shared" ref="F13:G20" si="1">F107-F59</f>
        <v>82.127810000000011</v>
      </c>
      <c r="G13" s="37">
        <f t="shared" si="1"/>
        <v>60.418080000000003</v>
      </c>
      <c r="I13" s="451"/>
    </row>
    <row r="14" spans="1:11" ht="15.9" customHeight="1" outlineLevel="1" x14ac:dyDescent="0.25">
      <c r="A14" s="446"/>
      <c r="B14" s="448"/>
      <c r="C14" s="100" t="s">
        <v>44</v>
      </c>
      <c r="D14" s="37">
        <f t="shared" si="0"/>
        <v>19316.46113</v>
      </c>
      <c r="E14" s="117"/>
      <c r="F14" s="37">
        <f t="shared" si="1"/>
        <v>15481.556319999991</v>
      </c>
      <c r="G14" s="37">
        <f t="shared" si="1"/>
        <v>19287.741110000006</v>
      </c>
      <c r="H14" s="69"/>
      <c r="I14" s="451"/>
    </row>
    <row r="15" spans="1:11" ht="15.9" customHeight="1" outlineLevel="1" x14ac:dyDescent="0.25">
      <c r="A15" s="446"/>
      <c r="B15" s="448"/>
      <c r="C15" s="101" t="s">
        <v>14</v>
      </c>
      <c r="D15" s="37">
        <f t="shared" si="0"/>
        <v>9546.2225299999973</v>
      </c>
      <c r="E15" s="116"/>
      <c r="F15" s="37">
        <f t="shared" si="1"/>
        <v>8955.9467299999978</v>
      </c>
      <c r="G15" s="37">
        <f t="shared" si="1"/>
        <v>9562.2587700000058</v>
      </c>
      <c r="I15" s="451"/>
    </row>
    <row r="16" spans="1:11" ht="15.9" customHeight="1" outlineLevel="1" x14ac:dyDescent="0.25">
      <c r="A16" s="446"/>
      <c r="B16" s="448"/>
      <c r="C16" s="101" t="s">
        <v>13</v>
      </c>
      <c r="D16" s="37">
        <f t="shared" si="0"/>
        <v>8059.7347300000038</v>
      </c>
      <c r="E16" s="116"/>
      <c r="F16" s="37">
        <f t="shared" si="1"/>
        <v>5551.1449699999994</v>
      </c>
      <c r="G16" s="37">
        <f t="shared" si="1"/>
        <v>8059.1954000000014</v>
      </c>
      <c r="I16" s="451"/>
    </row>
    <row r="17" spans="1:16" ht="15.9" customHeight="1" outlineLevel="1" x14ac:dyDescent="0.25">
      <c r="A17" s="446"/>
      <c r="B17" s="448"/>
      <c r="C17" s="101" t="s">
        <v>12</v>
      </c>
      <c r="D17" s="37">
        <f t="shared" si="0"/>
        <v>1591.1268</v>
      </c>
      <c r="E17" s="116"/>
      <c r="F17" s="37">
        <f t="shared" si="1"/>
        <v>928.4549300000009</v>
      </c>
      <c r="G17" s="37">
        <f t="shared" si="1"/>
        <v>1604.76758</v>
      </c>
      <c r="I17" s="451"/>
    </row>
    <row r="18" spans="1:16" ht="15.9" customHeight="1" outlineLevel="1" x14ac:dyDescent="0.25">
      <c r="A18" s="446"/>
      <c r="B18" s="448"/>
      <c r="C18" s="101" t="s">
        <v>63</v>
      </c>
      <c r="D18" s="37">
        <f>D112</f>
        <v>119.37707</v>
      </c>
      <c r="E18" s="116"/>
      <c r="F18" s="37">
        <f t="shared" si="1"/>
        <v>46.009690000000091</v>
      </c>
      <c r="G18" s="37">
        <f t="shared" si="1"/>
        <v>61.519359999999999</v>
      </c>
      <c r="I18" s="451"/>
    </row>
    <row r="19" spans="1:16" ht="15.9" customHeight="1" outlineLevel="1" x14ac:dyDescent="0.25">
      <c r="A19" s="446"/>
      <c r="B19" s="448"/>
      <c r="C19" s="101" t="s">
        <v>67</v>
      </c>
      <c r="D19" s="37">
        <f>D113</f>
        <v>0</v>
      </c>
      <c r="E19" s="116"/>
      <c r="F19" s="37">
        <f t="shared" si="1"/>
        <v>0</v>
      </c>
      <c r="G19" s="37">
        <f t="shared" si="1"/>
        <v>0</v>
      </c>
      <c r="I19" s="451"/>
    </row>
    <row r="20" spans="1:16" ht="15.9" customHeight="1" x14ac:dyDescent="0.25">
      <c r="A20" s="446"/>
      <c r="B20" s="448"/>
      <c r="C20" s="72" t="s">
        <v>174</v>
      </c>
      <c r="D20" s="147">
        <f>D114</f>
        <v>570289.41697999986</v>
      </c>
      <c r="E20" s="116"/>
      <c r="F20" s="147">
        <f t="shared" si="1"/>
        <v>424973.30155000533</v>
      </c>
      <c r="G20" s="147">
        <f t="shared" si="1"/>
        <v>570251.6715200016</v>
      </c>
      <c r="H20" s="11"/>
      <c r="I20" s="451"/>
      <c r="J20" s="12"/>
    </row>
    <row r="21" spans="1:16" ht="15.9" customHeight="1" x14ac:dyDescent="0.25">
      <c r="A21" s="446"/>
      <c r="B21" s="448"/>
      <c r="C21" s="102" t="s">
        <v>41</v>
      </c>
      <c r="D21" s="147">
        <f>D115</f>
        <v>40467.56624999996</v>
      </c>
      <c r="E21" s="116"/>
      <c r="F21" s="147">
        <f>F115-F67</f>
        <v>38351.680649999995</v>
      </c>
      <c r="G21" s="147">
        <f>G115-G67</f>
        <v>40464.856829999997</v>
      </c>
      <c r="H21" s="11"/>
      <c r="I21" s="451"/>
      <c r="J21" s="5"/>
    </row>
    <row r="22" spans="1:16" s="5" customFormat="1" ht="15.9" customHeight="1" x14ac:dyDescent="0.25">
      <c r="A22" s="446"/>
      <c r="B22" s="448"/>
      <c r="C22" s="103" t="s">
        <v>18</v>
      </c>
      <c r="D22" s="147">
        <f t="shared" ref="D22:D30" si="2">D116</f>
        <v>3830.82294</v>
      </c>
      <c r="E22" s="116"/>
      <c r="F22" s="147">
        <f>F116-F68</f>
        <v>3675.3406300000011</v>
      </c>
      <c r="G22" s="147">
        <f>G116-G68</f>
        <v>3830.56655</v>
      </c>
      <c r="H22" s="7"/>
      <c r="I22" s="451"/>
      <c r="K22" s="186"/>
      <c r="L22" s="2"/>
      <c r="M22" s="2"/>
      <c r="N22" s="2"/>
      <c r="O22" s="2"/>
    </row>
    <row r="23" spans="1:16" ht="15.9" customHeight="1" x14ac:dyDescent="0.25">
      <c r="A23" s="446"/>
      <c r="B23" s="448"/>
      <c r="C23" s="103" t="s">
        <v>5</v>
      </c>
      <c r="D23" s="147">
        <f t="shared" si="2"/>
        <v>30229.252240000053</v>
      </c>
      <c r="E23" s="116"/>
      <c r="F23" s="147">
        <f>F117-F69</f>
        <v>26942.849210001394</v>
      </c>
      <c r="G23" s="147">
        <f>G117-G69</f>
        <v>30227.229040000111</v>
      </c>
      <c r="H23" s="11"/>
      <c r="I23" s="451"/>
      <c r="J23" s="5"/>
    </row>
    <row r="24" spans="1:16" ht="15.9" customHeight="1" x14ac:dyDescent="0.25">
      <c r="A24" s="446"/>
      <c r="B24" s="448"/>
      <c r="C24" s="103" t="s">
        <v>6</v>
      </c>
      <c r="D24" s="147">
        <f t="shared" si="2"/>
        <v>90753.489080000028</v>
      </c>
      <c r="E24" s="116"/>
      <c r="F24" s="147">
        <f>F118-F70</f>
        <v>86200.03234000002</v>
      </c>
      <c r="G24" s="147">
        <f>G118-G70</f>
        <v>90747.415109999987</v>
      </c>
      <c r="H24" s="11"/>
      <c r="I24" s="451"/>
      <c r="J24" s="5"/>
    </row>
    <row r="25" spans="1:16" ht="15.9" customHeight="1" x14ac:dyDescent="0.25">
      <c r="A25" s="446"/>
      <c r="B25" s="448"/>
      <c r="C25" s="103" t="s">
        <v>16</v>
      </c>
      <c r="D25" s="147">
        <f t="shared" si="2"/>
        <v>2663.0348100000001</v>
      </c>
      <c r="E25" s="116"/>
      <c r="F25" s="147">
        <f>F119-F71</f>
        <v>2436.6316899999988</v>
      </c>
      <c r="G25" s="147">
        <f>G119-G71</f>
        <v>2662.8566099999998</v>
      </c>
      <c r="H25" s="11"/>
      <c r="I25" s="451"/>
      <c r="J25" s="15"/>
    </row>
    <row r="26" spans="1:16" ht="15.9" customHeight="1" x14ac:dyDescent="0.25">
      <c r="A26" s="446"/>
      <c r="B26" s="448"/>
      <c r="C26" s="103" t="s">
        <v>7</v>
      </c>
      <c r="D26" s="147">
        <f t="shared" si="2"/>
        <v>2189.014619999999</v>
      </c>
      <c r="E26" s="116"/>
      <c r="F26" s="147">
        <f>F120-F72</f>
        <v>1756.3824999999999</v>
      </c>
      <c r="G26" s="147">
        <f>G120-G72</f>
        <v>2188.86816</v>
      </c>
      <c r="H26" s="11"/>
      <c r="I26" s="451"/>
      <c r="J26" s="5"/>
    </row>
    <row r="27" spans="1:16" ht="15.9" customHeight="1" x14ac:dyDescent="0.25">
      <c r="A27" s="446"/>
      <c r="B27" s="448"/>
      <c r="C27" s="103" t="s">
        <v>17</v>
      </c>
      <c r="D27" s="147">
        <f t="shared" si="2"/>
        <v>20741.899289999998</v>
      </c>
      <c r="E27" s="116"/>
      <c r="F27" s="147">
        <f>F121-F73</f>
        <v>16751.529050000041</v>
      </c>
      <c r="G27" s="147">
        <f>G121-G73</f>
        <v>20740.511040000001</v>
      </c>
      <c r="H27" s="11"/>
      <c r="I27" s="451"/>
    </row>
    <row r="28" spans="1:16" ht="15.9" customHeight="1" x14ac:dyDescent="0.25">
      <c r="A28" s="446"/>
      <c r="B28" s="448"/>
      <c r="C28" s="103" t="s">
        <v>57</v>
      </c>
      <c r="D28" s="147">
        <f t="shared" si="2"/>
        <v>4250.1663400000016</v>
      </c>
      <c r="E28" s="116"/>
      <c r="F28" s="147">
        <f>F122-F76</f>
        <v>1464.8546100000001</v>
      </c>
      <c r="G28" s="147">
        <f>G122-G76</f>
        <v>4254.4652700001279</v>
      </c>
      <c r="H28" s="11"/>
      <c r="I28" s="451"/>
      <c r="K28" s="211"/>
      <c r="L28" s="26"/>
      <c r="M28" s="26"/>
      <c r="N28" s="26"/>
      <c r="O28" s="26"/>
      <c r="P28" s="26"/>
    </row>
    <row r="29" spans="1:16" ht="15.9" customHeight="1" x14ac:dyDescent="0.25">
      <c r="A29" s="446"/>
      <c r="B29" s="448"/>
      <c r="C29" s="103" t="s">
        <v>58</v>
      </c>
      <c r="D29" s="147">
        <f t="shared" si="2"/>
        <v>4384.344919999995</v>
      </c>
      <c r="E29" s="116"/>
      <c r="F29" s="147">
        <f>F123-F77</f>
        <v>1295.013759999998</v>
      </c>
      <c r="G29" s="147">
        <f>G123-G77</f>
        <v>4391.3984700001938</v>
      </c>
      <c r="H29" s="11"/>
      <c r="I29" s="451"/>
      <c r="K29" s="211"/>
      <c r="L29" s="26"/>
      <c r="M29" s="26"/>
      <c r="N29" s="26"/>
      <c r="O29" s="26"/>
      <c r="P29" s="26"/>
    </row>
    <row r="30" spans="1:16" ht="15.9" customHeight="1" x14ac:dyDescent="0.25">
      <c r="A30" s="446"/>
      <c r="B30" s="448"/>
      <c r="C30" s="73" t="s">
        <v>74</v>
      </c>
      <c r="D30" s="147">
        <f t="shared" si="2"/>
        <v>2175.284180000006</v>
      </c>
      <c r="E30" s="116"/>
      <c r="F30" s="147">
        <f>F124-F78</f>
        <v>1011.1610300000002</v>
      </c>
      <c r="G30" s="147">
        <f>G124-G78</f>
        <v>2175.3782799999999</v>
      </c>
      <c r="H30" s="7"/>
      <c r="I30" s="451"/>
      <c r="J30" s="5"/>
      <c r="K30" s="212"/>
      <c r="L30" s="189"/>
      <c r="M30" s="189"/>
      <c r="N30" s="189"/>
      <c r="O30" s="26"/>
      <c r="P30" s="26"/>
    </row>
    <row r="31" spans="1:16" s="7" customFormat="1" ht="18" customHeight="1" x14ac:dyDescent="0.3">
      <c r="A31" s="446"/>
      <c r="B31" s="449"/>
      <c r="C31" s="48" t="s">
        <v>55</v>
      </c>
      <c r="D31" s="49">
        <f>+D10+SUM(D20:D30)</f>
        <v>1150910.6598299996</v>
      </c>
      <c r="E31" s="133"/>
      <c r="F31" s="49">
        <f>+F10+SUM(F20:F30)</f>
        <v>972886.60445000674</v>
      </c>
      <c r="G31" s="49">
        <f>+G10+SUM(G20:G30)</f>
        <v>1150818.7954700028</v>
      </c>
      <c r="I31" s="452"/>
      <c r="J31" s="16"/>
      <c r="K31" s="212"/>
      <c r="L31" s="189"/>
      <c r="M31" s="189"/>
      <c r="N31" s="189"/>
      <c r="O31" s="126"/>
      <c r="P31" s="126"/>
    </row>
    <row r="32" spans="1:16" ht="6.6" customHeight="1" x14ac:dyDescent="0.3">
      <c r="A32" s="446"/>
      <c r="B32" s="22"/>
      <c r="C32" s="35"/>
      <c r="D32" s="18"/>
      <c r="E32" s="18"/>
      <c r="F32" s="18"/>
      <c r="G32" s="18"/>
      <c r="H32" s="7"/>
      <c r="I32" s="36"/>
      <c r="J32" s="5"/>
      <c r="K32" s="211"/>
      <c r="L32" s="26"/>
      <c r="M32" s="26"/>
      <c r="N32" s="26"/>
      <c r="O32" s="26"/>
      <c r="P32" s="26"/>
    </row>
    <row r="33" spans="1:16" ht="18.75" customHeight="1" x14ac:dyDescent="0.25">
      <c r="A33" s="446"/>
      <c r="B33" s="453" t="s">
        <v>22</v>
      </c>
      <c r="C33" s="38" t="s">
        <v>38</v>
      </c>
      <c r="D33" s="39">
        <f>D127</f>
        <v>194193.80824000001</v>
      </c>
      <c r="E33" s="119"/>
      <c r="F33" s="39">
        <f>F127-F81</f>
        <v>144826.01190999951</v>
      </c>
      <c r="G33" s="39">
        <f>G127-G81</f>
        <v>194258.27207000041</v>
      </c>
      <c r="H33" s="7"/>
      <c r="I33" s="450">
        <f>+G35/G40</f>
        <v>0.15428744697982527</v>
      </c>
      <c r="K33" s="211"/>
      <c r="L33" s="121"/>
      <c r="M33" s="121"/>
      <c r="N33" s="121"/>
      <c r="O33" s="26"/>
      <c r="P33" s="26"/>
    </row>
    <row r="34" spans="1:16" ht="18.75" customHeight="1" x14ac:dyDescent="0.25">
      <c r="A34" s="446"/>
      <c r="B34" s="454"/>
      <c r="C34" s="40" t="s">
        <v>39</v>
      </c>
      <c r="D34" s="37">
        <f>D128</f>
        <v>15663.150679999999</v>
      </c>
      <c r="E34" s="119"/>
      <c r="F34" s="37">
        <f>F128-F82</f>
        <v>18875.09370999999</v>
      </c>
      <c r="G34" s="37">
        <f>G128-G82</f>
        <v>15691.18801</v>
      </c>
      <c r="H34" s="7"/>
      <c r="I34" s="451"/>
      <c r="K34" s="211"/>
      <c r="L34" s="26"/>
      <c r="M34" s="26"/>
      <c r="N34" s="26"/>
      <c r="O34" s="26"/>
      <c r="P34" s="26"/>
    </row>
    <row r="35" spans="1:16" s="7" customFormat="1" ht="18.75" customHeight="1" x14ac:dyDescent="0.3">
      <c r="A35" s="446"/>
      <c r="B35" s="455"/>
      <c r="C35" s="97" t="s">
        <v>61</v>
      </c>
      <c r="D35" s="49">
        <f t="shared" ref="D35" si="3">SUM(D33:D34)</f>
        <v>209856.95892</v>
      </c>
      <c r="F35" s="49">
        <f>SUM(F33:F34)</f>
        <v>163701.10561999949</v>
      </c>
      <c r="G35" s="49">
        <f>SUM(G33:G34)</f>
        <v>209949.46008000043</v>
      </c>
      <c r="H35" s="11"/>
      <c r="I35" s="452"/>
      <c r="K35" s="213"/>
      <c r="L35" s="126"/>
      <c r="M35" s="126"/>
      <c r="N35" s="126"/>
      <c r="O35" s="126"/>
      <c r="P35" s="126"/>
    </row>
    <row r="36" spans="1:16" s="7" customFormat="1" ht="15.6" x14ac:dyDescent="0.3">
      <c r="A36" s="446"/>
      <c r="B36" s="22"/>
      <c r="C36" s="19"/>
      <c r="D36" s="95"/>
      <c r="E36" s="95"/>
      <c r="F36" s="95"/>
      <c r="G36" s="95"/>
      <c r="H36" s="11"/>
      <c r="I36" s="36"/>
      <c r="K36" s="213"/>
      <c r="L36" s="126"/>
      <c r="M36" s="126"/>
      <c r="N36" s="126"/>
      <c r="O36" s="126"/>
      <c r="P36" s="126"/>
    </row>
    <row r="37" spans="1:16" s="7" customFormat="1" ht="15.75" customHeight="1" x14ac:dyDescent="0.3">
      <c r="A37" s="446"/>
      <c r="B37" s="438" t="s">
        <v>24</v>
      </c>
      <c r="C37" s="438"/>
      <c r="D37" s="50">
        <f>D40-D38</f>
        <v>536322.85365999967</v>
      </c>
      <c r="F37" s="50">
        <f t="shared" ref="F37:G37" si="4">F40-F38</f>
        <v>505886.28162000154</v>
      </c>
      <c r="G37" s="50">
        <f t="shared" si="4"/>
        <v>536271.70057000115</v>
      </c>
      <c r="H37" s="11"/>
      <c r="I37" s="51">
        <f>+G37/$G$40</f>
        <v>0.39409480518286177</v>
      </c>
      <c r="K37" s="213"/>
      <c r="L37" s="126"/>
      <c r="M37" s="126"/>
      <c r="N37" s="126"/>
      <c r="O37" s="126"/>
      <c r="P37" s="126"/>
    </row>
    <row r="38" spans="1:16" s="7" customFormat="1" ht="15.75" customHeight="1" x14ac:dyDescent="0.25">
      <c r="A38" s="446"/>
      <c r="B38" s="438" t="s">
        <v>25</v>
      </c>
      <c r="C38" s="438"/>
      <c r="D38" s="50">
        <f>+D20+D21+D22+D35</f>
        <v>824444.76508999977</v>
      </c>
      <c r="F38" s="50">
        <f>+F20+F21+F22+F35</f>
        <v>630701.42845000478</v>
      </c>
      <c r="G38" s="50">
        <f>+G20+G21+G22+G35</f>
        <v>824496.55498000199</v>
      </c>
      <c r="H38" s="62"/>
      <c r="I38" s="51">
        <f>+G38/$G$40</f>
        <v>0.60590519481713823</v>
      </c>
      <c r="K38" s="213"/>
      <c r="L38" s="126"/>
      <c r="M38" s="126"/>
      <c r="N38" s="126"/>
      <c r="O38" s="126"/>
      <c r="P38" s="126"/>
    </row>
    <row r="39" spans="1:16" ht="13.8" x14ac:dyDescent="0.25">
      <c r="B39" s="22"/>
      <c r="C39" s="19"/>
      <c r="D39" s="23"/>
      <c r="E39" s="17"/>
      <c r="F39" s="21"/>
      <c r="G39" s="21"/>
      <c r="H39" s="11"/>
      <c r="I39" s="22"/>
      <c r="K39" s="211"/>
      <c r="L39" s="26"/>
      <c r="M39" s="26"/>
      <c r="N39" s="26"/>
      <c r="O39" s="26"/>
      <c r="P39" s="26"/>
    </row>
    <row r="40" spans="1:16" ht="24.75" customHeight="1" x14ac:dyDescent="0.3">
      <c r="A40" s="439" t="s">
        <v>26</v>
      </c>
      <c r="B40" s="440" t="s">
        <v>75</v>
      </c>
      <c r="C40" s="441"/>
      <c r="D40" s="44">
        <f t="shared" ref="D40" si="5">+D35+D31</f>
        <v>1360767.6187499994</v>
      </c>
      <c r="E40" s="111"/>
      <c r="F40" s="44">
        <f t="shared" ref="F40" si="6">+F31+F35</f>
        <v>1136587.7100700063</v>
      </c>
      <c r="G40" s="44">
        <f>+G31+G35</f>
        <v>1360768.2555500031</v>
      </c>
      <c r="H40" s="11"/>
      <c r="I40" s="110"/>
      <c r="K40" s="211"/>
      <c r="L40" s="26"/>
      <c r="M40" s="26"/>
      <c r="N40" s="26"/>
      <c r="O40" s="26"/>
      <c r="P40" s="26"/>
    </row>
    <row r="41" spans="1:16" ht="14.25" customHeight="1" x14ac:dyDescent="0.25">
      <c r="A41" s="439"/>
      <c r="B41" s="442" t="s">
        <v>49</v>
      </c>
      <c r="C41" s="443"/>
      <c r="D41" s="41"/>
      <c r="E41" s="7"/>
      <c r="F41" s="141">
        <f>F139</f>
        <v>178699.77404999829</v>
      </c>
      <c r="G41" s="141">
        <f>G139</f>
        <v>194247.60744999949</v>
      </c>
      <c r="H41" s="11"/>
      <c r="I41" s="104" t="s">
        <v>62</v>
      </c>
      <c r="K41" s="211"/>
      <c r="L41" s="26"/>
      <c r="M41" s="26"/>
      <c r="N41" s="26"/>
      <c r="O41" s="26"/>
      <c r="P41" s="26"/>
    </row>
    <row r="42" spans="1:16" ht="14.25" customHeight="1" x14ac:dyDescent="0.25">
      <c r="A42" s="439"/>
      <c r="B42" s="442" t="s">
        <v>50</v>
      </c>
      <c r="C42" s="443"/>
      <c r="D42" s="41"/>
      <c r="E42" s="7"/>
      <c r="F42" s="141">
        <f>F140</f>
        <v>3828.4475299999972</v>
      </c>
      <c r="G42" s="141">
        <f>G140</f>
        <v>4445.4132000000072</v>
      </c>
      <c r="H42" s="11"/>
      <c r="I42" s="104"/>
      <c r="K42" s="211"/>
      <c r="L42" s="26"/>
      <c r="M42" s="26"/>
      <c r="N42" s="26"/>
      <c r="O42" s="26"/>
      <c r="P42" s="26"/>
    </row>
    <row r="43" spans="1:16" ht="25.5" customHeight="1" x14ac:dyDescent="0.25">
      <c r="A43" s="439"/>
      <c r="B43" s="440" t="s">
        <v>76</v>
      </c>
      <c r="C43" s="441"/>
      <c r="D43" s="44"/>
      <c r="E43" s="62"/>
      <c r="F43" s="46">
        <f>+F40-F41-F42</f>
        <v>954059.48849000805</v>
      </c>
      <c r="G43" s="46">
        <f>+G40-G41-G42</f>
        <v>1162075.2349000035</v>
      </c>
      <c r="H43" s="11"/>
      <c r="I43" s="62" t="s">
        <v>62</v>
      </c>
      <c r="K43" s="211"/>
      <c r="L43" s="26"/>
      <c r="M43" s="26"/>
      <c r="N43" s="26"/>
      <c r="O43" s="26"/>
      <c r="P43" s="26"/>
    </row>
    <row r="44" spans="1:16" ht="14.25" customHeight="1" x14ac:dyDescent="0.25">
      <c r="A44" s="439"/>
      <c r="B44" s="442" t="s">
        <v>77</v>
      </c>
      <c r="C44" s="443"/>
      <c r="D44" s="52"/>
      <c r="E44" s="62"/>
      <c r="F44" s="93">
        <f>F142</f>
        <v>13695.9229000003</v>
      </c>
      <c r="G44" s="89">
        <f>G142</f>
        <v>76846.387430003495</v>
      </c>
      <c r="H44" s="11"/>
      <c r="I44" s="112"/>
      <c r="K44" s="211"/>
      <c r="L44" s="26"/>
      <c r="M44" s="26"/>
      <c r="N44" s="26"/>
      <c r="O44" s="26"/>
      <c r="P44" s="26"/>
    </row>
    <row r="45" spans="1:16" ht="33" customHeight="1" x14ac:dyDescent="0.25">
      <c r="A45" s="439"/>
      <c r="B45" s="444" t="s">
        <v>85</v>
      </c>
      <c r="C45" s="445"/>
      <c r="D45" s="44"/>
      <c r="E45" s="62"/>
      <c r="F45" s="47">
        <f t="shared" ref="F45" si="7">+F43-F44</f>
        <v>940363.5655900077</v>
      </c>
      <c r="G45" s="47">
        <f>+G43-G44</f>
        <v>1085228.8474699999</v>
      </c>
      <c r="H45" s="11"/>
      <c r="I45" s="104"/>
      <c r="K45" s="211"/>
      <c r="L45" s="26"/>
      <c r="M45" s="26"/>
      <c r="N45" s="26"/>
      <c r="O45" s="26"/>
      <c r="P45" s="26"/>
    </row>
    <row r="46" spans="1:16" customFormat="1" ht="14.4" x14ac:dyDescent="0.3">
      <c r="K46" s="214"/>
      <c r="L46" s="128"/>
      <c r="M46" s="128"/>
      <c r="N46" s="128"/>
      <c r="O46" s="128"/>
      <c r="P46" s="128"/>
    </row>
    <row r="47" spans="1:16" customFormat="1" ht="27.75" customHeight="1" x14ac:dyDescent="0.3">
      <c r="A47" s="433" t="s">
        <v>48</v>
      </c>
      <c r="B47" s="434"/>
      <c r="C47" s="434"/>
      <c r="D47" s="434"/>
      <c r="E47" s="434"/>
      <c r="F47" s="434"/>
      <c r="G47" s="434"/>
      <c r="H47" s="434"/>
      <c r="I47" s="435"/>
      <c r="K47" s="214"/>
      <c r="L47" s="128"/>
      <c r="M47" s="128"/>
      <c r="N47" s="128"/>
      <c r="O47" s="128"/>
      <c r="P47" s="128"/>
    </row>
    <row r="48" spans="1:16" customFormat="1" ht="8.25" customHeight="1" x14ac:dyDescent="0.3">
      <c r="K48" s="214"/>
      <c r="L48" s="128"/>
      <c r="M48" s="128"/>
      <c r="N48" s="128"/>
      <c r="O48" s="128"/>
      <c r="P48" s="128"/>
    </row>
    <row r="49" spans="1:16" s="5" customFormat="1" ht="30" customHeight="1" x14ac:dyDescent="0.3">
      <c r="C49" s="42"/>
      <c r="D49" s="177"/>
      <c r="F49" s="74" t="str">
        <f>+F8</f>
        <v>Recaudación
 2024</v>
      </c>
      <c r="G49" s="74" t="str">
        <f>+G8</f>
        <v>Recaudación 
2025</v>
      </c>
      <c r="I49"/>
      <c r="K49" s="215"/>
      <c r="L49" s="29"/>
      <c r="M49" s="29"/>
      <c r="N49" s="29"/>
      <c r="O49" s="29"/>
      <c r="P49" s="29"/>
    </row>
    <row r="50" spans="1:16" customFormat="1" ht="8.25" customHeight="1" x14ac:dyDescent="0.3">
      <c r="D50" s="128"/>
      <c r="K50" s="194"/>
    </row>
    <row r="51" spans="1:16" customFormat="1" ht="15.6" x14ac:dyDescent="0.3">
      <c r="A51" s="456" t="s">
        <v>47</v>
      </c>
      <c r="B51" s="456"/>
      <c r="C51" s="456"/>
      <c r="F51" s="82">
        <f>F54+F85+F92</f>
        <v>47779.861449999895</v>
      </c>
      <c r="G51" s="82">
        <f>G54+G85+G92</f>
        <v>9492.0955199999989</v>
      </c>
      <c r="K51" s="194"/>
    </row>
    <row r="52" spans="1:16" customFormat="1" ht="8.4" customHeight="1" x14ac:dyDescent="0.3">
      <c r="D52" s="128"/>
      <c r="K52" s="194"/>
    </row>
    <row r="53" spans="1:16" customFormat="1" ht="8.4" customHeight="1" x14ac:dyDescent="0.3">
      <c r="D53" s="128"/>
      <c r="K53" s="194"/>
    </row>
    <row r="54" spans="1:16" s="7" customFormat="1" ht="19.5" customHeight="1" x14ac:dyDescent="0.3">
      <c r="A54" s="436" t="s">
        <v>178</v>
      </c>
      <c r="B54" s="436"/>
      <c r="C54" s="437"/>
      <c r="D54" s="178"/>
      <c r="E54"/>
      <c r="F54" s="269">
        <f>SUM(F66:F78)+F57+F83</f>
        <v>47779.861449999895</v>
      </c>
      <c r="G54" s="269">
        <f>SUM(G66:G78)+G57+G83</f>
        <v>0</v>
      </c>
      <c r="H54"/>
      <c r="I54" s="111"/>
      <c r="J54" s="208"/>
      <c r="K54" s="209"/>
    </row>
    <row r="55" spans="1:16" customFormat="1" ht="6" customHeight="1" x14ac:dyDescent="0.3">
      <c r="D55" s="128"/>
      <c r="K55" s="194"/>
    </row>
    <row r="56" spans="1:16" customFormat="1" ht="6" customHeight="1" outlineLevel="1" x14ac:dyDescent="0.3">
      <c r="D56" s="128"/>
      <c r="K56" s="194"/>
    </row>
    <row r="57" spans="1:16" s="5" customFormat="1" ht="15.9" customHeight="1" outlineLevel="1" x14ac:dyDescent="0.3">
      <c r="A57" s="402" t="s">
        <v>20</v>
      </c>
      <c r="B57" s="417" t="s">
        <v>21</v>
      </c>
      <c r="C57" s="64" t="s">
        <v>1</v>
      </c>
      <c r="D57" s="179"/>
      <c r="E57" s="66"/>
      <c r="F57" s="79">
        <v>22600.133319999972</v>
      </c>
      <c r="G57" s="79">
        <v>0</v>
      </c>
      <c r="H57"/>
      <c r="I57" s="194"/>
      <c r="J57" s="229"/>
      <c r="K57" s="208"/>
    </row>
    <row r="58" spans="1:16" s="5" customFormat="1" ht="15.9" customHeight="1" outlineLevel="1" x14ac:dyDescent="0.3">
      <c r="A58" s="402"/>
      <c r="B58" s="417"/>
      <c r="C58" s="68" t="s">
        <v>11</v>
      </c>
      <c r="D58" s="179"/>
      <c r="E58" s="66"/>
      <c r="F58" s="69">
        <v>11039.85262</v>
      </c>
      <c r="G58" s="69">
        <v>0</v>
      </c>
      <c r="H58"/>
      <c r="I58" s="194"/>
      <c r="J58" s="229"/>
      <c r="K58" s="208"/>
    </row>
    <row r="59" spans="1:16" s="5" customFormat="1" ht="15.9" customHeight="1" outlineLevel="1" x14ac:dyDescent="0.3">
      <c r="A59" s="402"/>
      <c r="B59" s="417"/>
      <c r="C59" s="68" t="s">
        <v>15</v>
      </c>
      <c r="D59" s="179"/>
      <c r="E59" s="66"/>
      <c r="F59" s="69">
        <v>289.5385</v>
      </c>
      <c r="G59" s="69">
        <v>0</v>
      </c>
      <c r="H59"/>
      <c r="I59" s="194"/>
      <c r="J59" s="229"/>
      <c r="K59" s="208"/>
    </row>
    <row r="60" spans="1:16" s="5" customFormat="1" ht="15.9" customHeight="1" outlineLevel="1" x14ac:dyDescent="0.3">
      <c r="A60" s="402"/>
      <c r="B60" s="417"/>
      <c r="C60" s="68" t="s">
        <v>2</v>
      </c>
      <c r="D60" s="179"/>
      <c r="E60" s="66"/>
      <c r="F60" s="69">
        <v>11270.74220000001</v>
      </c>
      <c r="G60" s="69">
        <v>0</v>
      </c>
      <c r="H60"/>
      <c r="I60" s="194"/>
      <c r="J60" s="229"/>
      <c r="K60" s="208"/>
    </row>
    <row r="61" spans="1:16" s="5" customFormat="1" ht="15.9" customHeight="1" outlineLevel="1" x14ac:dyDescent="0.3">
      <c r="A61" s="402"/>
      <c r="B61" s="417"/>
      <c r="C61" s="71" t="s">
        <v>14</v>
      </c>
      <c r="D61" s="179"/>
      <c r="E61" s="66"/>
      <c r="F61" s="69">
        <v>3807.7381200000018</v>
      </c>
      <c r="G61" s="69">
        <v>0</v>
      </c>
      <c r="H61"/>
      <c r="I61" s="194"/>
      <c r="J61" s="229"/>
      <c r="K61" s="208"/>
    </row>
    <row r="62" spans="1:16" s="5" customFormat="1" ht="15.9" customHeight="1" outlineLevel="1" x14ac:dyDescent="0.3">
      <c r="A62" s="402"/>
      <c r="B62" s="417"/>
      <c r="C62" s="71" t="s">
        <v>13</v>
      </c>
      <c r="D62" s="179"/>
      <c r="E62" s="66"/>
      <c r="F62" s="69">
        <v>6431.0110000000004</v>
      </c>
      <c r="G62" s="69">
        <v>0</v>
      </c>
      <c r="H62"/>
      <c r="I62" s="194"/>
      <c r="J62" s="229"/>
      <c r="K62" s="208"/>
    </row>
    <row r="63" spans="1:16" s="5" customFormat="1" ht="15.9" customHeight="1" outlineLevel="1" x14ac:dyDescent="0.3">
      <c r="A63" s="402"/>
      <c r="B63" s="417"/>
      <c r="C63" s="71" t="s">
        <v>12</v>
      </c>
      <c r="D63" s="179"/>
      <c r="E63" s="66"/>
      <c r="F63" s="69">
        <v>821.96188000000018</v>
      </c>
      <c r="G63" s="69">
        <v>0</v>
      </c>
      <c r="H63"/>
      <c r="I63" s="194"/>
      <c r="J63" s="229"/>
      <c r="K63" s="208"/>
    </row>
    <row r="64" spans="1:16" s="5" customFormat="1" ht="15.9" customHeight="1" outlineLevel="1" x14ac:dyDescent="0.3">
      <c r="A64" s="402"/>
      <c r="B64" s="417"/>
      <c r="C64" s="71" t="s">
        <v>63</v>
      </c>
      <c r="D64" s="179"/>
      <c r="E64" s="66"/>
      <c r="F64" s="69">
        <v>210.0311999999999</v>
      </c>
      <c r="G64" s="69">
        <v>0</v>
      </c>
      <c r="H64"/>
      <c r="I64" s="194"/>
      <c r="J64" s="229"/>
      <c r="K64" s="208"/>
    </row>
    <row r="65" spans="1:11" s="5" customFormat="1" ht="15.9" customHeight="1" outlineLevel="1" x14ac:dyDescent="0.3">
      <c r="A65" s="402"/>
      <c r="B65" s="417"/>
      <c r="C65" s="71" t="s">
        <v>67</v>
      </c>
      <c r="D65" s="179"/>
      <c r="E65" s="66"/>
      <c r="F65" s="69">
        <v>0</v>
      </c>
      <c r="G65" s="69">
        <v>0</v>
      </c>
      <c r="H65"/>
      <c r="I65" s="194"/>
      <c r="J65" s="229"/>
      <c r="K65" s="208"/>
    </row>
    <row r="66" spans="1:11" s="5" customFormat="1" ht="15.9" customHeight="1" outlineLevel="1" x14ac:dyDescent="0.3">
      <c r="A66" s="402"/>
      <c r="B66" s="417"/>
      <c r="C66" s="72" t="s">
        <v>40</v>
      </c>
      <c r="D66" s="179"/>
      <c r="E66" s="66"/>
      <c r="F66" s="69">
        <v>18825.64354999995</v>
      </c>
      <c r="G66" s="69">
        <v>0</v>
      </c>
      <c r="H66"/>
      <c r="I66" s="194"/>
      <c r="J66" s="229"/>
      <c r="K66" s="208"/>
    </row>
    <row r="67" spans="1:11" s="5" customFormat="1" ht="15.9" customHeight="1" outlineLevel="1" x14ac:dyDescent="0.3">
      <c r="A67" s="402"/>
      <c r="B67" s="417"/>
      <c r="C67" s="72" t="s">
        <v>41</v>
      </c>
      <c r="D67" s="179"/>
      <c r="E67" s="66"/>
      <c r="F67" s="69">
        <v>689.34690000000012</v>
      </c>
      <c r="G67" s="69">
        <v>0</v>
      </c>
      <c r="H67"/>
      <c r="I67" s="194"/>
      <c r="J67" s="229"/>
      <c r="K67" s="208"/>
    </row>
    <row r="68" spans="1:11" s="5" customFormat="1" ht="15.9" customHeight="1" outlineLevel="1" x14ac:dyDescent="0.3">
      <c r="A68" s="402"/>
      <c r="B68" s="417"/>
      <c r="C68" s="73" t="s">
        <v>18</v>
      </c>
      <c r="D68" s="179"/>
      <c r="E68" s="66"/>
      <c r="F68" s="327">
        <v>0.46716000000000008</v>
      </c>
      <c r="G68" s="69">
        <v>0</v>
      </c>
      <c r="H68"/>
      <c r="I68" s="194"/>
      <c r="J68" s="229"/>
      <c r="K68" s="208"/>
    </row>
    <row r="69" spans="1:11" s="5" customFormat="1" ht="15.9" customHeight="1" outlineLevel="1" x14ac:dyDescent="0.3">
      <c r="A69" s="402"/>
      <c r="B69" s="417"/>
      <c r="C69" s="73" t="s">
        <v>5</v>
      </c>
      <c r="D69" s="179"/>
      <c r="E69" s="66"/>
      <c r="F69" s="69">
        <v>4035.997019999978</v>
      </c>
      <c r="G69" s="69">
        <v>0</v>
      </c>
      <c r="H69"/>
      <c r="I69" s="194"/>
      <c r="J69" s="229"/>
      <c r="K69" s="208"/>
    </row>
    <row r="70" spans="1:11" s="5" customFormat="1" ht="15.9" customHeight="1" outlineLevel="1" x14ac:dyDescent="0.3">
      <c r="A70" s="402"/>
      <c r="B70" s="417"/>
      <c r="C70" s="73" t="s">
        <v>6</v>
      </c>
      <c r="D70" s="179"/>
      <c r="E70" s="66"/>
      <c r="F70" s="69">
        <v>92.648710000000008</v>
      </c>
      <c r="G70" s="69">
        <v>0</v>
      </c>
      <c r="H70"/>
      <c r="I70" s="194"/>
      <c r="J70" s="229"/>
      <c r="K70" s="208"/>
    </row>
    <row r="71" spans="1:11" s="5" customFormat="1" ht="15.9" customHeight="1" outlineLevel="1" x14ac:dyDescent="0.3">
      <c r="A71" s="402"/>
      <c r="B71" s="417"/>
      <c r="C71" s="73" t="s">
        <v>16</v>
      </c>
      <c r="D71" s="179"/>
      <c r="E71" s="66"/>
      <c r="F71" s="69">
        <v>5.0700000000000007E-3</v>
      </c>
      <c r="G71" s="69">
        <v>0</v>
      </c>
      <c r="H71"/>
      <c r="I71" s="194"/>
      <c r="J71" s="229"/>
      <c r="K71" s="208"/>
    </row>
    <row r="72" spans="1:11" s="5" customFormat="1" ht="15.9" customHeight="1" outlineLevel="1" x14ac:dyDescent="0.3">
      <c r="A72" s="402"/>
      <c r="B72" s="417"/>
      <c r="C72" s="73" t="s">
        <v>7</v>
      </c>
      <c r="D72" s="179"/>
      <c r="E72" s="66"/>
      <c r="F72" s="69">
        <v>56.591230000000003</v>
      </c>
      <c r="G72" s="69">
        <v>0</v>
      </c>
      <c r="H72"/>
      <c r="I72" s="194"/>
      <c r="J72" s="229"/>
      <c r="K72" s="208"/>
    </row>
    <row r="73" spans="1:11" s="5" customFormat="1" ht="15.9" customHeight="1" outlineLevel="1" x14ac:dyDescent="0.3">
      <c r="A73" s="402"/>
      <c r="B73" s="417"/>
      <c r="C73" s="73" t="s">
        <v>17</v>
      </c>
      <c r="D73" s="179"/>
      <c r="E73" s="66"/>
      <c r="F73" s="69">
        <v>5.00352</v>
      </c>
      <c r="G73" s="69">
        <v>0</v>
      </c>
      <c r="H73"/>
      <c r="I73" s="194"/>
      <c r="J73" s="229"/>
      <c r="K73" s="208"/>
    </row>
    <row r="74" spans="1:11" s="5" customFormat="1" ht="15.9" customHeight="1" outlineLevel="1" x14ac:dyDescent="0.3">
      <c r="A74" s="402"/>
      <c r="B74" s="417"/>
      <c r="C74" s="73" t="s">
        <v>102</v>
      </c>
      <c r="D74" s="179"/>
      <c r="E74" s="66"/>
      <c r="F74" s="69">
        <v>0</v>
      </c>
      <c r="G74" s="69">
        <v>0</v>
      </c>
      <c r="H74"/>
      <c r="I74" s="194"/>
      <c r="J74" s="229"/>
      <c r="K74" s="208"/>
    </row>
    <row r="75" spans="1:11" s="5" customFormat="1" ht="15.9" customHeight="1" outlineLevel="1" x14ac:dyDescent="0.3">
      <c r="A75" s="402"/>
      <c r="B75" s="417"/>
      <c r="C75" s="73" t="s">
        <v>103</v>
      </c>
      <c r="D75" s="179"/>
      <c r="E75" s="66"/>
      <c r="F75" s="69">
        <v>0</v>
      </c>
      <c r="G75" s="69">
        <v>0</v>
      </c>
      <c r="H75"/>
      <c r="I75" s="194"/>
      <c r="J75" s="229"/>
      <c r="K75" s="208"/>
    </row>
    <row r="76" spans="1:11" s="5" customFormat="1" ht="15.9" customHeight="1" outlineLevel="1" x14ac:dyDescent="0.3">
      <c r="A76" s="402"/>
      <c r="B76" s="417"/>
      <c r="C76" s="73" t="s">
        <v>57</v>
      </c>
      <c r="D76" s="179"/>
      <c r="E76" s="66"/>
      <c r="F76" s="69">
        <v>0</v>
      </c>
      <c r="G76" s="69">
        <v>0</v>
      </c>
      <c r="H76"/>
      <c r="I76" s="194"/>
      <c r="J76" s="229"/>
      <c r="K76" s="208"/>
    </row>
    <row r="77" spans="1:11" s="5" customFormat="1" ht="15.9" customHeight="1" outlineLevel="1" x14ac:dyDescent="0.3">
      <c r="A77" s="402"/>
      <c r="B77" s="417"/>
      <c r="C77" s="73" t="s">
        <v>58</v>
      </c>
      <c r="D77" s="179"/>
      <c r="E77" s="66"/>
      <c r="F77" s="69">
        <v>0</v>
      </c>
      <c r="G77" s="69">
        <v>0</v>
      </c>
      <c r="H77"/>
      <c r="I77" s="194"/>
      <c r="J77" s="229"/>
      <c r="K77" s="208"/>
    </row>
    <row r="78" spans="1:11" s="5" customFormat="1" ht="15.9" customHeight="1" outlineLevel="1" x14ac:dyDescent="0.3">
      <c r="A78" s="402"/>
      <c r="B78" s="417"/>
      <c r="C78" s="73" t="s">
        <v>8</v>
      </c>
      <c r="D78" s="179"/>
      <c r="E78" s="66"/>
      <c r="F78" s="69">
        <v>1474.0249699999999</v>
      </c>
      <c r="G78" s="69">
        <v>0</v>
      </c>
      <c r="H78"/>
      <c r="I78" s="194"/>
      <c r="J78" s="229"/>
      <c r="K78" s="208"/>
    </row>
    <row r="79" spans="1:11" s="5" customFormat="1" ht="15.9" customHeight="1" outlineLevel="1" x14ac:dyDescent="0.3">
      <c r="A79" s="402"/>
      <c r="B79" s="417"/>
      <c r="C79" s="184" t="s">
        <v>55</v>
      </c>
      <c r="D79" s="179"/>
      <c r="E79" s="66"/>
      <c r="F79" s="190">
        <f>SUM(F66:F78)+F57</f>
        <v>47779.861449999895</v>
      </c>
      <c r="G79" s="190">
        <f>SUM(G66:G78)+G57</f>
        <v>0</v>
      </c>
      <c r="H79"/>
      <c r="I79"/>
      <c r="K79" s="208"/>
    </row>
    <row r="80" spans="1:11" s="5" customFormat="1" ht="15.9" customHeight="1" outlineLevel="1" x14ac:dyDescent="0.3">
      <c r="A80" s="402"/>
      <c r="B80" s="181"/>
      <c r="C80" s="103"/>
      <c r="D80" s="179"/>
      <c r="E80" s="66"/>
      <c r="F80" s="179"/>
      <c r="G80" s="179"/>
      <c r="H80"/>
      <c r="I80"/>
      <c r="K80" s="208"/>
    </row>
    <row r="81" spans="1:11" s="5" customFormat="1" ht="15.9" customHeight="1" outlineLevel="1" x14ac:dyDescent="0.3">
      <c r="A81" s="402"/>
      <c r="B81" s="418" t="s">
        <v>22</v>
      </c>
      <c r="C81" s="38" t="s">
        <v>38</v>
      </c>
      <c r="D81" s="179"/>
      <c r="E81" s="66"/>
      <c r="F81" s="79">
        <v>0</v>
      </c>
      <c r="G81" s="79">
        <v>0</v>
      </c>
      <c r="H81"/>
      <c r="I81"/>
      <c r="K81" s="208"/>
    </row>
    <row r="82" spans="1:11" s="5" customFormat="1" ht="15.9" customHeight="1" outlineLevel="1" x14ac:dyDescent="0.3">
      <c r="A82" s="402"/>
      <c r="B82" s="418"/>
      <c r="C82" s="40" t="s">
        <v>39</v>
      </c>
      <c r="D82" s="179"/>
      <c r="E82" s="66"/>
      <c r="F82" s="69">
        <v>0</v>
      </c>
      <c r="G82" s="69">
        <v>0</v>
      </c>
      <c r="H82"/>
      <c r="I82"/>
      <c r="K82" s="208"/>
    </row>
    <row r="83" spans="1:11" s="5" customFormat="1" ht="15.9" customHeight="1" outlineLevel="1" x14ac:dyDescent="0.3">
      <c r="A83" s="402"/>
      <c r="B83" s="418"/>
      <c r="C83" s="75" t="s">
        <v>61</v>
      </c>
      <c r="D83" s="179"/>
      <c r="E83" s="66"/>
      <c r="F83" s="75">
        <v>0</v>
      </c>
      <c r="G83" s="75">
        <v>0</v>
      </c>
      <c r="H83"/>
      <c r="I83"/>
      <c r="K83" s="208"/>
    </row>
    <row r="84" spans="1:11" customFormat="1" ht="18.75" customHeight="1" x14ac:dyDescent="0.3">
      <c r="K84" s="194"/>
    </row>
    <row r="85" spans="1:11" customFormat="1" ht="18.75" customHeight="1" x14ac:dyDescent="0.3">
      <c r="A85" s="457" t="s">
        <v>125</v>
      </c>
      <c r="B85" s="457"/>
      <c r="C85" s="458"/>
      <c r="D85" s="128"/>
      <c r="E85" s="128"/>
      <c r="F85" s="264">
        <f>F87+F88</f>
        <v>0</v>
      </c>
      <c r="G85" s="264">
        <f>G87+G88</f>
        <v>9492.0955199999989</v>
      </c>
      <c r="K85" s="194"/>
    </row>
    <row r="86" spans="1:11" customFormat="1" ht="9.3000000000000007" customHeight="1" x14ac:dyDescent="0.3">
      <c r="D86" s="128"/>
      <c r="E86" s="128"/>
      <c r="K86" s="194"/>
    </row>
    <row r="87" spans="1:11" customFormat="1" ht="18.75" customHeight="1" x14ac:dyDescent="0.3">
      <c r="A87" s="402"/>
      <c r="B87" s="459" t="s">
        <v>126</v>
      </c>
      <c r="C87" s="260" t="s">
        <v>102</v>
      </c>
      <c r="D87" s="179"/>
      <c r="E87" s="179"/>
      <c r="F87" s="79">
        <v>0</v>
      </c>
      <c r="G87" s="262">
        <f>G131</f>
        <v>9492.0955199999989</v>
      </c>
      <c r="K87" s="194"/>
    </row>
    <row r="88" spans="1:11" customFormat="1" ht="18.75" customHeight="1" x14ac:dyDescent="0.3">
      <c r="A88" s="402"/>
      <c r="B88" s="459"/>
      <c r="C88" s="261" t="s">
        <v>103</v>
      </c>
      <c r="D88" s="179"/>
      <c r="E88" s="179"/>
      <c r="F88" s="69">
        <v>0</v>
      </c>
      <c r="G88" s="69">
        <v>0</v>
      </c>
      <c r="K88" s="194"/>
    </row>
    <row r="89" spans="1:11" customFormat="1" ht="18.75" customHeight="1" x14ac:dyDescent="0.3">
      <c r="A89" s="402"/>
      <c r="B89" s="459"/>
      <c r="C89" s="279" t="s">
        <v>127</v>
      </c>
      <c r="D89" s="127"/>
      <c r="E89" s="259"/>
      <c r="F89" s="280">
        <f>SUM(F87:F88)</f>
        <v>0</v>
      </c>
      <c r="G89" s="280">
        <f>SUM(G87:G88)</f>
        <v>9492.0955199999989</v>
      </c>
      <c r="K89" s="194"/>
    </row>
    <row r="90" spans="1:11" s="128" customFormat="1" ht="14.4" customHeight="1" x14ac:dyDescent="0.3">
      <c r="A90" s="180"/>
      <c r="B90" s="271"/>
      <c r="C90" s="275"/>
      <c r="D90" s="127"/>
      <c r="E90" s="259"/>
      <c r="F90" s="127"/>
      <c r="G90" s="127"/>
      <c r="K90" s="214"/>
    </row>
    <row r="91" spans="1:11" s="128" customFormat="1" ht="14.4" customHeight="1" x14ac:dyDescent="0.3">
      <c r="A91" s="180"/>
      <c r="B91" s="271"/>
      <c r="C91" s="275"/>
      <c r="D91" s="127"/>
      <c r="E91" s="259"/>
      <c r="F91" s="127"/>
      <c r="G91" s="127"/>
      <c r="K91" s="214"/>
    </row>
    <row r="92" spans="1:11" s="128" customFormat="1" ht="18.75" customHeight="1" x14ac:dyDescent="0.3">
      <c r="A92" s="460" t="s">
        <v>133</v>
      </c>
      <c r="B92" s="460"/>
      <c r="C92" s="461"/>
      <c r="F92" s="284">
        <v>0</v>
      </c>
      <c r="G92" s="285">
        <f>G94</f>
        <v>0</v>
      </c>
      <c r="K92" s="214"/>
    </row>
    <row r="93" spans="1:11" s="128" customFormat="1" ht="6.6" customHeight="1" x14ac:dyDescent="0.3">
      <c r="A93"/>
      <c r="B93"/>
      <c r="C93"/>
      <c r="F93"/>
      <c r="G93"/>
      <c r="K93" s="214"/>
    </row>
    <row r="94" spans="1:11" s="128" customFormat="1" ht="18.75" customHeight="1" x14ac:dyDescent="0.3">
      <c r="A94" s="402"/>
      <c r="B94" s="462" t="s">
        <v>135</v>
      </c>
      <c r="C94" s="288" t="s">
        <v>137</v>
      </c>
      <c r="D94" s="179"/>
      <c r="E94" s="179"/>
      <c r="F94" s="79">
        <v>0</v>
      </c>
      <c r="G94" s="39">
        <f>'Jul 2025'!G95</f>
        <v>0</v>
      </c>
      <c r="K94" s="214"/>
    </row>
    <row r="95" spans="1:11" s="128" customFormat="1" ht="18.75" customHeight="1" x14ac:dyDescent="0.3">
      <c r="A95" s="402"/>
      <c r="B95" s="462"/>
      <c r="C95" s="283" t="s">
        <v>134</v>
      </c>
      <c r="D95" s="127"/>
      <c r="E95" s="259"/>
      <c r="F95" s="286">
        <v>0</v>
      </c>
      <c r="G95" s="287">
        <f>G94</f>
        <v>0</v>
      </c>
      <c r="K95" s="214"/>
    </row>
    <row r="96" spans="1:11" s="128" customFormat="1" ht="18.75" customHeight="1" x14ac:dyDescent="0.3">
      <c r="A96" s="180"/>
      <c r="B96" s="271"/>
      <c r="C96" s="275"/>
      <c r="D96" s="127"/>
      <c r="E96" s="259"/>
      <c r="F96" s="127"/>
      <c r="G96" s="127"/>
      <c r="K96" s="214"/>
    </row>
    <row r="97" spans="1:12" s="128" customFormat="1" ht="18.75" customHeight="1" x14ac:dyDescent="0.3">
      <c r="A97" s="180"/>
      <c r="B97" s="271"/>
      <c r="C97" s="275"/>
      <c r="D97" s="127"/>
      <c r="E97" s="259"/>
      <c r="F97" s="127"/>
      <c r="G97" s="127"/>
      <c r="K97" s="214"/>
    </row>
    <row r="98" spans="1:12" s="128" customFormat="1" ht="18.75" customHeight="1" x14ac:dyDescent="0.3">
      <c r="A98" s="180"/>
      <c r="B98" s="271"/>
      <c r="C98" s="275"/>
      <c r="D98" s="127"/>
      <c r="E98" s="259"/>
      <c r="F98" s="127"/>
      <c r="G98" s="127"/>
      <c r="K98" s="214"/>
    </row>
    <row r="99" spans="1:12" s="128" customFormat="1" ht="18.75" customHeight="1" x14ac:dyDescent="0.3">
      <c r="A99" s="180"/>
      <c r="B99" s="271"/>
      <c r="C99" s="275"/>
      <c r="D99" s="127"/>
      <c r="E99" s="259"/>
      <c r="F99" s="127"/>
      <c r="G99" s="127"/>
      <c r="K99" s="214"/>
    </row>
    <row r="100" spans="1:12" ht="33" customHeight="1" x14ac:dyDescent="0.25">
      <c r="A100" s="466" t="s">
        <v>51</v>
      </c>
      <c r="B100" s="467"/>
      <c r="C100" s="467"/>
      <c r="D100" s="467"/>
      <c r="E100" s="467"/>
      <c r="F100" s="467"/>
      <c r="G100" s="467"/>
      <c r="H100" s="467"/>
      <c r="I100" s="468"/>
    </row>
    <row r="101" spans="1:12" ht="8.25" customHeight="1" x14ac:dyDescent="0.3">
      <c r="C101" s="3"/>
      <c r="D101"/>
      <c r="G101" s="4"/>
    </row>
    <row r="102" spans="1:12" s="5" customFormat="1" ht="51" customHeight="1" x14ac:dyDescent="0.3">
      <c r="C102" s="42"/>
      <c r="D102" s="83" t="str">
        <f>+D8</f>
        <v>Meta 
2025</v>
      </c>
      <c r="E102"/>
      <c r="F102" s="83" t="str">
        <f>+F8</f>
        <v>Recaudación
 2024</v>
      </c>
      <c r="G102" s="83" t="str">
        <f>+G8</f>
        <v>Recaudación 
2025</v>
      </c>
      <c r="H102"/>
      <c r="I102" s="83" t="str">
        <f>+I8</f>
        <v>Participación de la Recaudación 2025</v>
      </c>
      <c r="K102" s="186"/>
    </row>
    <row r="103" spans="1:12" customFormat="1" ht="6" customHeight="1" x14ac:dyDescent="0.3">
      <c r="K103" s="186"/>
    </row>
    <row r="104" spans="1:12" s="5" customFormat="1" ht="15.9" customHeight="1" x14ac:dyDescent="0.25">
      <c r="A104" s="406" t="s">
        <v>20</v>
      </c>
      <c r="B104" s="407" t="s">
        <v>21</v>
      </c>
      <c r="C104" s="64" t="s">
        <v>1</v>
      </c>
      <c r="D104" s="65">
        <v>378936.36817999982</v>
      </c>
      <c r="E104" s="66"/>
      <c r="F104" s="65">
        <f>F105+F106+F107+F108</f>
        <v>390627.96075000009</v>
      </c>
      <c r="G104" s="330">
        <f>G105+G106+G107+G108</f>
        <v>378883.5785900008</v>
      </c>
      <c r="H104" s="11"/>
      <c r="I104" s="410">
        <f>+G125/G138</f>
        <v>0.8398541157316245</v>
      </c>
      <c r="J104" s="12"/>
      <c r="K104" s="186"/>
      <c r="L104" s="229"/>
    </row>
    <row r="105" spans="1:12" ht="15.9" customHeight="1" outlineLevel="1" x14ac:dyDescent="0.25">
      <c r="A105" s="406"/>
      <c r="B105" s="408"/>
      <c r="C105" s="68" t="s">
        <v>43</v>
      </c>
      <c r="D105" s="69">
        <v>195700.0947999999</v>
      </c>
      <c r="E105" s="66"/>
      <c r="F105" s="69">
        <v>216984.39947000009</v>
      </c>
      <c r="G105" s="155">
        <v>195684.5784100006</v>
      </c>
      <c r="I105" s="411"/>
      <c r="J105" s="12"/>
      <c r="L105" s="229"/>
    </row>
    <row r="106" spans="1:12" ht="15.9" customHeight="1" outlineLevel="1" x14ac:dyDescent="0.25">
      <c r="A106" s="406"/>
      <c r="B106" s="408"/>
      <c r="C106" s="337" t="s">
        <v>176</v>
      </c>
      <c r="D106" s="37">
        <v>163859.39010999992</v>
      </c>
      <c r="E106" s="328"/>
      <c r="F106" s="37">
        <v>146519.59644999998</v>
      </c>
      <c r="G106" s="329">
        <v>163850.8409900002</v>
      </c>
      <c r="I106" s="465"/>
      <c r="J106" s="12"/>
      <c r="L106" s="229"/>
    </row>
    <row r="107" spans="1:12" ht="15.9" customHeight="1" outlineLevel="1" x14ac:dyDescent="0.25">
      <c r="A107" s="406"/>
      <c r="B107" s="408"/>
      <c r="C107" s="68" t="s">
        <v>15</v>
      </c>
      <c r="D107" s="37">
        <v>60.422140000000013</v>
      </c>
      <c r="E107" s="37"/>
      <c r="F107" s="37">
        <v>371.66631000000001</v>
      </c>
      <c r="G107" s="329">
        <v>60.418080000000003</v>
      </c>
      <c r="I107" s="411"/>
      <c r="J107" s="12"/>
      <c r="L107" s="229"/>
    </row>
    <row r="108" spans="1:12" ht="15.9" customHeight="1" outlineLevel="1" x14ac:dyDescent="0.25">
      <c r="A108" s="406"/>
      <c r="B108" s="408"/>
      <c r="C108" s="68" t="s">
        <v>44</v>
      </c>
      <c r="D108" s="37">
        <v>19316.46113</v>
      </c>
      <c r="E108" s="37"/>
      <c r="F108" s="37">
        <f>SUM(F109:F113)</f>
        <v>26752.29852</v>
      </c>
      <c r="G108" s="329">
        <f>SUM(G109:G113)</f>
        <v>19287.741110000006</v>
      </c>
      <c r="I108" s="465"/>
      <c r="J108" s="247"/>
      <c r="K108" s="341"/>
      <c r="L108" s="229"/>
    </row>
    <row r="109" spans="1:12" ht="15.9" customHeight="1" outlineLevel="1" x14ac:dyDescent="0.25">
      <c r="A109" s="406"/>
      <c r="B109" s="408"/>
      <c r="C109" s="71" t="s">
        <v>14</v>
      </c>
      <c r="D109" s="37">
        <v>9546.2225299999973</v>
      </c>
      <c r="E109" s="37"/>
      <c r="F109" s="37">
        <v>12763.68485</v>
      </c>
      <c r="G109" s="329">
        <v>9562.2587700000058</v>
      </c>
      <c r="I109" s="411"/>
      <c r="J109" s="12"/>
      <c r="L109" s="229"/>
    </row>
    <row r="110" spans="1:12" ht="15.9" customHeight="1" outlineLevel="1" x14ac:dyDescent="0.25">
      <c r="A110" s="406"/>
      <c r="B110" s="408"/>
      <c r="C110" s="71" t="s">
        <v>13</v>
      </c>
      <c r="D110" s="37">
        <v>8059.7347300000038</v>
      </c>
      <c r="E110" s="37"/>
      <c r="F110" s="37">
        <v>11982.15597</v>
      </c>
      <c r="G110" s="329">
        <v>8059.1954000000014</v>
      </c>
      <c r="I110" s="411"/>
      <c r="J110" s="12"/>
      <c r="L110" s="229"/>
    </row>
    <row r="111" spans="1:12" ht="15.9" customHeight="1" outlineLevel="1" x14ac:dyDescent="0.25">
      <c r="A111" s="406"/>
      <c r="B111" s="408"/>
      <c r="C111" s="71" t="s">
        <v>12</v>
      </c>
      <c r="D111" s="69">
        <v>1591.1268</v>
      </c>
      <c r="E111" s="66"/>
      <c r="F111" s="69">
        <v>1750.4168100000011</v>
      </c>
      <c r="G111" s="329">
        <v>1604.76758</v>
      </c>
      <c r="I111" s="411"/>
      <c r="J111" s="12"/>
      <c r="L111" s="229"/>
    </row>
    <row r="112" spans="1:12" ht="15.9" customHeight="1" outlineLevel="1" x14ac:dyDescent="0.25">
      <c r="A112" s="406"/>
      <c r="B112" s="408"/>
      <c r="C112" s="101" t="s">
        <v>63</v>
      </c>
      <c r="D112" s="69">
        <v>119.37707</v>
      </c>
      <c r="E112" s="66"/>
      <c r="F112" s="69">
        <v>256.04088999999999</v>
      </c>
      <c r="G112" s="329">
        <v>61.519359999999999</v>
      </c>
      <c r="I112" s="411"/>
      <c r="J112" s="12"/>
      <c r="L112" s="229"/>
    </row>
    <row r="113" spans="1:12" ht="15.9" customHeight="1" outlineLevel="1" x14ac:dyDescent="0.25">
      <c r="A113" s="406"/>
      <c r="B113" s="408"/>
      <c r="C113" s="101" t="s">
        <v>67</v>
      </c>
      <c r="D113" s="69">
        <v>0</v>
      </c>
      <c r="E113" s="66"/>
      <c r="F113" s="69">
        <v>0</v>
      </c>
      <c r="G113" s="329">
        <v>0</v>
      </c>
      <c r="I113" s="411"/>
      <c r="J113" s="12"/>
      <c r="L113" s="229"/>
    </row>
    <row r="114" spans="1:12" ht="15.9" customHeight="1" x14ac:dyDescent="0.25">
      <c r="A114" s="406"/>
      <c r="B114" s="408"/>
      <c r="C114" s="72" t="s">
        <v>174</v>
      </c>
      <c r="D114" s="69">
        <v>570289.41697999986</v>
      </c>
      <c r="E114" s="66"/>
      <c r="F114" s="69">
        <v>443798.94510000531</v>
      </c>
      <c r="G114" s="329">
        <v>570251.6715200016</v>
      </c>
      <c r="H114" s="11"/>
      <c r="I114" s="411"/>
      <c r="J114" s="12"/>
      <c r="L114" s="229"/>
    </row>
    <row r="115" spans="1:12" ht="15.9" customHeight="1" x14ac:dyDescent="0.25">
      <c r="A115" s="406"/>
      <c r="B115" s="408"/>
      <c r="C115" s="72" t="s">
        <v>41</v>
      </c>
      <c r="D115" s="69">
        <v>40467.56624999996</v>
      </c>
      <c r="E115" s="66"/>
      <c r="F115" s="69">
        <v>39041.027549999992</v>
      </c>
      <c r="G115" s="329">
        <v>40464.856829999997</v>
      </c>
      <c r="H115" s="11"/>
      <c r="I115" s="411"/>
      <c r="J115" s="12"/>
      <c r="L115" s="229"/>
    </row>
    <row r="116" spans="1:12" s="5" customFormat="1" ht="15.9" customHeight="1" x14ac:dyDescent="0.25">
      <c r="A116" s="406"/>
      <c r="B116" s="408"/>
      <c r="C116" s="73" t="s">
        <v>130</v>
      </c>
      <c r="D116" s="69">
        <v>3830.82294</v>
      </c>
      <c r="E116" s="66"/>
      <c r="F116" s="69">
        <v>3675.8077900000012</v>
      </c>
      <c r="G116" s="329">
        <v>3830.56655</v>
      </c>
      <c r="H116" s="7"/>
      <c r="I116" s="411"/>
      <c r="J116" s="12"/>
      <c r="K116" s="186"/>
      <c r="L116" s="229"/>
    </row>
    <row r="117" spans="1:12" ht="15.9" customHeight="1" x14ac:dyDescent="0.25">
      <c r="A117" s="406"/>
      <c r="B117" s="408"/>
      <c r="C117" s="73" t="s">
        <v>5</v>
      </c>
      <c r="D117" s="69">
        <v>30229.252240000053</v>
      </c>
      <c r="E117" s="66"/>
      <c r="F117" s="69">
        <v>30978.846230001371</v>
      </c>
      <c r="G117" s="329">
        <v>30227.229040000111</v>
      </c>
      <c r="H117" s="11"/>
      <c r="I117" s="411"/>
      <c r="J117" s="12"/>
      <c r="L117" s="229"/>
    </row>
    <row r="118" spans="1:12" ht="15.9" customHeight="1" x14ac:dyDescent="0.25">
      <c r="A118" s="406"/>
      <c r="B118" s="408"/>
      <c r="C118" s="73" t="s">
        <v>6</v>
      </c>
      <c r="D118" s="69">
        <v>90753.489080000028</v>
      </c>
      <c r="E118" s="66"/>
      <c r="F118" s="69">
        <v>86292.681050000014</v>
      </c>
      <c r="G118" s="329">
        <v>90747.415109999987</v>
      </c>
      <c r="H118" s="11"/>
      <c r="I118" s="411"/>
      <c r="J118" s="12"/>
      <c r="L118" s="229"/>
    </row>
    <row r="119" spans="1:12" ht="15.9" customHeight="1" x14ac:dyDescent="0.25">
      <c r="A119" s="406"/>
      <c r="B119" s="408"/>
      <c r="C119" s="73" t="s">
        <v>16</v>
      </c>
      <c r="D119" s="69">
        <v>2663.0348100000001</v>
      </c>
      <c r="E119" s="66"/>
      <c r="F119" s="69">
        <v>2436.636759999999</v>
      </c>
      <c r="G119" s="329">
        <v>2662.8566099999998</v>
      </c>
      <c r="H119" s="11"/>
      <c r="I119" s="411"/>
      <c r="J119" s="12"/>
      <c r="L119" s="229"/>
    </row>
    <row r="120" spans="1:12" ht="15.9" customHeight="1" x14ac:dyDescent="0.25">
      <c r="A120" s="406"/>
      <c r="B120" s="408"/>
      <c r="C120" s="73" t="s">
        <v>7</v>
      </c>
      <c r="D120" s="69">
        <v>2189.014619999999</v>
      </c>
      <c r="E120" s="66"/>
      <c r="F120" s="69">
        <v>1812.9737299999999</v>
      </c>
      <c r="G120" s="329">
        <v>2188.86816</v>
      </c>
      <c r="H120" s="11"/>
      <c r="I120" s="411"/>
      <c r="J120" s="12"/>
      <c r="L120" s="229"/>
    </row>
    <row r="121" spans="1:12" ht="15.9" customHeight="1" x14ac:dyDescent="0.25">
      <c r="A121" s="406"/>
      <c r="B121" s="408"/>
      <c r="C121" s="73" t="s">
        <v>17</v>
      </c>
      <c r="D121" s="69">
        <v>20741.899289999998</v>
      </c>
      <c r="E121" s="66"/>
      <c r="F121" s="69">
        <v>16756.532570000039</v>
      </c>
      <c r="G121" s="329">
        <v>20740.511040000001</v>
      </c>
      <c r="H121" s="11"/>
      <c r="I121" s="411"/>
      <c r="J121" s="12"/>
      <c r="L121" s="229"/>
    </row>
    <row r="122" spans="1:12" ht="15.9" customHeight="1" x14ac:dyDescent="0.25">
      <c r="A122" s="406"/>
      <c r="B122" s="408"/>
      <c r="C122" s="73" t="s">
        <v>57</v>
      </c>
      <c r="D122" s="69">
        <v>4250.1663400000016</v>
      </c>
      <c r="E122" s="66"/>
      <c r="F122" s="69">
        <v>1464.8546100000001</v>
      </c>
      <c r="G122" s="329">
        <v>4254.4652700001279</v>
      </c>
      <c r="H122" s="11"/>
      <c r="I122" s="411"/>
      <c r="J122" s="12"/>
      <c r="L122" s="229"/>
    </row>
    <row r="123" spans="1:12" ht="15.9" customHeight="1" x14ac:dyDescent="0.25">
      <c r="A123" s="406"/>
      <c r="B123" s="408"/>
      <c r="C123" s="73" t="s">
        <v>58</v>
      </c>
      <c r="D123" s="69">
        <v>4384.344919999995</v>
      </c>
      <c r="E123" s="66"/>
      <c r="F123" s="69">
        <v>1295.013759999998</v>
      </c>
      <c r="G123" s="329">
        <v>4391.3984700001938</v>
      </c>
      <c r="H123" s="11"/>
      <c r="I123" s="411"/>
      <c r="J123" s="12"/>
      <c r="L123" s="229"/>
    </row>
    <row r="124" spans="1:12" ht="15.9" customHeight="1" x14ac:dyDescent="0.25">
      <c r="A124" s="406"/>
      <c r="B124" s="408"/>
      <c r="C124" s="73" t="s">
        <v>74</v>
      </c>
      <c r="D124" s="69">
        <v>2175.284180000006</v>
      </c>
      <c r="E124" s="66"/>
      <c r="F124" s="69">
        <v>2485.1860000000001</v>
      </c>
      <c r="G124" s="155">
        <v>2175.3782799999999</v>
      </c>
      <c r="H124" s="7"/>
      <c r="I124" s="411"/>
      <c r="J124" s="12"/>
      <c r="L124" s="229"/>
    </row>
    <row r="125" spans="1:12" s="7" customFormat="1" ht="18" customHeight="1" x14ac:dyDescent="0.25">
      <c r="A125" s="406"/>
      <c r="B125" s="409"/>
      <c r="C125" s="84" t="s">
        <v>55</v>
      </c>
      <c r="D125" s="85">
        <f>+D104+D114+D115+SUM(D116:D124)</f>
        <v>1150910.6598299998</v>
      </c>
      <c r="E125" s="62"/>
      <c r="F125" s="85">
        <f>+F104+F114+F115+SUM(F116:F124)</f>
        <v>1020666.4659000067</v>
      </c>
      <c r="G125" s="85">
        <f>+G104+G114+G115+SUM(G116:G124)</f>
        <v>1150818.7954700028</v>
      </c>
      <c r="I125" s="412"/>
      <c r="J125" s="16"/>
      <c r="K125" s="186"/>
      <c r="L125" s="229"/>
    </row>
    <row r="126" spans="1:12" ht="10.5" customHeight="1" x14ac:dyDescent="0.3">
      <c r="A126" s="406"/>
      <c r="B126" s="22"/>
      <c r="C126" s="35"/>
      <c r="D126" s="18"/>
      <c r="E126" s="18"/>
      <c r="F126" s="18"/>
      <c r="G126" s="18"/>
      <c r="H126" s="7"/>
      <c r="I126" s="36"/>
      <c r="J126" s="5"/>
      <c r="L126" s="229"/>
    </row>
    <row r="127" spans="1:12" ht="18.75" customHeight="1" x14ac:dyDescent="0.25">
      <c r="A127" s="406"/>
      <c r="B127" s="413" t="s">
        <v>22</v>
      </c>
      <c r="C127" s="77" t="s">
        <v>38</v>
      </c>
      <c r="D127" s="79">
        <v>194193.80824000001</v>
      </c>
      <c r="E127" s="78"/>
      <c r="F127" s="79">
        <v>144826.01190999951</v>
      </c>
      <c r="G127" s="325">
        <v>194258.27207000041</v>
      </c>
      <c r="H127" s="7"/>
      <c r="I127" s="410">
        <f>+G129/G138</f>
        <v>0.15321866382257648</v>
      </c>
      <c r="J127" s="12"/>
      <c r="L127" s="229"/>
    </row>
    <row r="128" spans="1:12" ht="18.75" customHeight="1" x14ac:dyDescent="0.25">
      <c r="A128" s="406"/>
      <c r="B128" s="414"/>
      <c r="C128" s="80" t="s">
        <v>39</v>
      </c>
      <c r="D128" s="69">
        <v>15663.150679999999</v>
      </c>
      <c r="E128" s="78"/>
      <c r="F128" s="69">
        <v>18875.09370999999</v>
      </c>
      <c r="G128" s="329">
        <v>15691.18801</v>
      </c>
      <c r="H128" s="7"/>
      <c r="I128" s="411"/>
      <c r="J128" s="12"/>
      <c r="L128" s="229"/>
    </row>
    <row r="129" spans="1:14" s="7" customFormat="1" ht="18.75" customHeight="1" x14ac:dyDescent="0.25">
      <c r="A129" s="406"/>
      <c r="B129" s="415"/>
      <c r="C129" s="98" t="s">
        <v>61</v>
      </c>
      <c r="D129" s="85">
        <f>SUM(D127:D128)</f>
        <v>209856.95892</v>
      </c>
      <c r="F129" s="85">
        <f>SUM(F127:F128)</f>
        <v>163701.10561999949</v>
      </c>
      <c r="G129" s="85">
        <f>SUM(G127:G128)</f>
        <v>209949.46008000043</v>
      </c>
      <c r="H129" s="11"/>
      <c r="I129" s="412"/>
      <c r="K129" s="186"/>
    </row>
    <row r="130" spans="1:14" s="7" customFormat="1" ht="15.6" x14ac:dyDescent="0.3">
      <c r="A130" s="406"/>
      <c r="B130" s="22"/>
      <c r="C130" s="19"/>
      <c r="D130" s="20"/>
      <c r="F130" s="20"/>
      <c r="G130" s="23"/>
      <c r="H130" s="11"/>
      <c r="I130" s="36"/>
      <c r="K130" s="209"/>
    </row>
    <row r="131" spans="1:14" s="7" customFormat="1" ht="13.8" x14ac:dyDescent="0.25">
      <c r="A131" s="406"/>
      <c r="B131" s="413" t="s">
        <v>128</v>
      </c>
      <c r="C131" s="260" t="s">
        <v>102</v>
      </c>
      <c r="D131" s="79">
        <v>9492.730910000002</v>
      </c>
      <c r="E131" s="78"/>
      <c r="F131" s="79">
        <v>0</v>
      </c>
      <c r="G131" s="325">
        <v>9492.0955199999989</v>
      </c>
      <c r="H131" s="11"/>
      <c r="I131" s="410">
        <f>+G133/G136</f>
        <v>1.1512595732107368E-2</v>
      </c>
      <c r="K131" s="209"/>
    </row>
    <row r="132" spans="1:14" s="7" customFormat="1" ht="13.8" x14ac:dyDescent="0.25">
      <c r="A132" s="406"/>
      <c r="B132" s="414"/>
      <c r="C132" s="261" t="s">
        <v>103</v>
      </c>
      <c r="D132" s="69">
        <v>0</v>
      </c>
      <c r="E132" s="78"/>
      <c r="F132" s="69">
        <v>0</v>
      </c>
      <c r="G132" s="329">
        <v>0</v>
      </c>
      <c r="H132" s="11"/>
      <c r="I132" s="411"/>
      <c r="K132" s="209"/>
    </row>
    <row r="133" spans="1:14" s="7" customFormat="1" ht="13.8" x14ac:dyDescent="0.3">
      <c r="A133" s="406"/>
      <c r="B133" s="415"/>
      <c r="C133" s="98" t="s">
        <v>61</v>
      </c>
      <c r="D133" s="85">
        <f>SUM(D131:D132)</f>
        <v>9492.730910000002</v>
      </c>
      <c r="F133" s="85">
        <f>SUM(F131:F132)</f>
        <v>0</v>
      </c>
      <c r="G133" s="85">
        <f>SUM(G131:G132)</f>
        <v>9492.0955199999989</v>
      </c>
      <c r="H133" s="11"/>
      <c r="I133" s="412"/>
      <c r="K133" s="209"/>
    </row>
    <row r="134" spans="1:14" s="7" customFormat="1" ht="15.6" x14ac:dyDescent="0.3">
      <c r="A134" s="406"/>
      <c r="B134" s="22"/>
      <c r="C134" s="19"/>
      <c r="D134" s="20"/>
      <c r="F134" s="20"/>
      <c r="G134" s="23"/>
      <c r="H134" s="11"/>
      <c r="I134" s="36"/>
      <c r="K134" s="209"/>
    </row>
    <row r="135" spans="1:14" s="7" customFormat="1" ht="15.75" customHeight="1" x14ac:dyDescent="0.3">
      <c r="A135" s="406"/>
      <c r="B135" s="416" t="s">
        <v>24</v>
      </c>
      <c r="C135" s="416"/>
      <c r="D135" s="86">
        <f>D138-D136</f>
        <v>545815.58457000006</v>
      </c>
      <c r="F135" s="86">
        <f t="shared" ref="F135" si="8">F138-F136</f>
        <v>534150.68546000146</v>
      </c>
      <c r="G135" s="86">
        <f>G138-G136</f>
        <v>545763.79609000112</v>
      </c>
      <c r="H135" s="11"/>
      <c r="I135" s="87">
        <f>+G135/$G$138</f>
        <v>0.39829204403661495</v>
      </c>
      <c r="K135" s="209"/>
    </row>
    <row r="136" spans="1:14" s="7" customFormat="1" ht="15.75" customHeight="1" x14ac:dyDescent="0.25">
      <c r="A136" s="406"/>
      <c r="B136" s="416" t="s">
        <v>25</v>
      </c>
      <c r="C136" s="416"/>
      <c r="D136" s="86">
        <f>+D114+D115+D116+D129</f>
        <v>824444.76508999977</v>
      </c>
      <c r="F136" s="86">
        <f>+F114+F115+F116+F129</f>
        <v>650216.88606000482</v>
      </c>
      <c r="G136" s="86">
        <f>+G114+G115+G116+G129</f>
        <v>824496.55498000199</v>
      </c>
      <c r="H136" s="62"/>
      <c r="I136" s="87">
        <f>+G136/$G$138</f>
        <v>0.60170795596338511</v>
      </c>
      <c r="K136" s="209"/>
    </row>
    <row r="137" spans="1:14" ht="13.8" x14ac:dyDescent="0.25">
      <c r="B137" s="22"/>
      <c r="C137" s="19"/>
      <c r="D137" s="23"/>
      <c r="E137" s="7"/>
      <c r="F137" s="21"/>
      <c r="G137" s="21"/>
      <c r="H137" s="11"/>
      <c r="I137" s="22"/>
    </row>
    <row r="138" spans="1:14" ht="26.25" customHeight="1" x14ac:dyDescent="0.3">
      <c r="A138" s="419" t="s">
        <v>26</v>
      </c>
      <c r="B138" s="420" t="s">
        <v>75</v>
      </c>
      <c r="C138" s="421"/>
      <c r="D138" s="88">
        <f>+D125+D129+D133</f>
        <v>1370260.3496599998</v>
      </c>
      <c r="E138"/>
      <c r="F138" s="88">
        <f>+F125+F129</f>
        <v>1184367.5715200063</v>
      </c>
      <c r="G138" s="88">
        <f>+G125+G129+G133</f>
        <v>1370260.3510700031</v>
      </c>
      <c r="H138" s="11"/>
      <c r="I138" s="369"/>
      <c r="J138" s="188"/>
    </row>
    <row r="139" spans="1:14" ht="14.25" customHeight="1" x14ac:dyDescent="0.25">
      <c r="A139" s="419"/>
      <c r="B139" s="422" t="s">
        <v>49</v>
      </c>
      <c r="C139" s="423"/>
      <c r="D139" s="89"/>
      <c r="E139" s="78"/>
      <c r="F139" s="141">
        <v>178699.77404999829</v>
      </c>
      <c r="G139" s="89">
        <v>194247.60744999949</v>
      </c>
      <c r="H139" s="11"/>
      <c r="I139" s="206"/>
      <c r="J139" s="255"/>
    </row>
    <row r="140" spans="1:14" ht="14.25" customHeight="1" x14ac:dyDescent="0.25">
      <c r="A140" s="419"/>
      <c r="B140" s="422" t="s">
        <v>50</v>
      </c>
      <c r="C140" s="423"/>
      <c r="D140" s="89"/>
      <c r="E140" s="78"/>
      <c r="F140" s="141">
        <v>3828.4475299999972</v>
      </c>
      <c r="G140" s="89">
        <v>4445.4132000000072</v>
      </c>
      <c r="H140" s="11"/>
      <c r="I140" s="62"/>
    </row>
    <row r="141" spans="1:14" ht="27.3" customHeight="1" x14ac:dyDescent="0.3">
      <c r="A141" s="419"/>
      <c r="B141" s="420" t="s">
        <v>78</v>
      </c>
      <c r="C141" s="421"/>
      <c r="D141" s="88"/>
      <c r="E141"/>
      <c r="F141" s="90">
        <f>+F138-F139-F140</f>
        <v>1001839.349940008</v>
      </c>
      <c r="G141" s="90">
        <f>+G138-G139-G140</f>
        <v>1171567.3304200035</v>
      </c>
      <c r="H141" s="11"/>
      <c r="I141" s="62"/>
      <c r="L141" s="13"/>
      <c r="M141" s="13"/>
      <c r="N141" s="13"/>
    </row>
    <row r="142" spans="1:14" ht="14.25" customHeight="1" x14ac:dyDescent="0.3">
      <c r="A142" s="419"/>
      <c r="B142" s="422" t="s">
        <v>79</v>
      </c>
      <c r="C142" s="423"/>
      <c r="D142" s="91"/>
      <c r="E142" s="92"/>
      <c r="F142" s="93">
        <v>13695.9229000003</v>
      </c>
      <c r="G142" s="93">
        <v>76846.387430003495</v>
      </c>
      <c r="H142" s="11"/>
      <c r="I142" s="62"/>
    </row>
    <row r="143" spans="1:14" ht="38.25" customHeight="1" x14ac:dyDescent="0.3">
      <c r="A143" s="419"/>
      <c r="B143" s="424" t="s">
        <v>80</v>
      </c>
      <c r="C143" s="425"/>
      <c r="D143" s="88"/>
      <c r="E143"/>
      <c r="F143" s="94">
        <f>+F141-F142</f>
        <v>988143.42704000766</v>
      </c>
      <c r="G143" s="94">
        <f>+G141-G142</f>
        <v>1094720.9429899999</v>
      </c>
      <c r="H143" s="11"/>
      <c r="I143" s="62"/>
      <c r="J143" s="13"/>
    </row>
    <row r="144" spans="1:14" customFormat="1" ht="15" customHeight="1" x14ac:dyDescent="0.3">
      <c r="A144" s="469" t="s">
        <v>165</v>
      </c>
      <c r="B144" s="469"/>
      <c r="C144" s="469"/>
      <c r="F144" s="111"/>
      <c r="G144" s="111"/>
      <c r="K144" s="194"/>
    </row>
    <row r="145" spans="1:11" ht="21" customHeight="1" x14ac:dyDescent="0.25">
      <c r="A145" s="463" t="s">
        <v>98</v>
      </c>
      <c r="B145" s="463"/>
      <c r="C145" s="463"/>
      <c r="D145" s="463"/>
      <c r="E145" s="463"/>
      <c r="F145" s="463"/>
      <c r="G145" s="463"/>
      <c r="H145" s="463"/>
      <c r="I145" s="463"/>
      <c r="K145" s="216"/>
    </row>
    <row r="146" spans="1:11" ht="13.05" customHeight="1" x14ac:dyDescent="0.25">
      <c r="A146" s="464" t="s">
        <v>45</v>
      </c>
      <c r="B146" s="464"/>
      <c r="C146" s="464"/>
      <c r="D146" s="464"/>
      <c r="E146" s="464"/>
      <c r="F146" s="464"/>
      <c r="G146" s="464"/>
      <c r="H146" s="464"/>
      <c r="I146" s="464"/>
    </row>
    <row r="147" spans="1:11" ht="13.05" customHeight="1" x14ac:dyDescent="0.25">
      <c r="A147" s="464" t="s">
        <v>46</v>
      </c>
      <c r="B147" s="464"/>
      <c r="C147" s="464"/>
      <c r="D147" s="464"/>
      <c r="E147" s="464"/>
      <c r="F147" s="464"/>
      <c r="G147" s="464"/>
      <c r="H147" s="464"/>
      <c r="I147" s="464"/>
    </row>
    <row r="148" spans="1:11" ht="13.05" customHeight="1" x14ac:dyDescent="0.25">
      <c r="A148" s="464" t="s">
        <v>131</v>
      </c>
      <c r="B148" s="464"/>
      <c r="C148" s="464"/>
      <c r="D148" s="464"/>
      <c r="E148" s="464"/>
      <c r="F148" s="464"/>
      <c r="G148" s="464"/>
      <c r="H148" s="464"/>
      <c r="I148" s="464"/>
    </row>
    <row r="149" spans="1:11" ht="13.05" customHeight="1" x14ac:dyDescent="0.25">
      <c r="A149" s="464" t="s">
        <v>81</v>
      </c>
      <c r="B149" s="464"/>
      <c r="C149" s="464"/>
      <c r="D149" s="464"/>
      <c r="E149" s="464"/>
      <c r="F149" s="464"/>
      <c r="G149" s="464"/>
      <c r="H149" s="464"/>
      <c r="I149" s="464"/>
    </row>
    <row r="150" spans="1:11" ht="13.05" customHeight="1" x14ac:dyDescent="0.25">
      <c r="A150" s="464" t="s">
        <v>82</v>
      </c>
      <c r="B150" s="464"/>
      <c r="C150" s="464"/>
      <c r="D150" s="464"/>
      <c r="E150" s="464"/>
      <c r="F150" s="464"/>
      <c r="G150" s="464"/>
      <c r="H150" s="464"/>
      <c r="I150" s="464"/>
    </row>
    <row r="151" spans="1:11" ht="15" customHeight="1" x14ac:dyDescent="0.25">
      <c r="A151" s="464" t="s">
        <v>83</v>
      </c>
      <c r="B151" s="464"/>
      <c r="C151" s="464"/>
      <c r="D151" s="464"/>
      <c r="E151" s="464"/>
      <c r="F151" s="464"/>
      <c r="G151" s="464"/>
      <c r="H151" s="464"/>
      <c r="I151" s="464"/>
    </row>
    <row r="152" spans="1:11" ht="15" customHeight="1" x14ac:dyDescent="0.25">
      <c r="A152" s="469" t="s">
        <v>173</v>
      </c>
      <c r="B152" s="469"/>
      <c r="C152" s="469"/>
      <c r="D152" s="176"/>
      <c r="E152" s="176"/>
      <c r="F152" s="176"/>
      <c r="G152" s="176"/>
      <c r="H152" s="176"/>
      <c r="I152" s="176"/>
      <c r="K152" s="2"/>
    </row>
    <row r="153" spans="1:11" ht="25.5" customHeight="1" x14ac:dyDescent="0.25">
      <c r="A153" s="464" t="s">
        <v>172</v>
      </c>
      <c r="B153" s="464"/>
      <c r="C153" s="464"/>
      <c r="D153" s="464"/>
      <c r="E153" s="464"/>
      <c r="F153" s="464"/>
      <c r="G153" s="464"/>
      <c r="H153" s="464"/>
      <c r="I153" s="464"/>
      <c r="K153" s="2"/>
    </row>
    <row r="154" spans="1:11" x14ac:dyDescent="0.25">
      <c r="A154" s="399" t="s">
        <v>175</v>
      </c>
      <c r="B154" s="399"/>
      <c r="C154" s="399"/>
      <c r="D154" s="399"/>
      <c r="E154" s="399"/>
      <c r="F154" s="399"/>
      <c r="G154" s="399"/>
      <c r="H154" s="399"/>
      <c r="I154" s="399"/>
      <c r="K154" s="2"/>
    </row>
    <row r="155" spans="1:11" ht="25.95" customHeight="1" x14ac:dyDescent="0.25">
      <c r="A155" s="464" t="s">
        <v>177</v>
      </c>
      <c r="B155" s="464"/>
      <c r="C155" s="464"/>
      <c r="D155" s="464"/>
      <c r="E155" s="464"/>
      <c r="F155" s="464"/>
      <c r="G155" s="464"/>
      <c r="H155" s="176"/>
      <c r="I155" s="176"/>
      <c r="K155" s="2"/>
    </row>
    <row r="156" spans="1:11" x14ac:dyDescent="0.25">
      <c r="A156" s="176"/>
      <c r="B156" s="176"/>
      <c r="C156" s="176"/>
      <c r="D156" s="176"/>
      <c r="E156" s="176"/>
      <c r="F156" s="176"/>
      <c r="G156" s="176"/>
      <c r="H156" s="176"/>
      <c r="I156" s="176"/>
      <c r="K156" s="216"/>
    </row>
    <row r="157" spans="1:11" x14ac:dyDescent="0.25">
      <c r="A157" s="176"/>
      <c r="B157" s="176"/>
      <c r="C157" s="176"/>
      <c r="D157" s="176"/>
      <c r="E157" s="176"/>
      <c r="F157" s="176"/>
      <c r="G157" s="176"/>
      <c r="H157" s="176"/>
      <c r="I157" s="176"/>
      <c r="K157" s="216"/>
    </row>
    <row r="158" spans="1:11" ht="15" customHeight="1" x14ac:dyDescent="0.25">
      <c r="A158" s="400" t="s">
        <v>35</v>
      </c>
      <c r="B158" s="400"/>
      <c r="C158" s="400"/>
      <c r="D158" s="172"/>
      <c r="E158" s="172"/>
      <c r="F158" s="172"/>
      <c r="G158" s="172"/>
      <c r="H158" s="172"/>
      <c r="I158" s="172"/>
    </row>
    <row r="159" spans="1:11" ht="15" customHeight="1" x14ac:dyDescent="0.25">
      <c r="A159" s="400" t="s">
        <v>164</v>
      </c>
      <c r="B159" s="400"/>
      <c r="C159" s="400"/>
      <c r="D159" s="400"/>
      <c r="E159" s="400"/>
      <c r="F159" s="400"/>
      <c r="G159" s="21"/>
      <c r="H159" s="7"/>
      <c r="I159" s="22"/>
    </row>
    <row r="160" spans="1:11" ht="15" customHeight="1" x14ac:dyDescent="0.25">
      <c r="A160" s="400" t="s">
        <v>68</v>
      </c>
      <c r="B160" s="400"/>
      <c r="C160" s="400"/>
      <c r="D160" s="400"/>
      <c r="E160" s="24"/>
      <c r="F160" s="24"/>
      <c r="G160" s="25"/>
      <c r="H160" s="25"/>
      <c r="I160" s="25"/>
    </row>
    <row r="161" spans="1:9" x14ac:dyDescent="0.25">
      <c r="A161" s="400" t="s">
        <v>9</v>
      </c>
      <c r="B161" s="400"/>
      <c r="C161" s="400"/>
      <c r="D161" s="400"/>
      <c r="E161" s="24"/>
      <c r="F161" s="24"/>
      <c r="G161" s="25"/>
      <c r="H161" s="25"/>
      <c r="I161" s="25"/>
    </row>
    <row r="162" spans="1:9" x14ac:dyDescent="0.25">
      <c r="C162" s="25"/>
      <c r="D162" s="25"/>
      <c r="E162" s="24"/>
      <c r="F162" s="24"/>
      <c r="G162" s="25"/>
      <c r="H162" s="25"/>
      <c r="I162" s="25"/>
    </row>
  </sheetData>
  <mergeCells count="64">
    <mergeCell ref="A161:D161"/>
    <mergeCell ref="A144:C144"/>
    <mergeCell ref="A145:I145"/>
    <mergeCell ref="A146:I146"/>
    <mergeCell ref="A147:I147"/>
    <mergeCell ref="A149:I149"/>
    <mergeCell ref="A150:I150"/>
    <mergeCell ref="A151:I151"/>
    <mergeCell ref="A153:I153"/>
    <mergeCell ref="A158:C158"/>
    <mergeCell ref="A159:F159"/>
    <mergeCell ref="A160:D160"/>
    <mergeCell ref="A148:I148"/>
    <mergeCell ref="A154:I154"/>
    <mergeCell ref="A155:G155"/>
    <mergeCell ref="A152:C152"/>
    <mergeCell ref="A10:A38"/>
    <mergeCell ref="B10:B31"/>
    <mergeCell ref="I10:I31"/>
    <mergeCell ref="B33:B35"/>
    <mergeCell ref="I33:I35"/>
    <mergeCell ref="B37:C37"/>
    <mergeCell ref="B38:C38"/>
    <mergeCell ref="A1:I1"/>
    <mergeCell ref="A2:I2"/>
    <mergeCell ref="A3:I3"/>
    <mergeCell ref="A4:I4"/>
    <mergeCell ref="A6:I6"/>
    <mergeCell ref="I127:I129"/>
    <mergeCell ref="A47:I47"/>
    <mergeCell ref="A54:C54"/>
    <mergeCell ref="A57:A83"/>
    <mergeCell ref="A100:I100"/>
    <mergeCell ref="B57:B79"/>
    <mergeCell ref="B81:B83"/>
    <mergeCell ref="A51:C51"/>
    <mergeCell ref="A85:C85"/>
    <mergeCell ref="A87:A89"/>
    <mergeCell ref="B87:B89"/>
    <mergeCell ref="A104:A136"/>
    <mergeCell ref="B104:B125"/>
    <mergeCell ref="B127:B129"/>
    <mergeCell ref="B131:B133"/>
    <mergeCell ref="I131:I133"/>
    <mergeCell ref="I104:I125"/>
    <mergeCell ref="B43:C43"/>
    <mergeCell ref="B44:C44"/>
    <mergeCell ref="B45:C45"/>
    <mergeCell ref="A92:C92"/>
    <mergeCell ref="A94:A95"/>
    <mergeCell ref="B94:B95"/>
    <mergeCell ref="A40:A45"/>
    <mergeCell ref="B40:C40"/>
    <mergeCell ref="B41:C41"/>
    <mergeCell ref="B42:C42"/>
    <mergeCell ref="B135:C135"/>
    <mergeCell ref="B136:C136"/>
    <mergeCell ref="A138:A143"/>
    <mergeCell ref="B138:C138"/>
    <mergeCell ref="B139:C139"/>
    <mergeCell ref="B140:C140"/>
    <mergeCell ref="B141:C141"/>
    <mergeCell ref="B142:C142"/>
    <mergeCell ref="B143:C143"/>
  </mergeCells>
  <conditionalFormatting sqref="H9">
    <cfRule type="iconSet" priority="39">
      <iconSet>
        <cfvo type="percent" val="0"/>
        <cfvo type="num" val="0.95" gte="0"/>
        <cfvo type="num" val="1" gte="0"/>
      </iconSet>
    </cfRule>
    <cfRule type="iconSet" priority="40">
      <iconSet>
        <cfvo type="percent" val="0"/>
        <cfvo type="num" val="0.95" gte="0"/>
        <cfvo type="num" val="0.99" gte="0"/>
      </iconSet>
    </cfRule>
    <cfRule type="iconSet" priority="41">
      <iconSet>
        <cfvo type="percent" val="0"/>
        <cfvo type="num" val="0.95"/>
        <cfvo type="num" val="1"/>
      </iconSet>
    </cfRule>
  </conditionalFormatting>
  <conditionalFormatting sqref="H10">
    <cfRule type="iconSet" priority="36">
      <iconSet>
        <cfvo type="percent" val="0"/>
        <cfvo type="num" val="0.95"/>
        <cfvo type="num" val="1"/>
      </iconSet>
    </cfRule>
  </conditionalFormatting>
  <conditionalFormatting sqref="H11:H13 H15:H16 H19">
    <cfRule type="iconSet" priority="34">
      <iconSet>
        <cfvo type="percent" val="0"/>
        <cfvo type="num" val="0.95"/>
        <cfvo type="num" val="1"/>
      </iconSet>
    </cfRule>
  </conditionalFormatting>
  <conditionalFormatting sqref="H17">
    <cfRule type="iconSet" priority="24">
      <iconSet>
        <cfvo type="percent" val="0"/>
        <cfvo type="num" val="0.95"/>
        <cfvo type="num" val="1"/>
      </iconSet>
    </cfRule>
    <cfRule type="iconSet" priority="25">
      <iconSet>
        <cfvo type="percent" val="0"/>
        <cfvo type="num" val="0.95" gte="0"/>
        <cfvo type="num" val="0.99" gte="0"/>
      </iconSet>
    </cfRule>
    <cfRule type="iconSet" priority="26">
      <iconSet>
        <cfvo type="percent" val="0"/>
        <cfvo type="num" val="0.95" gte="0"/>
        <cfvo type="num" val="1" gte="0"/>
      </iconSet>
    </cfRule>
    <cfRule type="iconSet" priority="27">
      <iconSet>
        <cfvo type="percent" val="0"/>
        <cfvo type="num" val="0.95" gte="0"/>
        <cfvo type="num" val="1" gte="0"/>
      </iconSet>
    </cfRule>
  </conditionalFormatting>
  <conditionalFormatting sqref="H18">
    <cfRule type="iconSet" priority="20">
      <iconSet>
        <cfvo type="percent" val="0"/>
        <cfvo type="num" val="0.95"/>
        <cfvo type="num" val="1"/>
      </iconSet>
    </cfRule>
    <cfRule type="iconSet" priority="21">
      <iconSet>
        <cfvo type="percent" val="0"/>
        <cfvo type="num" val="0.95" gte="0"/>
        <cfvo type="num" val="0.99" gte="0"/>
      </iconSet>
    </cfRule>
    <cfRule type="iconSet" priority="22">
      <iconSet>
        <cfvo type="percent" val="0"/>
        <cfvo type="num" val="0.95" gte="0"/>
        <cfvo type="num" val="1" gte="0"/>
      </iconSet>
    </cfRule>
    <cfRule type="iconSet" priority="23">
      <iconSet>
        <cfvo type="percent" val="0"/>
        <cfvo type="num" val="0.95" gte="0"/>
        <cfvo type="num" val="1" gte="0"/>
      </iconSet>
    </cfRule>
  </conditionalFormatting>
  <conditionalFormatting sqref="H20:H21">
    <cfRule type="iconSet" priority="31">
      <iconSet>
        <cfvo type="percent" val="0"/>
        <cfvo type="num" val="0.95"/>
        <cfvo type="num" val="1"/>
      </iconSet>
    </cfRule>
  </conditionalFormatting>
  <conditionalFormatting sqref="H23:H29">
    <cfRule type="iconSet" priority="171">
      <iconSet>
        <cfvo type="percent" val="0"/>
        <cfvo type="num" val="0.95"/>
        <cfvo type="num" val="1"/>
      </iconSet>
    </cfRule>
  </conditionalFormatting>
  <conditionalFormatting sqref="H23:H30 H11:H13 H15:H16 H19">
    <cfRule type="iconSet" priority="178">
      <iconSet>
        <cfvo type="percent" val="0"/>
        <cfvo type="num" val="0.95" gte="0"/>
        <cfvo type="num" val="1" gte="0"/>
      </iconSet>
    </cfRule>
  </conditionalFormatting>
  <conditionalFormatting sqref="H23:H31 H10:H13 H15:H16 H19">
    <cfRule type="iconSet" priority="173">
      <iconSet>
        <cfvo type="percent" val="0"/>
        <cfvo type="num" val="0.95" gte="0"/>
        <cfvo type="num" val="1" gte="0"/>
      </iconSet>
    </cfRule>
  </conditionalFormatting>
  <conditionalFormatting sqref="H30">
    <cfRule type="iconSet" priority="53">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8">
      <iconSet>
        <cfvo type="percent" val="0"/>
        <cfvo type="num" val="0.95" gte="0"/>
        <cfvo type="num" val="0.99" gte="0"/>
      </iconSet>
    </cfRule>
  </conditionalFormatting>
  <conditionalFormatting sqref="H40:H45">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104">
    <cfRule type="iconSet" priority="50">
      <iconSet>
        <cfvo type="percent" val="0"/>
        <cfvo type="num" val="0.95"/>
        <cfvo type="num" val="1"/>
      </iconSet>
    </cfRule>
  </conditionalFormatting>
  <conditionalFormatting sqref="H105:H110 H113">
    <cfRule type="iconSet" priority="48">
      <iconSet>
        <cfvo type="percent" val="0"/>
        <cfvo type="num" val="0.95"/>
        <cfvo type="num" val="1"/>
      </iconSet>
    </cfRule>
  </conditionalFormatting>
  <conditionalFormatting sqref="H111">
    <cfRule type="iconSet" priority="12">
      <iconSet>
        <cfvo type="percent" val="0"/>
        <cfvo type="num" val="0.95"/>
        <cfvo type="num" val="1"/>
      </iconSet>
    </cfRule>
    <cfRule type="iconSet" priority="13">
      <iconSet>
        <cfvo type="percent" val="0"/>
        <cfvo type="num" val="0.95" gte="0"/>
        <cfvo type="num" val="0.99" gte="0"/>
      </iconSet>
    </cfRule>
    <cfRule type="iconSet" priority="14">
      <iconSet>
        <cfvo type="percent" val="0"/>
        <cfvo type="num" val="0.95" gte="0"/>
        <cfvo type="num" val="1" gte="0"/>
      </iconSet>
    </cfRule>
    <cfRule type="iconSet" priority="15">
      <iconSet>
        <cfvo type="percent" val="0"/>
        <cfvo type="num" val="0.95" gte="0"/>
        <cfvo type="num" val="1" gte="0"/>
      </iconSet>
    </cfRule>
  </conditionalFormatting>
  <conditionalFormatting sqref="H112">
    <cfRule type="iconSet" priority="16">
      <iconSet>
        <cfvo type="percent" val="0"/>
        <cfvo type="num" val="0.95"/>
        <cfvo type="num" val="1"/>
      </iconSet>
    </cfRule>
    <cfRule type="iconSet" priority="17">
      <iconSet>
        <cfvo type="percent" val="0"/>
        <cfvo type="num" val="0.95" gte="0"/>
        <cfvo type="num" val="0.99" gte="0"/>
      </iconSet>
    </cfRule>
    <cfRule type="iconSet" priority="18">
      <iconSet>
        <cfvo type="percent" val="0"/>
        <cfvo type="num" val="0.95" gte="0"/>
        <cfvo type="num" val="1" gte="0"/>
      </iconSet>
    </cfRule>
    <cfRule type="iconSet" priority="19">
      <iconSet>
        <cfvo type="percent" val="0"/>
        <cfvo type="num" val="0.95" gte="0"/>
        <cfvo type="num" val="1" gte="0"/>
      </iconSet>
    </cfRule>
  </conditionalFormatting>
  <conditionalFormatting sqref="H117:H123">
    <cfRule type="iconSet" priority="51">
      <iconSet>
        <cfvo type="percent" val="0"/>
        <cfvo type="num" val="0.95"/>
        <cfvo type="num" val="1"/>
      </iconSet>
    </cfRule>
  </conditionalFormatting>
  <conditionalFormatting sqref="H117:H124 H105:H110 H113">
    <cfRule type="iconSet" priority="58">
      <iconSet>
        <cfvo type="percent" val="0"/>
        <cfvo type="num" val="0.95" gte="0"/>
        <cfvo type="num" val="1" gte="0"/>
      </iconSet>
    </cfRule>
  </conditionalFormatting>
  <conditionalFormatting sqref="H117:H125 H104:H110 H113">
    <cfRule type="iconSet" priority="57">
      <iconSet>
        <cfvo type="percent" val="0"/>
        <cfvo type="num" val="0.95" gte="0"/>
        <cfvo type="num" val="1" gte="0"/>
      </iconSet>
    </cfRule>
  </conditionalFormatting>
  <conditionalFormatting sqref="H124">
    <cfRule type="iconSet" priority="56">
      <iconSet>
        <cfvo type="percent" val="0"/>
        <cfvo type="num" val="0.95"/>
        <cfvo type="num" val="1"/>
      </iconSet>
    </cfRule>
  </conditionalFormatting>
  <conditionalFormatting sqref="H125">
    <cfRule type="iconSet" priority="49">
      <iconSet>
        <cfvo type="percent" val="0"/>
        <cfvo type="num" val="0.95"/>
        <cfvo type="num" val="1"/>
      </iconSet>
    </cfRule>
  </conditionalFormatting>
  <conditionalFormatting sqref="H127:H130 H114:H116 H134:H135">
    <cfRule type="iconSet" priority="325">
      <iconSet>
        <cfvo type="percent" val="0"/>
        <cfvo type="num" val="0.95"/>
        <cfvo type="num" val="1"/>
      </iconSet>
    </cfRule>
  </conditionalFormatting>
  <conditionalFormatting sqref="H131:H133">
    <cfRule type="iconSet" priority="1">
      <iconSet>
        <cfvo type="percent" val="0"/>
        <cfvo type="num" val="0.95"/>
        <cfvo type="num" val="1"/>
      </iconSet>
    </cfRule>
    <cfRule type="iconSet" priority="2">
      <iconSet>
        <cfvo type="percent" val="0"/>
        <cfvo type="num" val="0.95" gte="0"/>
        <cfvo type="num" val="0.99" gte="0"/>
      </iconSet>
    </cfRule>
    <cfRule type="iconSet" priority="3">
      <iconSet>
        <cfvo type="percent" val="0"/>
        <cfvo type="num" val="0.95"/>
        <cfvo type="num" val="1"/>
      </iconSet>
    </cfRule>
  </conditionalFormatting>
  <conditionalFormatting sqref="H137 H104:H110 H113:H130 H134:H135">
    <cfRule type="iconSet" priority="52">
      <iconSet>
        <cfvo type="percent" val="0"/>
        <cfvo type="num" val="0.95" gte="0"/>
        <cfvo type="num" val="0.99" gte="0"/>
      </iconSet>
    </cfRule>
  </conditionalFormatting>
  <conditionalFormatting sqref="H137 H127:H130 H114:H116 H134:H135">
    <cfRule type="iconSet" priority="47">
      <iconSet>
        <cfvo type="percent" val="0"/>
        <cfvo type="num" val="0.95"/>
        <cfvo type="num" val="1"/>
      </iconSet>
    </cfRule>
  </conditionalFormatting>
  <conditionalFormatting sqref="H138:H143">
    <cfRule type="iconSet" priority="42">
      <iconSet>
        <cfvo type="percent" val="0"/>
        <cfvo type="num" val="0.95"/>
        <cfvo type="num" val="1"/>
      </iconSet>
    </cfRule>
    <cfRule type="iconSet" priority="43">
      <iconSet>
        <cfvo type="percent" val="0"/>
        <cfvo type="num" val="0.95"/>
        <cfvo type="num" val="1"/>
      </iconSet>
    </cfRule>
    <cfRule type="iconSet" priority="44">
      <iconSet>
        <cfvo type="percent" val="0"/>
        <cfvo type="num" val="0.95" gte="0"/>
        <cfvo type="num" val="0.99" gte="0"/>
      </iconSet>
    </cfRule>
  </conditionalFormatting>
  <conditionalFormatting sqref="H114:H115">
    <cfRule type="iconSet" priority="357">
      <iconSet>
        <cfvo type="percent" val="0"/>
        <cfvo type="num" val="0.95"/>
        <cfvo type="num" val="1"/>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ignoredErrors>
    <ignoredError sqref="E108 F43:G43" formula="1"/>
    <ignoredError sqref="F108:G108" formula="1"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160"/>
  <sheetViews>
    <sheetView showGridLines="0" topLeftCell="A146" zoomScaleNormal="100" zoomScaleSheetLayoutView="85" workbookViewId="0">
      <selection activeCell="K9" sqref="K9"/>
    </sheetView>
  </sheetViews>
  <sheetFormatPr baseColWidth="10" defaultColWidth="11.44140625" defaultRowHeight="13.2" outlineLevelRow="1"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26" t="s">
        <v>52</v>
      </c>
      <c r="B1" s="426"/>
      <c r="C1" s="426"/>
      <c r="D1" s="426"/>
      <c r="E1" s="426"/>
      <c r="F1" s="426"/>
      <c r="G1" s="426"/>
      <c r="H1" s="426"/>
      <c r="I1" s="426"/>
    </row>
    <row r="2" spans="1:14" ht="17.399999999999999" x14ac:dyDescent="0.25">
      <c r="A2" s="427" t="s">
        <v>53</v>
      </c>
      <c r="B2" s="427"/>
      <c r="C2" s="427"/>
      <c r="D2" s="427"/>
      <c r="E2" s="427"/>
      <c r="F2" s="427"/>
      <c r="G2" s="427"/>
      <c r="H2" s="427"/>
      <c r="I2" s="427"/>
    </row>
    <row r="3" spans="1:14" ht="20.25" customHeight="1" x14ac:dyDescent="0.25">
      <c r="A3" s="428" t="s">
        <v>185</v>
      </c>
      <c r="B3" s="428"/>
      <c r="C3" s="428"/>
      <c r="D3" s="428"/>
      <c r="E3" s="428"/>
      <c r="F3" s="428"/>
      <c r="G3" s="428"/>
      <c r="H3" s="428"/>
      <c r="I3" s="428"/>
    </row>
    <row r="4" spans="1:14" ht="17.25" customHeight="1" x14ac:dyDescent="0.25">
      <c r="A4" s="429" t="s">
        <v>73</v>
      </c>
      <c r="B4" s="429"/>
      <c r="C4" s="429"/>
      <c r="D4" s="429"/>
      <c r="E4" s="429"/>
      <c r="F4" s="429"/>
      <c r="G4" s="429"/>
      <c r="H4" s="429"/>
      <c r="I4" s="429"/>
      <c r="K4" s="223"/>
    </row>
    <row r="5" spans="1:14" ht="15.6" x14ac:dyDescent="0.3">
      <c r="A5" s="63"/>
      <c r="B5" s="63"/>
      <c r="C5" s="63"/>
      <c r="D5" s="63"/>
      <c r="E5" s="63"/>
      <c r="F5" s="63"/>
      <c r="G5" s="63"/>
      <c r="H5" s="63"/>
      <c r="I5" s="63"/>
      <c r="L5" s="169"/>
    </row>
    <row r="6" spans="1:14" customFormat="1" ht="31.5" customHeight="1" x14ac:dyDescent="0.3">
      <c r="A6" s="430" t="s">
        <v>42</v>
      </c>
      <c r="B6" s="431"/>
      <c r="C6" s="431"/>
      <c r="D6" s="431"/>
      <c r="E6" s="431"/>
      <c r="F6" s="431"/>
      <c r="G6" s="431"/>
      <c r="H6" s="431"/>
      <c r="I6" s="432"/>
      <c r="K6" s="124"/>
      <c r="L6" s="170"/>
    </row>
    <row r="7" spans="1:14" ht="15.6" x14ac:dyDescent="0.3">
      <c r="C7" s="3"/>
      <c r="D7" s="4"/>
      <c r="G7" s="4"/>
      <c r="L7" s="169"/>
    </row>
    <row r="8" spans="1:14" s="5" customFormat="1" ht="60" customHeight="1" x14ac:dyDescent="0.25">
      <c r="C8" s="42"/>
      <c r="D8" s="43" t="s">
        <v>158</v>
      </c>
      <c r="E8" s="6"/>
      <c r="F8" s="43" t="s">
        <v>156</v>
      </c>
      <c r="G8" s="43" t="s">
        <v>157</v>
      </c>
      <c r="H8" s="6"/>
      <c r="I8" s="43" t="s">
        <v>94</v>
      </c>
      <c r="K8" s="123"/>
    </row>
    <row r="9" spans="1:14" s="7" customFormat="1" ht="4.5" customHeight="1" x14ac:dyDescent="0.25">
      <c r="C9" s="8"/>
      <c r="D9" s="34"/>
      <c r="E9" s="10"/>
      <c r="F9" s="9"/>
      <c r="G9" s="9"/>
      <c r="H9" s="10"/>
      <c r="J9" s="5"/>
      <c r="K9" s="125"/>
    </row>
    <row r="10" spans="1:14" s="5" customFormat="1" ht="15.9" customHeight="1" x14ac:dyDescent="0.25">
      <c r="A10" s="446" t="s">
        <v>20</v>
      </c>
      <c r="B10" s="447" t="s">
        <v>21</v>
      </c>
      <c r="C10" s="99" t="s">
        <v>1</v>
      </c>
      <c r="D10" s="131">
        <f t="shared" ref="D10:D20" si="0">D104</f>
        <v>587081.73741000006</v>
      </c>
      <c r="E10" s="116"/>
      <c r="F10" s="131">
        <f>F11+F13+F14+F12</f>
        <v>574241.14986000024</v>
      </c>
      <c r="G10" s="131">
        <f>G11+G13+G14+G12</f>
        <v>587059.19170000043</v>
      </c>
      <c r="H10" s="11"/>
      <c r="I10" s="450">
        <f>+G31/G40</f>
        <v>0.87499027448810995</v>
      </c>
      <c r="J10" s="12"/>
      <c r="K10" s="123"/>
      <c r="L10" s="123"/>
      <c r="M10" s="123"/>
      <c r="N10" s="123"/>
    </row>
    <row r="11" spans="1:14" ht="15.9" customHeight="1" outlineLevel="1" x14ac:dyDescent="0.25">
      <c r="A11" s="446"/>
      <c r="B11" s="448"/>
      <c r="C11" s="100" t="s">
        <v>187</v>
      </c>
      <c r="D11" s="37">
        <f t="shared" si="0"/>
        <v>252487.87216</v>
      </c>
      <c r="E11" s="116"/>
      <c r="F11" s="37">
        <f>F105-F58</f>
        <v>210064.06126000005</v>
      </c>
      <c r="G11" s="37">
        <f>G105-G58</f>
        <v>252064.60205000022</v>
      </c>
      <c r="I11" s="451"/>
      <c r="J11" s="5"/>
      <c r="K11" s="122"/>
      <c r="L11" s="122"/>
      <c r="M11" s="122"/>
      <c r="N11" s="122"/>
    </row>
    <row r="12" spans="1:14" s="202" customFormat="1" ht="15.9" customHeight="1" outlineLevel="1" x14ac:dyDescent="0.25">
      <c r="A12" s="446"/>
      <c r="B12" s="448"/>
      <c r="C12" s="199" t="s">
        <v>186</v>
      </c>
      <c r="D12" s="200">
        <f t="shared" si="0"/>
        <v>154395.56511000008</v>
      </c>
      <c r="E12" s="204"/>
      <c r="F12" s="200">
        <f>F106</f>
        <v>146430.78432000012</v>
      </c>
      <c r="G12" s="200">
        <f>G106</f>
        <v>154797.41420999999</v>
      </c>
      <c r="I12" s="451"/>
      <c r="J12" s="201"/>
      <c r="K12" s="205"/>
      <c r="L12" s="205"/>
      <c r="M12" s="205"/>
      <c r="N12" s="205"/>
    </row>
    <row r="13" spans="1:14" ht="15.9" customHeight="1" outlineLevel="1" x14ac:dyDescent="0.25">
      <c r="A13" s="446"/>
      <c r="B13" s="448"/>
      <c r="C13" s="100" t="s">
        <v>15</v>
      </c>
      <c r="D13" s="37">
        <f t="shared" si="0"/>
        <v>45.892400000000009</v>
      </c>
      <c r="E13" s="116"/>
      <c r="F13" s="37">
        <f>F107-F59</f>
        <v>18.52136999999999</v>
      </c>
      <c r="G13" s="37">
        <f>G107-G59</f>
        <v>45.889929999999993</v>
      </c>
      <c r="I13" s="451"/>
      <c r="K13" s="122"/>
      <c r="L13" s="122"/>
      <c r="M13" s="122"/>
      <c r="N13" s="122"/>
    </row>
    <row r="14" spans="1:14" ht="15.9" customHeight="1" outlineLevel="1" x14ac:dyDescent="0.25">
      <c r="A14" s="446"/>
      <c r="B14" s="448"/>
      <c r="C14" s="100" t="s">
        <v>44</v>
      </c>
      <c r="D14" s="147">
        <f t="shared" si="0"/>
        <v>180152.40773999988</v>
      </c>
      <c r="E14" s="117"/>
      <c r="F14" s="147">
        <f>SUM(F15:F19)</f>
        <v>217727.7829100001</v>
      </c>
      <c r="G14" s="147">
        <f>SUM(G15:G19)</f>
        <v>180151.28551000019</v>
      </c>
      <c r="H14" s="69"/>
      <c r="I14" s="451"/>
      <c r="J14" s="13"/>
      <c r="K14" s="122"/>
      <c r="L14" s="122"/>
      <c r="M14" s="122"/>
      <c r="N14" s="122"/>
    </row>
    <row r="15" spans="1:14" ht="15.9" customHeight="1" outlineLevel="1" x14ac:dyDescent="0.25">
      <c r="A15" s="446"/>
      <c r="B15" s="448"/>
      <c r="C15" s="101" t="s">
        <v>14</v>
      </c>
      <c r="D15" s="37">
        <f t="shared" si="0"/>
        <v>149907.3696399999</v>
      </c>
      <c r="E15" s="116"/>
      <c r="F15" s="37">
        <f t="shared" ref="F15:G20" si="1">F109-F61</f>
        <v>158762.60812000011</v>
      </c>
      <c r="G15" s="37">
        <f t="shared" si="1"/>
        <v>149963.6628500002</v>
      </c>
      <c r="I15" s="451"/>
      <c r="K15" s="122"/>
      <c r="L15" s="122"/>
      <c r="M15" s="122"/>
      <c r="N15" s="122"/>
    </row>
    <row r="16" spans="1:14" ht="15.9" customHeight="1" outlineLevel="1" x14ac:dyDescent="0.25">
      <c r="A16" s="446"/>
      <c r="B16" s="448"/>
      <c r="C16" s="101" t="s">
        <v>13</v>
      </c>
      <c r="D16" s="37">
        <f t="shared" si="0"/>
        <v>28220.926989999993</v>
      </c>
      <c r="E16" s="116"/>
      <c r="F16" s="37">
        <f t="shared" si="1"/>
        <v>57654.876669999998</v>
      </c>
      <c r="G16" s="37">
        <f t="shared" si="1"/>
        <v>28219.492499999989</v>
      </c>
      <c r="I16" s="451"/>
      <c r="K16" s="122"/>
      <c r="L16" s="122"/>
      <c r="M16" s="122"/>
      <c r="N16" s="122"/>
    </row>
    <row r="17" spans="1:14" ht="15.9" customHeight="1" outlineLevel="1" x14ac:dyDescent="0.25">
      <c r="A17" s="446"/>
      <c r="B17" s="448"/>
      <c r="C17" s="101" t="s">
        <v>12</v>
      </c>
      <c r="D17" s="37">
        <f t="shared" si="0"/>
        <v>1881.02883</v>
      </c>
      <c r="E17" s="116"/>
      <c r="F17" s="37">
        <f t="shared" si="1"/>
        <v>1310.2981199999999</v>
      </c>
      <c r="G17" s="37">
        <f t="shared" si="1"/>
        <v>1886.574789999999</v>
      </c>
      <c r="I17" s="451"/>
      <c r="K17" s="122"/>
      <c r="L17" s="122"/>
      <c r="M17" s="122"/>
      <c r="N17" s="122"/>
    </row>
    <row r="18" spans="1:14" ht="15.9" customHeight="1" outlineLevel="1" x14ac:dyDescent="0.25">
      <c r="A18" s="446"/>
      <c r="B18" s="448"/>
      <c r="C18" s="101" t="s">
        <v>63</v>
      </c>
      <c r="D18" s="37">
        <f t="shared" si="0"/>
        <v>143.08228</v>
      </c>
      <c r="E18" s="116"/>
      <c r="F18" s="37">
        <f t="shared" si="1"/>
        <v>0</v>
      </c>
      <c r="G18" s="37">
        <f t="shared" si="1"/>
        <v>81.555370000000011</v>
      </c>
      <c r="I18" s="451"/>
      <c r="K18" s="122"/>
      <c r="L18" s="122"/>
      <c r="M18" s="122"/>
      <c r="N18" s="122"/>
    </row>
    <row r="19" spans="1:14" ht="15.9" hidden="1" customHeight="1" outlineLevel="1" x14ac:dyDescent="0.25">
      <c r="A19" s="446"/>
      <c r="B19" s="448"/>
      <c r="C19" s="101" t="s">
        <v>67</v>
      </c>
      <c r="D19" s="37">
        <f t="shared" si="0"/>
        <v>0</v>
      </c>
      <c r="E19" s="116"/>
      <c r="F19" s="37">
        <f t="shared" si="1"/>
        <v>0</v>
      </c>
      <c r="G19" s="37">
        <f t="shared" si="1"/>
        <v>0</v>
      </c>
      <c r="I19" s="451"/>
      <c r="K19" s="122"/>
      <c r="L19" s="122"/>
      <c r="M19" s="122"/>
      <c r="N19" s="122"/>
    </row>
    <row r="20" spans="1:14" ht="15.9" customHeight="1" x14ac:dyDescent="0.25">
      <c r="A20" s="446"/>
      <c r="B20" s="448"/>
      <c r="C20" s="102" t="s">
        <v>174</v>
      </c>
      <c r="D20" s="37">
        <f t="shared" si="0"/>
        <v>591271.10921000072</v>
      </c>
      <c r="E20" s="116"/>
      <c r="F20" s="37">
        <f t="shared" si="1"/>
        <v>474587.82326999912</v>
      </c>
      <c r="G20" s="37">
        <f t="shared" si="1"/>
        <v>591240.10970000795</v>
      </c>
      <c r="H20" s="11"/>
      <c r="I20" s="451"/>
      <c r="J20" s="12"/>
      <c r="K20" s="122"/>
      <c r="L20" s="122"/>
      <c r="M20" s="122"/>
      <c r="N20" s="122"/>
    </row>
    <row r="21" spans="1:14" ht="15.9" customHeight="1" x14ac:dyDescent="0.25">
      <c r="A21" s="446"/>
      <c r="B21" s="448"/>
      <c r="C21" s="102" t="s">
        <v>41</v>
      </c>
      <c r="D21" s="37">
        <f t="shared" ref="D21:D30" si="2">D115</f>
        <v>39174.087949999972</v>
      </c>
      <c r="E21" s="116"/>
      <c r="F21" s="37">
        <f>F115-F67</f>
        <v>40417.328049999996</v>
      </c>
      <c r="G21" s="37">
        <f>G115-G67</f>
        <v>39171.992429999977</v>
      </c>
      <c r="H21" s="11"/>
      <c r="I21" s="451"/>
      <c r="J21" s="12"/>
      <c r="K21" s="122"/>
      <c r="L21" s="122"/>
      <c r="M21" s="122"/>
      <c r="N21" s="122"/>
    </row>
    <row r="22" spans="1:14" s="5" customFormat="1" ht="15.9" customHeight="1" x14ac:dyDescent="0.25">
      <c r="A22" s="446"/>
      <c r="B22" s="448"/>
      <c r="C22" s="103" t="s">
        <v>18</v>
      </c>
      <c r="D22" s="37">
        <f t="shared" si="2"/>
        <v>3645.3880100000001</v>
      </c>
      <c r="E22" s="116"/>
      <c r="F22" s="37">
        <f>F116-F68</f>
        <v>3397.4085500000001</v>
      </c>
      <c r="G22" s="37">
        <f>G116-G68</f>
        <v>3645.1930699999989</v>
      </c>
      <c r="H22" s="7"/>
      <c r="I22" s="451"/>
      <c r="K22" s="122"/>
      <c r="L22" s="122"/>
      <c r="M22" s="122"/>
      <c r="N22" s="122"/>
    </row>
    <row r="23" spans="1:14" ht="15.9" customHeight="1" x14ac:dyDescent="0.25">
      <c r="A23" s="446"/>
      <c r="B23" s="448"/>
      <c r="C23" s="103" t="s">
        <v>5</v>
      </c>
      <c r="D23" s="37">
        <f t="shared" si="2"/>
        <v>26150.700859999968</v>
      </c>
      <c r="E23" s="116"/>
      <c r="F23" s="37">
        <f>F117-F69</f>
        <v>25468.918140000926</v>
      </c>
      <c r="G23" s="37">
        <f>G117-G69</f>
        <v>26149.30235999979</v>
      </c>
      <c r="H23" s="11"/>
      <c r="I23" s="451"/>
      <c r="J23" s="5"/>
      <c r="K23" s="122"/>
      <c r="L23" s="122"/>
      <c r="M23" s="122"/>
      <c r="N23" s="122"/>
    </row>
    <row r="24" spans="1:14" ht="15.9" customHeight="1" x14ac:dyDescent="0.25">
      <c r="A24" s="446"/>
      <c r="B24" s="448"/>
      <c r="C24" s="103" t="s">
        <v>6</v>
      </c>
      <c r="D24" s="37">
        <f t="shared" si="2"/>
        <v>84114.943929999965</v>
      </c>
      <c r="E24" s="116"/>
      <c r="F24" s="37">
        <f>F118-F70</f>
        <v>74432.124500000034</v>
      </c>
      <c r="G24" s="37">
        <f>G118-G70</f>
        <v>84116.904920000001</v>
      </c>
      <c r="H24" s="11"/>
      <c r="I24" s="451"/>
      <c r="J24" s="5"/>
      <c r="K24" s="122"/>
      <c r="L24" s="122"/>
      <c r="M24" s="122"/>
      <c r="N24" s="122"/>
    </row>
    <row r="25" spans="1:14" ht="15.9" customHeight="1" x14ac:dyDescent="0.25">
      <c r="A25" s="446"/>
      <c r="B25" s="448"/>
      <c r="C25" s="103" t="s">
        <v>16</v>
      </c>
      <c r="D25" s="37">
        <f t="shared" si="2"/>
        <v>2333.8565999999992</v>
      </c>
      <c r="E25" s="116"/>
      <c r="F25" s="37">
        <f>F119-F71</f>
        <v>1885.45623</v>
      </c>
      <c r="G25" s="37">
        <f>G119-G71</f>
        <v>2333.7317899999998</v>
      </c>
      <c r="H25" s="11"/>
      <c r="I25" s="451"/>
      <c r="J25" s="15"/>
      <c r="K25" s="122"/>
      <c r="L25" s="122"/>
      <c r="M25" s="122"/>
      <c r="N25" s="122"/>
    </row>
    <row r="26" spans="1:14" ht="15.9" customHeight="1" x14ac:dyDescent="0.25">
      <c r="A26" s="446"/>
      <c r="B26" s="448"/>
      <c r="C26" s="103" t="s">
        <v>7</v>
      </c>
      <c r="D26" s="37">
        <f t="shared" si="2"/>
        <v>119113.26744</v>
      </c>
      <c r="E26" s="116"/>
      <c r="F26" s="37">
        <f>F120-F72</f>
        <v>61584.237440000004</v>
      </c>
      <c r="G26" s="37">
        <f>G120-G72</f>
        <v>119106.8977900001</v>
      </c>
      <c r="H26" s="11"/>
      <c r="I26" s="451"/>
      <c r="J26" s="5"/>
      <c r="K26" s="122"/>
      <c r="L26" s="122"/>
      <c r="M26" s="122"/>
      <c r="N26" s="122"/>
    </row>
    <row r="27" spans="1:14" ht="15.9" customHeight="1" x14ac:dyDescent="0.25">
      <c r="A27" s="446"/>
      <c r="B27" s="448"/>
      <c r="C27" s="103" t="s">
        <v>17</v>
      </c>
      <c r="D27" s="37">
        <f t="shared" si="2"/>
        <v>20253.57693000001</v>
      </c>
      <c r="E27" s="116"/>
      <c r="F27" s="37">
        <f>F121-F73</f>
        <v>17471.153879999958</v>
      </c>
      <c r="G27" s="37">
        <f>G121-G73</f>
        <v>20252.493780000001</v>
      </c>
      <c r="H27" s="11"/>
      <c r="I27" s="451"/>
      <c r="K27" s="122"/>
      <c r="L27" s="122"/>
      <c r="M27" s="122"/>
      <c r="N27" s="122"/>
    </row>
    <row r="28" spans="1:14" ht="15.9" customHeight="1" x14ac:dyDescent="0.25">
      <c r="A28" s="446"/>
      <c r="B28" s="448"/>
      <c r="C28" s="103" t="s">
        <v>57</v>
      </c>
      <c r="D28" s="37">
        <f t="shared" si="2"/>
        <v>4170.7971999999991</v>
      </c>
      <c r="E28" s="116"/>
      <c r="F28" s="37">
        <f>F122-F76</f>
        <v>1931.6791799999899</v>
      </c>
      <c r="G28" s="37">
        <f>G122-G76</f>
        <v>4175.5817100000731</v>
      </c>
      <c r="H28" s="11"/>
      <c r="I28" s="451"/>
      <c r="K28" s="122"/>
      <c r="L28" s="122"/>
      <c r="M28" s="122"/>
      <c r="N28" s="122"/>
    </row>
    <row r="29" spans="1:14" ht="15.9" customHeight="1" x14ac:dyDescent="0.25">
      <c r="A29" s="446"/>
      <c r="B29" s="448"/>
      <c r="C29" s="103" t="s">
        <v>58</v>
      </c>
      <c r="D29" s="37">
        <f t="shared" si="2"/>
        <v>4787.5471199999965</v>
      </c>
      <c r="E29" s="116"/>
      <c r="F29" s="37">
        <f>F123-F77</f>
        <v>2722.5095399999486</v>
      </c>
      <c r="G29" s="37">
        <f>G123-G77</f>
        <v>4798.6206100001273</v>
      </c>
      <c r="H29" s="11"/>
      <c r="I29" s="451"/>
      <c r="K29" s="122"/>
      <c r="L29" s="122"/>
      <c r="M29" s="122"/>
      <c r="N29" s="122"/>
    </row>
    <row r="30" spans="1:14" ht="15.9" customHeight="1" x14ac:dyDescent="0.25">
      <c r="A30" s="446"/>
      <c r="B30" s="448"/>
      <c r="C30" s="73" t="s">
        <v>74</v>
      </c>
      <c r="D30" s="37">
        <f t="shared" si="2"/>
        <v>1668.775290000003</v>
      </c>
      <c r="E30" s="116"/>
      <c r="F30" s="37">
        <f>F124-F78</f>
        <v>880.79007000000092</v>
      </c>
      <c r="G30" s="37">
        <f>G124-G78</f>
        <v>1668.8056199999999</v>
      </c>
      <c r="H30" s="7"/>
      <c r="I30" s="451"/>
      <c r="J30" s="12"/>
      <c r="K30" s="122"/>
      <c r="L30" s="122"/>
      <c r="M30" s="122"/>
      <c r="N30" s="122"/>
    </row>
    <row r="31" spans="1:14" s="7" customFormat="1" ht="18" customHeight="1" x14ac:dyDescent="0.3">
      <c r="A31" s="446"/>
      <c r="B31" s="449"/>
      <c r="C31" s="48" t="s">
        <v>55</v>
      </c>
      <c r="D31" s="49">
        <f>+D10+SUM(D20:D30)</f>
        <v>1483765.7879500007</v>
      </c>
      <c r="E31" s="118"/>
      <c r="F31" s="49">
        <f>+F10+SUM(F20:F30)</f>
        <v>1279020.5787100005</v>
      </c>
      <c r="G31" s="49">
        <f>+G10+SUM(G20:G30)</f>
        <v>1483718.8254800085</v>
      </c>
      <c r="I31" s="452"/>
      <c r="J31" s="16"/>
      <c r="K31" s="132"/>
      <c r="L31" s="132"/>
      <c r="M31" s="132"/>
      <c r="N31" s="132"/>
    </row>
    <row r="32" spans="1:14" ht="6.6" customHeight="1" x14ac:dyDescent="0.3">
      <c r="A32" s="446"/>
      <c r="B32" s="22"/>
      <c r="C32" s="35"/>
      <c r="D32" s="18"/>
      <c r="E32" s="18"/>
      <c r="F32" s="18"/>
      <c r="G32" s="18"/>
      <c r="H32" s="7"/>
      <c r="I32" s="36"/>
      <c r="J32" s="5"/>
      <c r="K32" s="132"/>
      <c r="L32" s="132"/>
      <c r="M32" s="132"/>
      <c r="N32" s="132"/>
    </row>
    <row r="33" spans="1:14" ht="18.75" customHeight="1" x14ac:dyDescent="0.25">
      <c r="A33" s="446"/>
      <c r="B33" s="453" t="s">
        <v>22</v>
      </c>
      <c r="C33" s="38" t="s">
        <v>38</v>
      </c>
      <c r="D33" s="39">
        <f>D127</f>
        <v>195519.6794600001</v>
      </c>
      <c r="E33" s="119"/>
      <c r="F33" s="39">
        <f>F127-F81</f>
        <v>151884.86370999989</v>
      </c>
      <c r="G33" s="39">
        <f>G127-G81</f>
        <v>195569.56379999931</v>
      </c>
      <c r="H33" s="7"/>
      <c r="I33" s="450">
        <f>+G35/G40</f>
        <v>0.1250097255118901</v>
      </c>
      <c r="K33" s="132"/>
      <c r="L33" s="132"/>
      <c r="M33" s="132"/>
      <c r="N33" s="132"/>
    </row>
    <row r="34" spans="1:14" ht="18.75" customHeight="1" x14ac:dyDescent="0.25">
      <c r="A34" s="446"/>
      <c r="B34" s="454"/>
      <c r="C34" s="40" t="s">
        <v>39</v>
      </c>
      <c r="D34" s="37">
        <f>D128</f>
        <v>16395.826870000001</v>
      </c>
      <c r="E34" s="119"/>
      <c r="F34" s="37">
        <f>F128-F82</f>
        <v>19337.784419999989</v>
      </c>
      <c r="G34" s="37">
        <f>G128-G82</f>
        <v>16409.115870000009</v>
      </c>
      <c r="H34" s="7"/>
      <c r="I34" s="451"/>
      <c r="K34" s="132"/>
      <c r="L34" s="132"/>
      <c r="M34" s="132"/>
      <c r="N34" s="132"/>
    </row>
    <row r="35" spans="1:14" s="7" customFormat="1" ht="18.75" customHeight="1" x14ac:dyDescent="0.25">
      <c r="A35" s="446"/>
      <c r="B35" s="455"/>
      <c r="C35" s="97" t="s">
        <v>61</v>
      </c>
      <c r="D35" s="49">
        <f>SUM(D33:D34)</f>
        <v>211915.50633000009</v>
      </c>
      <c r="F35" s="49">
        <f>SUM(F33:F34)</f>
        <v>171222.64812999987</v>
      </c>
      <c r="G35" s="49">
        <f>SUM(G33:G34)</f>
        <v>211978.67966999931</v>
      </c>
      <c r="H35" s="11"/>
      <c r="I35" s="452"/>
      <c r="K35" s="122"/>
      <c r="L35" s="132"/>
    </row>
    <row r="36" spans="1:14" s="7" customFormat="1" ht="15.6" x14ac:dyDescent="0.3">
      <c r="A36" s="446"/>
      <c r="B36" s="22"/>
      <c r="C36" s="19"/>
      <c r="D36" s="95"/>
      <c r="E36" s="95"/>
      <c r="F36" s="95"/>
      <c r="G36" s="95"/>
      <c r="H36" s="11"/>
      <c r="I36" s="36"/>
      <c r="K36" s="122"/>
      <c r="L36" s="132"/>
    </row>
    <row r="37" spans="1:14" s="7" customFormat="1" ht="15.75" customHeight="1" x14ac:dyDescent="0.3">
      <c r="A37" s="446"/>
      <c r="B37" s="438" t="s">
        <v>24</v>
      </c>
      <c r="C37" s="438"/>
      <c r="D37" s="50">
        <f t="shared" ref="D37:F37" si="3">D40-D38</f>
        <v>849675.20277999993</v>
      </c>
      <c r="F37" s="50">
        <f t="shared" si="3"/>
        <v>760618.01884000143</v>
      </c>
      <c r="G37" s="50">
        <f>G40-G38</f>
        <v>849661.53028000053</v>
      </c>
      <c r="H37" s="11"/>
      <c r="I37" s="51">
        <f>+G37/$G$40</f>
        <v>0.50106904545149766</v>
      </c>
      <c r="K37" s="127"/>
      <c r="L37" s="126"/>
    </row>
    <row r="38" spans="1:14" s="7" customFormat="1" ht="15.75" customHeight="1" x14ac:dyDescent="0.25">
      <c r="A38" s="446"/>
      <c r="B38" s="438" t="s">
        <v>25</v>
      </c>
      <c r="C38" s="438"/>
      <c r="D38" s="50">
        <f>+D20+D21+D22+D35</f>
        <v>846006.0915000008</v>
      </c>
      <c r="F38" s="50">
        <f>+F20+F21+F22+F35</f>
        <v>689625.20799999894</v>
      </c>
      <c r="G38" s="50">
        <f>+G20+G21+G22+G35</f>
        <v>846035.97487000725</v>
      </c>
      <c r="H38" s="62"/>
      <c r="I38" s="51">
        <f>+G38/$G$40</f>
        <v>0.49893095454850228</v>
      </c>
      <c r="K38" s="127"/>
      <c r="L38" s="126"/>
    </row>
    <row r="39" spans="1:14" ht="13.8" x14ac:dyDescent="0.25">
      <c r="B39" s="22"/>
      <c r="C39" s="19"/>
      <c r="D39" s="23"/>
      <c r="E39" s="17"/>
      <c r="F39" s="21"/>
      <c r="G39" s="21"/>
      <c r="H39" s="11"/>
      <c r="I39" s="22"/>
      <c r="K39" s="122"/>
      <c r="L39" s="26"/>
    </row>
    <row r="40" spans="1:14" ht="24.75" customHeight="1" x14ac:dyDescent="0.3">
      <c r="A40" s="439" t="s">
        <v>26</v>
      </c>
      <c r="B40" s="440" t="s">
        <v>75</v>
      </c>
      <c r="C40" s="441"/>
      <c r="D40" s="44">
        <f>+D31+D35</f>
        <v>1695681.2942800007</v>
      </c>
      <c r="E40" s="111"/>
      <c r="F40" s="44">
        <f>+F31+F35</f>
        <v>1450243.2268400004</v>
      </c>
      <c r="G40" s="44">
        <f>+G31+G35</f>
        <v>1695697.5051500078</v>
      </c>
      <c r="H40" s="11"/>
      <c r="I40" s="110"/>
      <c r="K40" s="127"/>
      <c r="L40" s="26"/>
    </row>
    <row r="41" spans="1:14" ht="14.25" customHeight="1" x14ac:dyDescent="0.25">
      <c r="A41" s="439"/>
      <c r="B41" s="442" t="s">
        <v>49</v>
      </c>
      <c r="C41" s="443"/>
      <c r="D41" s="41"/>
      <c r="E41" s="7"/>
      <c r="F41" s="89">
        <f>F139</f>
        <v>265980.59226</v>
      </c>
      <c r="G41" s="89">
        <f>G139</f>
        <v>219210.6605999996</v>
      </c>
      <c r="H41" s="11"/>
      <c r="I41" s="104"/>
      <c r="K41" s="2"/>
      <c r="L41" s="26"/>
    </row>
    <row r="42" spans="1:14" ht="14.25" customHeight="1" x14ac:dyDescent="0.25">
      <c r="A42" s="439"/>
      <c r="B42" s="442" t="s">
        <v>50</v>
      </c>
      <c r="C42" s="443"/>
      <c r="D42" s="41"/>
      <c r="E42" s="7"/>
      <c r="F42" s="89">
        <f>F140</f>
        <v>3252.9798500000011</v>
      </c>
      <c r="G42" s="89">
        <f>G140</f>
        <v>4550.3842900000009</v>
      </c>
      <c r="H42" s="11"/>
      <c r="I42" s="104"/>
      <c r="K42" s="2"/>
      <c r="L42" s="26"/>
    </row>
    <row r="43" spans="1:14" ht="25.5" customHeight="1" x14ac:dyDescent="0.25">
      <c r="A43" s="439"/>
      <c r="B43" s="440" t="s">
        <v>76</v>
      </c>
      <c r="C43" s="441"/>
      <c r="D43" s="44">
        <f>+D40</f>
        <v>1695681.2942800007</v>
      </c>
      <c r="E43" s="62"/>
      <c r="F43" s="46">
        <f t="shared" ref="F43" si="4">+F40-F41-F42</f>
        <v>1181009.6547300003</v>
      </c>
      <c r="G43" s="46">
        <f>+G40-G41-G42</f>
        <v>1471936.4602600082</v>
      </c>
      <c r="H43" s="11"/>
      <c r="I43" s="62"/>
      <c r="K43" s="127"/>
      <c r="L43" s="26"/>
    </row>
    <row r="44" spans="1:14" ht="14.25" customHeight="1" x14ac:dyDescent="0.25">
      <c r="A44" s="439"/>
      <c r="B44" s="442" t="s">
        <v>77</v>
      </c>
      <c r="C44" s="443"/>
      <c r="D44" s="52"/>
      <c r="E44" s="62"/>
      <c r="F44" s="89">
        <f>F142</f>
        <v>14395.892180000399</v>
      </c>
      <c r="G44" s="89">
        <f>G142</f>
        <v>35391.832239999501</v>
      </c>
      <c r="H44" s="11"/>
      <c r="I44" s="112"/>
      <c r="K44" s="2"/>
      <c r="L44" s="26"/>
    </row>
    <row r="45" spans="1:14" ht="33" customHeight="1" x14ac:dyDescent="0.25">
      <c r="A45" s="439"/>
      <c r="B45" s="444" t="s">
        <v>85</v>
      </c>
      <c r="C45" s="445"/>
      <c r="D45" s="44">
        <f>+D43</f>
        <v>1695681.2942800007</v>
      </c>
      <c r="E45" s="62"/>
      <c r="F45" s="47">
        <f t="shared" ref="F45" si="5">+F43-F44</f>
        <v>1166613.7625499999</v>
      </c>
      <c r="G45" s="47">
        <f>+G43-G44</f>
        <v>1436544.6280200088</v>
      </c>
      <c r="H45" s="11"/>
      <c r="I45" s="62"/>
      <c r="K45" s="127"/>
      <c r="L45" s="26"/>
      <c r="M45" s="13"/>
    </row>
    <row r="46" spans="1:14" customFormat="1" ht="14.4" x14ac:dyDescent="0.3">
      <c r="K46" s="122"/>
      <c r="L46" s="128"/>
    </row>
    <row r="47" spans="1:14" customFormat="1" ht="27.75" customHeight="1" x14ac:dyDescent="0.3">
      <c r="A47" s="433" t="s">
        <v>48</v>
      </c>
      <c r="B47" s="434"/>
      <c r="C47" s="434"/>
      <c r="D47" s="434"/>
      <c r="E47" s="434"/>
      <c r="F47" s="434"/>
      <c r="G47" s="434"/>
      <c r="H47" s="434"/>
      <c r="I47" s="435"/>
      <c r="K47" s="122"/>
      <c r="L47" s="128"/>
    </row>
    <row r="48" spans="1:14" customFormat="1" ht="13.2" customHeight="1" x14ac:dyDescent="0.3">
      <c r="K48" s="122"/>
      <c r="L48" s="128"/>
    </row>
    <row r="49" spans="1:12" s="5" customFormat="1" ht="30" customHeight="1" x14ac:dyDescent="0.3">
      <c r="C49" s="42"/>
      <c r="D49" s="177"/>
      <c r="F49" s="74" t="str">
        <f>+F8</f>
        <v>Recaudación
 2024</v>
      </c>
      <c r="G49" s="74" t="str">
        <f>+G8</f>
        <v>Recaudación 
2025</v>
      </c>
      <c r="I49"/>
      <c r="K49" s="122"/>
      <c r="L49" s="29"/>
    </row>
    <row r="50" spans="1:12" s="29" customFormat="1" ht="11.7" customHeight="1" x14ac:dyDescent="0.3">
      <c r="C50" s="268"/>
      <c r="D50" s="177"/>
      <c r="F50" s="177"/>
      <c r="G50" s="177"/>
      <c r="I50" s="128"/>
      <c r="K50" s="122"/>
    </row>
    <row r="51" spans="1:12" s="29" customFormat="1" ht="15.6" x14ac:dyDescent="0.3">
      <c r="A51" s="456" t="s">
        <v>47</v>
      </c>
      <c r="B51" s="456"/>
      <c r="C51" s="456"/>
      <c r="D51"/>
      <c r="E51"/>
      <c r="F51" s="82">
        <f>+F54+F86</f>
        <v>268939.72502000013</v>
      </c>
      <c r="G51" s="82">
        <f>G54+G86</f>
        <v>303034.56170999992</v>
      </c>
      <c r="I51" s="128"/>
      <c r="K51" s="122"/>
    </row>
    <row r="52" spans="1:12" s="29" customFormat="1" ht="8.4" customHeight="1" x14ac:dyDescent="0.3">
      <c r="C52" s="268"/>
      <c r="D52" s="177"/>
      <c r="F52" s="177"/>
      <c r="G52" s="177"/>
      <c r="I52" s="128"/>
      <c r="K52" s="122"/>
    </row>
    <row r="53" spans="1:12" customFormat="1" ht="8.25" customHeight="1" x14ac:dyDescent="0.3">
      <c r="D53" s="128"/>
      <c r="K53" s="122"/>
      <c r="L53" s="128"/>
    </row>
    <row r="54" spans="1:12" s="7" customFormat="1" ht="19.5" customHeight="1" x14ac:dyDescent="0.3">
      <c r="A54" s="436" t="s">
        <v>101</v>
      </c>
      <c r="B54" s="436"/>
      <c r="C54" s="437"/>
      <c r="D54" s="178">
        <f>SUM(D57:D83)</f>
        <v>0</v>
      </c>
      <c r="E54"/>
      <c r="F54" s="269">
        <f>SUM(F66:F78)+F57+F83</f>
        <v>45281.605240000063</v>
      </c>
      <c r="G54" s="269">
        <f>SUM(G66:G78)+G57+G83</f>
        <v>0</v>
      </c>
      <c r="H54"/>
      <c r="I54" s="124"/>
      <c r="J54" s="208"/>
      <c r="K54" s="122"/>
      <c r="L54" s="126"/>
    </row>
    <row r="55" spans="1:12" customFormat="1" ht="6" customHeight="1" x14ac:dyDescent="0.3">
      <c r="K55" s="122"/>
      <c r="L55" s="128"/>
    </row>
    <row r="56" spans="1:12" customFormat="1" ht="6" customHeight="1" outlineLevel="1" x14ac:dyDescent="0.3">
      <c r="K56" s="122"/>
      <c r="L56" s="128"/>
    </row>
    <row r="57" spans="1:12" s="5" customFormat="1" ht="15.9" customHeight="1" outlineLevel="1" x14ac:dyDescent="0.3">
      <c r="A57" s="402" t="s">
        <v>20</v>
      </c>
      <c r="B57" s="417" t="s">
        <v>21</v>
      </c>
      <c r="C57" s="64" t="s">
        <v>1</v>
      </c>
      <c r="D57" s="179"/>
      <c r="E57" s="66"/>
      <c r="F57" s="79">
        <v>26482.444410000011</v>
      </c>
      <c r="G57" s="224">
        <v>0</v>
      </c>
      <c r="H57"/>
      <c r="I57" s="124"/>
    </row>
    <row r="58" spans="1:12" s="5" customFormat="1" ht="15.9" customHeight="1" outlineLevel="1" x14ac:dyDescent="0.3">
      <c r="A58" s="402"/>
      <c r="B58" s="417"/>
      <c r="C58" s="68" t="s">
        <v>11</v>
      </c>
      <c r="D58" s="179"/>
      <c r="E58" s="66"/>
      <c r="F58" s="69">
        <v>8409.7332800000095</v>
      </c>
      <c r="G58" s="225">
        <v>0</v>
      </c>
      <c r="H58"/>
      <c r="I58"/>
    </row>
    <row r="59" spans="1:12" s="5" customFormat="1" ht="15.9" customHeight="1" outlineLevel="1" x14ac:dyDescent="0.3">
      <c r="A59" s="402"/>
      <c r="B59" s="417"/>
      <c r="C59" s="68" t="s">
        <v>15</v>
      </c>
      <c r="D59" s="179"/>
      <c r="E59" s="66"/>
      <c r="F59" s="69">
        <v>111.82613000000001</v>
      </c>
      <c r="G59" s="225">
        <v>0</v>
      </c>
      <c r="H59"/>
      <c r="I59"/>
    </row>
    <row r="60" spans="1:12" s="5" customFormat="1" ht="15.9" customHeight="1" outlineLevel="1" x14ac:dyDescent="0.3">
      <c r="A60" s="402"/>
      <c r="B60" s="417"/>
      <c r="C60" s="68" t="s">
        <v>2</v>
      </c>
      <c r="D60" s="179"/>
      <c r="E60" s="66"/>
      <c r="F60" s="69">
        <v>17960.885000000002</v>
      </c>
      <c r="G60" s="225">
        <v>0</v>
      </c>
      <c r="H60"/>
      <c r="I60" s="230"/>
    </row>
    <row r="61" spans="1:12" s="5" customFormat="1" ht="15.9" customHeight="1" outlineLevel="1" x14ac:dyDescent="0.3">
      <c r="A61" s="402"/>
      <c r="B61" s="417"/>
      <c r="C61" s="71" t="s">
        <v>14</v>
      </c>
      <c r="D61" s="179"/>
      <c r="E61" s="66"/>
      <c r="F61" s="69">
        <v>6035.4204500000033</v>
      </c>
      <c r="G61" s="225">
        <v>0</v>
      </c>
      <c r="H61"/>
      <c r="I61"/>
    </row>
    <row r="62" spans="1:12" s="5" customFormat="1" ht="15.9" customHeight="1" outlineLevel="1" x14ac:dyDescent="0.3">
      <c r="A62" s="402"/>
      <c r="B62" s="417"/>
      <c r="C62" s="71" t="s">
        <v>13</v>
      </c>
      <c r="D62" s="179"/>
      <c r="E62" s="66"/>
      <c r="F62" s="69">
        <v>11229.700349999999</v>
      </c>
      <c r="G62" s="225">
        <v>0</v>
      </c>
      <c r="H62"/>
      <c r="I62"/>
    </row>
    <row r="63" spans="1:12" s="5" customFormat="1" ht="15.9" customHeight="1" outlineLevel="1" x14ac:dyDescent="0.3">
      <c r="A63" s="402"/>
      <c r="B63" s="417"/>
      <c r="C63" s="71" t="s">
        <v>12</v>
      </c>
      <c r="D63" s="179"/>
      <c r="E63" s="66"/>
      <c r="F63" s="69">
        <v>460.50522999999998</v>
      </c>
      <c r="G63" s="225">
        <v>0</v>
      </c>
      <c r="H63"/>
      <c r="I63"/>
    </row>
    <row r="64" spans="1:12" s="5" customFormat="1" ht="15.9" customHeight="1" outlineLevel="1" x14ac:dyDescent="0.3">
      <c r="A64" s="402"/>
      <c r="B64" s="417"/>
      <c r="C64" s="71" t="s">
        <v>63</v>
      </c>
      <c r="D64" s="179"/>
      <c r="E64" s="66"/>
      <c r="F64" s="69">
        <v>235.25897000000009</v>
      </c>
      <c r="G64" s="225">
        <v>0</v>
      </c>
      <c r="H64"/>
      <c r="I64" s="124"/>
      <c r="J64" s="12"/>
    </row>
    <row r="65" spans="1:11" s="5" customFormat="1" ht="15.9" customHeight="1" outlineLevel="1" x14ac:dyDescent="0.3">
      <c r="A65" s="402"/>
      <c r="B65" s="417"/>
      <c r="C65" s="71" t="s">
        <v>67</v>
      </c>
      <c r="D65" s="179"/>
      <c r="E65" s="66"/>
      <c r="F65" s="69">
        <v>0</v>
      </c>
      <c r="G65" s="225">
        <v>0</v>
      </c>
      <c r="H65"/>
      <c r="I65" s="111"/>
    </row>
    <row r="66" spans="1:11" s="5" customFormat="1" ht="15.9" customHeight="1" outlineLevel="1" x14ac:dyDescent="0.3">
      <c r="A66" s="402"/>
      <c r="B66" s="417"/>
      <c r="C66" s="72" t="s">
        <v>40</v>
      </c>
      <c r="D66" s="179"/>
      <c r="E66" s="66"/>
      <c r="F66" s="69">
        <v>11094.39268000015</v>
      </c>
      <c r="G66" s="225">
        <v>0</v>
      </c>
      <c r="H66"/>
      <c r="I66"/>
      <c r="J66" s="12"/>
    </row>
    <row r="67" spans="1:11" s="5" customFormat="1" ht="15.9" customHeight="1" outlineLevel="1" x14ac:dyDescent="0.3">
      <c r="A67" s="402"/>
      <c r="B67" s="417"/>
      <c r="C67" s="72" t="s">
        <v>41</v>
      </c>
      <c r="D67" s="179"/>
      <c r="E67" s="66"/>
      <c r="F67" s="69">
        <v>1839.8229900000031</v>
      </c>
      <c r="G67" s="225">
        <v>0</v>
      </c>
      <c r="H67"/>
      <c r="I67"/>
    </row>
    <row r="68" spans="1:11" s="5" customFormat="1" ht="15.9" customHeight="1" outlineLevel="1" x14ac:dyDescent="0.3">
      <c r="A68" s="402"/>
      <c r="B68" s="417"/>
      <c r="C68" s="73" t="s">
        <v>18</v>
      </c>
      <c r="D68" s="179"/>
      <c r="E68" s="66"/>
      <c r="F68" s="69">
        <v>7.0960000000000009E-2</v>
      </c>
      <c r="G68" s="225">
        <v>0</v>
      </c>
      <c r="H68"/>
      <c r="I68"/>
    </row>
    <row r="69" spans="1:11" s="5" customFormat="1" ht="15.9" customHeight="1" outlineLevel="1" x14ac:dyDescent="0.3">
      <c r="A69" s="402"/>
      <c r="B69" s="417"/>
      <c r="C69" s="73" t="s">
        <v>5</v>
      </c>
      <c r="D69" s="179"/>
      <c r="E69" s="66"/>
      <c r="F69" s="69">
        <v>3226.4435199998961</v>
      </c>
      <c r="G69" s="225">
        <v>0</v>
      </c>
      <c r="H69"/>
      <c r="I69"/>
    </row>
    <row r="70" spans="1:11" s="5" customFormat="1" ht="15.9" customHeight="1" outlineLevel="1" x14ac:dyDescent="0.3">
      <c r="A70" s="402"/>
      <c r="B70" s="417"/>
      <c r="C70" s="73" t="s">
        <v>6</v>
      </c>
      <c r="D70" s="179"/>
      <c r="E70" s="66"/>
      <c r="F70" s="69">
        <v>251.6448500000001</v>
      </c>
      <c r="G70" s="225">
        <v>0</v>
      </c>
      <c r="H70"/>
      <c r="I70"/>
    </row>
    <row r="71" spans="1:11" s="5" customFormat="1" ht="15.9" customHeight="1" outlineLevel="1" x14ac:dyDescent="0.3">
      <c r="A71" s="402"/>
      <c r="B71" s="417"/>
      <c r="C71" s="73" t="s">
        <v>16</v>
      </c>
      <c r="D71" s="179"/>
      <c r="E71" s="66"/>
      <c r="F71" s="69">
        <v>0</v>
      </c>
      <c r="G71" s="225">
        <v>0</v>
      </c>
      <c r="H71"/>
      <c r="I71"/>
    </row>
    <row r="72" spans="1:11" s="5" customFormat="1" ht="15.9" customHeight="1" outlineLevel="1" x14ac:dyDescent="0.3">
      <c r="A72" s="402"/>
      <c r="B72" s="417"/>
      <c r="C72" s="73" t="s">
        <v>7</v>
      </c>
      <c r="D72" s="179"/>
      <c r="E72" s="66"/>
      <c r="F72" s="69">
        <v>827.42647000000022</v>
      </c>
      <c r="G72" s="225">
        <v>0</v>
      </c>
      <c r="H72"/>
      <c r="I72" s="111"/>
    </row>
    <row r="73" spans="1:11" s="5" customFormat="1" ht="15.9" customHeight="1" outlineLevel="1" x14ac:dyDescent="0.3">
      <c r="A73" s="402"/>
      <c r="B73" s="417"/>
      <c r="C73" s="73" t="s">
        <v>17</v>
      </c>
      <c r="D73" s="179"/>
      <c r="E73" s="66"/>
      <c r="F73" s="69">
        <v>10.868359999999999</v>
      </c>
      <c r="G73" s="225">
        <v>0</v>
      </c>
      <c r="H73"/>
      <c r="I73"/>
      <c r="K73" s="12"/>
    </row>
    <row r="74" spans="1:11" s="5" customFormat="1" ht="15.9" customHeight="1" outlineLevel="1" x14ac:dyDescent="0.3">
      <c r="A74" s="402"/>
      <c r="B74" s="417"/>
      <c r="C74" s="73" t="s">
        <v>102</v>
      </c>
      <c r="D74" s="179"/>
      <c r="E74" s="66"/>
      <c r="F74" s="69">
        <v>0</v>
      </c>
      <c r="G74" s="69">
        <v>0</v>
      </c>
      <c r="H74"/>
      <c r="I74"/>
      <c r="K74" s="12"/>
    </row>
    <row r="75" spans="1:11" s="5" customFormat="1" ht="15.9" customHeight="1" outlineLevel="1" x14ac:dyDescent="0.3">
      <c r="A75" s="402"/>
      <c r="B75" s="417"/>
      <c r="C75" s="73" t="s">
        <v>103</v>
      </c>
      <c r="D75" s="179"/>
      <c r="E75" s="66"/>
      <c r="F75" s="69">
        <v>0</v>
      </c>
      <c r="G75" s="69">
        <v>0</v>
      </c>
      <c r="H75"/>
      <c r="I75"/>
      <c r="K75" s="12"/>
    </row>
    <row r="76" spans="1:11" s="5" customFormat="1" ht="15.9" customHeight="1" outlineLevel="1" x14ac:dyDescent="0.3">
      <c r="A76" s="402"/>
      <c r="B76" s="417"/>
      <c r="C76" s="73" t="s">
        <v>57</v>
      </c>
      <c r="D76" s="179"/>
      <c r="E76" s="66"/>
      <c r="F76" s="69">
        <v>6.9900000000000014E-3</v>
      </c>
      <c r="G76" s="225">
        <v>0</v>
      </c>
      <c r="H76"/>
      <c r="I76"/>
    </row>
    <row r="77" spans="1:11" s="5" customFormat="1" ht="15.9" customHeight="1" outlineLevel="1" x14ac:dyDescent="0.3">
      <c r="A77" s="402"/>
      <c r="B77" s="417"/>
      <c r="C77" s="73" t="s">
        <v>58</v>
      </c>
      <c r="D77" s="179"/>
      <c r="E77" s="66"/>
      <c r="F77" s="69">
        <v>6.3160000000000008E-2</v>
      </c>
      <c r="G77" s="225">
        <v>0</v>
      </c>
      <c r="H77"/>
      <c r="I77"/>
    </row>
    <row r="78" spans="1:11" s="5" customFormat="1" ht="15.9" customHeight="1" outlineLevel="1" x14ac:dyDescent="0.3">
      <c r="A78" s="402"/>
      <c r="B78" s="417"/>
      <c r="C78" s="73" t="s">
        <v>8</v>
      </c>
      <c r="D78" s="179"/>
      <c r="E78" s="66"/>
      <c r="F78" s="69">
        <v>1548.4208499999995</v>
      </c>
      <c r="G78" s="225">
        <v>0</v>
      </c>
      <c r="H78"/>
      <c r="I78" s="124"/>
    </row>
    <row r="79" spans="1:11" s="5" customFormat="1" ht="15.9" customHeight="1" outlineLevel="1" x14ac:dyDescent="0.3">
      <c r="A79" s="402"/>
      <c r="B79" s="417"/>
      <c r="C79" s="184" t="s">
        <v>55</v>
      </c>
      <c r="D79" s="179"/>
      <c r="E79" s="66"/>
      <c r="F79" s="190">
        <f>SUM(F66:F78)+F57</f>
        <v>45281.605240000063</v>
      </c>
      <c r="G79" s="190">
        <f>SUM(G66:G78)+G57</f>
        <v>0</v>
      </c>
      <c r="H79"/>
      <c r="I79"/>
    </row>
    <row r="80" spans="1:11" s="5" customFormat="1" ht="6.6" customHeight="1" outlineLevel="1" x14ac:dyDescent="0.3">
      <c r="A80" s="402"/>
      <c r="B80" s="181"/>
      <c r="C80" s="185"/>
      <c r="D80" s="179"/>
      <c r="E80" s="183"/>
      <c r="F80" s="179"/>
      <c r="G80" s="179"/>
      <c r="H80"/>
      <c r="I80"/>
    </row>
    <row r="81" spans="1:12" s="5" customFormat="1" ht="15.9" customHeight="1" outlineLevel="1" x14ac:dyDescent="0.3">
      <c r="A81" s="402"/>
      <c r="B81" s="418" t="s">
        <v>22</v>
      </c>
      <c r="C81" s="38" t="s">
        <v>38</v>
      </c>
      <c r="D81" s="179"/>
      <c r="E81" s="66"/>
      <c r="F81" s="79">
        <v>0</v>
      </c>
      <c r="G81" s="79">
        <v>0</v>
      </c>
      <c r="H81"/>
      <c r="I81"/>
    </row>
    <row r="82" spans="1:12" s="5" customFormat="1" ht="15.9" customHeight="1" outlineLevel="1" x14ac:dyDescent="0.3">
      <c r="A82" s="402"/>
      <c r="B82" s="418"/>
      <c r="C82" s="40" t="s">
        <v>39</v>
      </c>
      <c r="D82" s="179"/>
      <c r="E82" s="66"/>
      <c r="F82" s="69">
        <v>0</v>
      </c>
      <c r="G82" s="69">
        <v>0</v>
      </c>
      <c r="H82"/>
      <c r="I82"/>
    </row>
    <row r="83" spans="1:12" s="5" customFormat="1" ht="15.9" customHeight="1" outlineLevel="1" x14ac:dyDescent="0.3">
      <c r="A83" s="402"/>
      <c r="B83" s="418"/>
      <c r="C83" s="75" t="s">
        <v>61</v>
      </c>
      <c r="D83" s="179"/>
      <c r="E83" s="66"/>
      <c r="F83" s="75">
        <v>0</v>
      </c>
      <c r="G83" s="75">
        <v>0</v>
      </c>
      <c r="H83"/>
      <c r="I83"/>
    </row>
    <row r="84" spans="1:12" s="29" customFormat="1" ht="15.9" customHeight="1" outlineLevel="1" x14ac:dyDescent="0.3">
      <c r="A84" s="180"/>
      <c r="B84" s="271"/>
      <c r="C84" s="182"/>
      <c r="D84" s="179"/>
      <c r="E84" s="183"/>
      <c r="F84" s="182"/>
      <c r="G84" s="182"/>
      <c r="H84" s="128"/>
      <c r="I84" s="128"/>
    </row>
    <row r="85" spans="1:12" s="29" customFormat="1" ht="15.6" customHeight="1" outlineLevel="1" x14ac:dyDescent="0.3">
      <c r="A85" s="180"/>
      <c r="B85" s="181"/>
      <c r="C85" s="182"/>
      <c r="D85" s="179"/>
      <c r="E85" s="183"/>
      <c r="F85" s="179"/>
      <c r="G85" s="179"/>
      <c r="H85" s="128"/>
      <c r="I85" s="128"/>
    </row>
    <row r="86" spans="1:12" s="29" customFormat="1" ht="15.9" customHeight="1" outlineLevel="1" x14ac:dyDescent="0.3">
      <c r="A86" s="457" t="s">
        <v>125</v>
      </c>
      <c r="B86" s="457"/>
      <c r="C86" s="458"/>
      <c r="D86" s="128"/>
      <c r="E86" s="128"/>
      <c r="F86" s="264">
        <f>F88+F89</f>
        <v>223658.1197800001</v>
      </c>
      <c r="G86" s="264">
        <f>G88+G89</f>
        <v>303034.56170999992</v>
      </c>
      <c r="H86" s="128"/>
      <c r="I86" s="128"/>
    </row>
    <row r="87" spans="1:12" s="29" customFormat="1" ht="4.95" customHeight="1" outlineLevel="1" x14ac:dyDescent="0.3">
      <c r="A87"/>
      <c r="B87"/>
      <c r="C87"/>
      <c r="D87" s="128"/>
      <c r="E87" s="128"/>
      <c r="F87"/>
      <c r="G87"/>
      <c r="H87" s="128"/>
      <c r="I87" s="128"/>
    </row>
    <row r="88" spans="1:12" s="29" customFormat="1" ht="17.399999999999999" customHeight="1" outlineLevel="1" x14ac:dyDescent="0.3">
      <c r="A88" s="402"/>
      <c r="B88" s="459" t="s">
        <v>126</v>
      </c>
      <c r="C88" s="260" t="s">
        <v>102</v>
      </c>
      <c r="D88" s="179"/>
      <c r="E88" s="179"/>
      <c r="F88" s="79">
        <f>F131</f>
        <v>223658.1197800001</v>
      </c>
      <c r="G88" s="262">
        <f>G131</f>
        <v>303034.56170999992</v>
      </c>
      <c r="H88" s="128"/>
      <c r="I88" s="128"/>
    </row>
    <row r="89" spans="1:12" s="29" customFormat="1" ht="18" customHeight="1" outlineLevel="1" x14ac:dyDescent="0.3">
      <c r="A89" s="402"/>
      <c r="B89" s="459"/>
      <c r="C89" s="261" t="s">
        <v>103</v>
      </c>
      <c r="D89" s="179"/>
      <c r="E89" s="179"/>
      <c r="F89" s="69">
        <f>F132</f>
        <v>0</v>
      </c>
      <c r="G89" s="69">
        <f>G132</f>
        <v>0</v>
      </c>
      <c r="H89" s="128"/>
      <c r="I89" s="128"/>
    </row>
    <row r="90" spans="1:12" s="29" customFormat="1" ht="17.399999999999999" customHeight="1" outlineLevel="1" x14ac:dyDescent="0.3">
      <c r="A90" s="402"/>
      <c r="B90" s="459"/>
      <c r="C90" s="267" t="s">
        <v>127</v>
      </c>
      <c r="D90" s="127"/>
      <c r="E90" s="259"/>
      <c r="F90" s="264">
        <f>F92+F100</f>
        <v>0</v>
      </c>
      <c r="G90" s="266">
        <f>SUM(G88:G89)</f>
        <v>303034.56170999992</v>
      </c>
      <c r="H90" s="128"/>
      <c r="I90" s="128"/>
    </row>
    <row r="91" spans="1:12" customFormat="1" ht="18.75" customHeight="1" x14ac:dyDescent="0.3">
      <c r="D91" s="128"/>
      <c r="K91" s="122"/>
      <c r="L91" s="128"/>
    </row>
    <row r="92" spans="1:12" customFormat="1" ht="18.75" customHeight="1" x14ac:dyDescent="0.3">
      <c r="D92" s="128"/>
      <c r="K92" s="122"/>
      <c r="L92" s="128"/>
    </row>
    <row r="93" spans="1:12" customFormat="1" ht="18.75" customHeight="1" x14ac:dyDescent="0.3">
      <c r="A93" s="460" t="s">
        <v>133</v>
      </c>
      <c r="B93" s="460"/>
      <c r="C93" s="461"/>
      <c r="D93" s="128"/>
      <c r="E93" s="128"/>
      <c r="F93" s="284">
        <v>0</v>
      </c>
      <c r="G93" s="285">
        <f>G95</f>
        <v>0</v>
      </c>
      <c r="K93" s="122"/>
      <c r="L93" s="128"/>
    </row>
    <row r="94" spans="1:12" customFormat="1" ht="18.75" customHeight="1" x14ac:dyDescent="0.3">
      <c r="D94" s="128"/>
      <c r="E94" s="128"/>
      <c r="K94" s="122"/>
      <c r="L94" s="128"/>
    </row>
    <row r="95" spans="1:12" customFormat="1" ht="18.75" customHeight="1" x14ac:dyDescent="0.3">
      <c r="A95" s="402"/>
      <c r="B95" s="462" t="s">
        <v>135</v>
      </c>
      <c r="C95" s="288" t="s">
        <v>137</v>
      </c>
      <c r="D95" s="179"/>
      <c r="E95" s="179"/>
      <c r="F95" s="79">
        <v>0</v>
      </c>
      <c r="G95" s="39">
        <f>'Jul 2025'!G95</f>
        <v>0</v>
      </c>
      <c r="K95" s="122"/>
      <c r="L95" s="128"/>
    </row>
    <row r="96" spans="1:12" customFormat="1" ht="18.75" customHeight="1" x14ac:dyDescent="0.3">
      <c r="A96" s="402"/>
      <c r="B96" s="462"/>
      <c r="C96" s="338" t="s">
        <v>134</v>
      </c>
      <c r="D96" s="127"/>
      <c r="E96" s="259"/>
      <c r="F96" s="339">
        <v>0</v>
      </c>
      <c r="G96" s="340">
        <f>G95</f>
        <v>0</v>
      </c>
      <c r="K96" s="122"/>
      <c r="L96" s="128"/>
    </row>
    <row r="97" spans="1:12" s="128" customFormat="1" ht="18.75" customHeight="1" x14ac:dyDescent="0.3">
      <c r="A97" s="180"/>
      <c r="B97" s="271"/>
      <c r="C97" s="275"/>
      <c r="D97" s="127"/>
      <c r="E97" s="259"/>
      <c r="F97" s="127"/>
      <c r="G97" s="127"/>
      <c r="K97" s="122"/>
    </row>
    <row r="98" spans="1:12" s="128" customFormat="1" ht="18.75" customHeight="1" x14ac:dyDescent="0.3">
      <c r="A98" s="180"/>
      <c r="B98" s="271"/>
      <c r="C98" s="275"/>
      <c r="D98" s="127"/>
      <c r="E98" s="259"/>
      <c r="F98" s="127"/>
      <c r="G98" s="127"/>
      <c r="K98" s="122"/>
    </row>
    <row r="99" spans="1:12" s="128" customFormat="1" ht="18.75" customHeight="1" x14ac:dyDescent="0.3">
      <c r="A99" s="180"/>
      <c r="B99" s="271"/>
      <c r="C99" s="275"/>
      <c r="D99" s="127"/>
      <c r="E99" s="259"/>
      <c r="F99" s="127"/>
      <c r="G99" s="127"/>
      <c r="K99" s="122"/>
    </row>
    <row r="100" spans="1:12" ht="33" customHeight="1" x14ac:dyDescent="0.25">
      <c r="A100" s="466" t="s">
        <v>51</v>
      </c>
      <c r="B100" s="467"/>
      <c r="C100" s="467"/>
      <c r="D100" s="467"/>
      <c r="E100" s="467"/>
      <c r="F100" s="467"/>
      <c r="G100" s="467"/>
      <c r="H100" s="467"/>
      <c r="I100" s="468"/>
      <c r="K100" s="122"/>
      <c r="L100" s="26"/>
    </row>
    <row r="101" spans="1:12" ht="8.25" customHeight="1" x14ac:dyDescent="0.3">
      <c r="C101" s="3"/>
      <c r="D101"/>
      <c r="G101" s="4"/>
      <c r="K101" s="122"/>
      <c r="L101" s="26"/>
    </row>
    <row r="102" spans="1:12" s="5" customFormat="1" ht="51" customHeight="1" x14ac:dyDescent="0.3">
      <c r="C102" s="42"/>
      <c r="D102" s="83" t="str">
        <f>+D8</f>
        <v>Meta 
2025</v>
      </c>
      <c r="E102"/>
      <c r="F102" s="83" t="str">
        <f>+F8</f>
        <v>Recaudación
 2024</v>
      </c>
      <c r="G102" s="83" t="str">
        <f>+G8</f>
        <v>Recaudación 
2025</v>
      </c>
      <c r="H102"/>
      <c r="I102" s="83" t="str">
        <f>+I8</f>
        <v>Participación de la Recaudación 2024</v>
      </c>
      <c r="K102" s="122"/>
      <c r="L102" s="29"/>
    </row>
    <row r="103" spans="1:12" customFormat="1" ht="6" customHeight="1" x14ac:dyDescent="0.3">
      <c r="K103" s="129"/>
      <c r="L103" s="128"/>
    </row>
    <row r="104" spans="1:12" s="5" customFormat="1" ht="15.9" customHeight="1" x14ac:dyDescent="0.25">
      <c r="A104" s="406" t="s">
        <v>20</v>
      </c>
      <c r="B104" s="407" t="s">
        <v>21</v>
      </c>
      <c r="C104" s="64" t="s">
        <v>1</v>
      </c>
      <c r="D104" s="67">
        <f>D105+D106+D107+D108</f>
        <v>587081.73741000006</v>
      </c>
      <c r="E104" s="66"/>
      <c r="F104" s="67">
        <v>600723.59427000023</v>
      </c>
      <c r="G104" s="67">
        <f>G105+G106+G107+G108</f>
        <v>587059.19170000032</v>
      </c>
      <c r="H104" s="11"/>
      <c r="I104" s="410">
        <f>+G125/G138</f>
        <v>0.74233002515986002</v>
      </c>
      <c r="J104" s="245"/>
      <c r="K104" s="122"/>
      <c r="L104" s="29"/>
    </row>
    <row r="105" spans="1:12" ht="15.9" customHeight="1" outlineLevel="1" x14ac:dyDescent="0.25">
      <c r="A105" s="406"/>
      <c r="B105" s="408"/>
      <c r="C105" s="68" t="s">
        <v>43</v>
      </c>
      <c r="D105" s="69">
        <v>252487.87216</v>
      </c>
      <c r="E105" s="66"/>
      <c r="F105" s="69">
        <v>218473.79454000006</v>
      </c>
      <c r="G105" s="69">
        <v>252064.60205000022</v>
      </c>
      <c r="I105" s="411"/>
      <c r="J105" s="245"/>
      <c r="K105" s="122"/>
      <c r="L105" s="26"/>
    </row>
    <row r="106" spans="1:12" s="202" customFormat="1" ht="15.9" customHeight="1" outlineLevel="1" x14ac:dyDescent="0.25">
      <c r="A106" s="406"/>
      <c r="B106" s="408"/>
      <c r="C106" s="337" t="s">
        <v>176</v>
      </c>
      <c r="D106" s="200">
        <v>154395.56511000008</v>
      </c>
      <c r="E106" s="203"/>
      <c r="F106" s="200">
        <v>146430.78432000012</v>
      </c>
      <c r="G106" s="200">
        <v>154797.41420999999</v>
      </c>
      <c r="I106" s="411"/>
      <c r="J106" s="245"/>
      <c r="K106" s="122"/>
      <c r="L106" s="198"/>
    </row>
    <row r="107" spans="1:12" ht="15.9" customHeight="1" outlineLevel="1" x14ac:dyDescent="0.25">
      <c r="A107" s="406"/>
      <c r="B107" s="408"/>
      <c r="C107" s="68" t="s">
        <v>15</v>
      </c>
      <c r="D107" s="69">
        <v>45.892400000000009</v>
      </c>
      <c r="E107" s="66"/>
      <c r="F107" s="69">
        <v>130.3475</v>
      </c>
      <c r="G107" s="69">
        <v>45.889929999999993</v>
      </c>
      <c r="I107" s="411"/>
      <c r="J107" s="245"/>
      <c r="K107" s="122"/>
      <c r="L107" s="26"/>
    </row>
    <row r="108" spans="1:12" ht="15.9" customHeight="1" outlineLevel="1" x14ac:dyDescent="0.25">
      <c r="A108" s="406"/>
      <c r="B108" s="408"/>
      <c r="C108" s="68" t="s">
        <v>44</v>
      </c>
      <c r="D108" s="221">
        <f>SUM(D109:D112)</f>
        <v>180152.40773999988</v>
      </c>
      <c r="F108" s="221">
        <f>SUM(F109:F112)</f>
        <v>235688.66791000011</v>
      </c>
      <c r="G108" s="221">
        <f>SUM(G109:G112)</f>
        <v>180151.28551000019</v>
      </c>
      <c r="I108" s="411"/>
      <c r="J108" s="122"/>
      <c r="K108" s="122"/>
      <c r="L108" s="26"/>
    </row>
    <row r="109" spans="1:12" ht="15.9" customHeight="1" outlineLevel="1" x14ac:dyDescent="0.25">
      <c r="A109" s="406"/>
      <c r="B109" s="408"/>
      <c r="C109" s="71" t="s">
        <v>14</v>
      </c>
      <c r="D109" s="69">
        <v>149907.3696399999</v>
      </c>
      <c r="E109" s="66"/>
      <c r="F109" s="69">
        <v>164798.02857000011</v>
      </c>
      <c r="G109" s="69">
        <v>149963.6628500002</v>
      </c>
      <c r="I109" s="411"/>
      <c r="J109" s="245"/>
      <c r="K109" s="122"/>
      <c r="L109" s="26"/>
    </row>
    <row r="110" spans="1:12" ht="15.9" customHeight="1" outlineLevel="1" x14ac:dyDescent="0.25">
      <c r="A110" s="406"/>
      <c r="B110" s="408"/>
      <c r="C110" s="71" t="s">
        <v>13</v>
      </c>
      <c r="D110" s="69">
        <v>28220.926989999993</v>
      </c>
      <c r="E110" s="66"/>
      <c r="F110" s="69">
        <v>68884.577019999997</v>
      </c>
      <c r="G110" s="69">
        <v>28219.492499999989</v>
      </c>
      <c r="I110" s="411"/>
      <c r="J110" s="245"/>
      <c r="K110" s="122"/>
      <c r="L110" s="26"/>
    </row>
    <row r="111" spans="1:12" ht="15.9" customHeight="1" outlineLevel="1" x14ac:dyDescent="0.25">
      <c r="A111" s="406"/>
      <c r="B111" s="408"/>
      <c r="C111" s="71" t="s">
        <v>12</v>
      </c>
      <c r="D111" s="69">
        <v>1881.02883</v>
      </c>
      <c r="E111" s="66"/>
      <c r="F111" s="69">
        <v>1770.8033499999999</v>
      </c>
      <c r="G111" s="69">
        <v>1886.574789999999</v>
      </c>
      <c r="I111" s="411"/>
      <c r="J111" s="245"/>
      <c r="K111" s="122"/>
      <c r="L111" s="26"/>
    </row>
    <row r="112" spans="1:12" ht="15.9" customHeight="1" outlineLevel="1" x14ac:dyDescent="0.25">
      <c r="A112" s="406"/>
      <c r="B112" s="408"/>
      <c r="C112" s="101" t="s">
        <v>63</v>
      </c>
      <c r="D112" s="69">
        <v>143.08228</v>
      </c>
      <c r="E112" s="66"/>
      <c r="F112" s="69">
        <v>235.25897000000009</v>
      </c>
      <c r="G112" s="69">
        <v>81.555370000000011</v>
      </c>
      <c r="I112" s="411"/>
      <c r="J112" s="245"/>
      <c r="K112" s="122"/>
      <c r="L112" s="26"/>
    </row>
    <row r="113" spans="1:12" ht="15.9" customHeight="1" outlineLevel="1" x14ac:dyDescent="0.25">
      <c r="A113" s="406"/>
      <c r="B113" s="408"/>
      <c r="C113" s="101" t="s">
        <v>67</v>
      </c>
      <c r="D113" s="69">
        <v>0</v>
      </c>
      <c r="E113" s="66"/>
      <c r="F113" s="69">
        <v>0</v>
      </c>
      <c r="G113" s="69">
        <v>0</v>
      </c>
      <c r="I113" s="411"/>
      <c r="J113" s="245"/>
      <c r="K113" s="122"/>
      <c r="L113" s="26"/>
    </row>
    <row r="114" spans="1:12" ht="15.9" customHeight="1" x14ac:dyDescent="0.25">
      <c r="A114" s="406"/>
      <c r="B114" s="408"/>
      <c r="C114" s="72" t="s">
        <v>174</v>
      </c>
      <c r="D114" s="69">
        <v>591271.10921000072</v>
      </c>
      <c r="E114" s="222"/>
      <c r="F114" s="69">
        <v>485682.21594999928</v>
      </c>
      <c r="G114" s="69">
        <v>591240.10970000795</v>
      </c>
      <c r="H114" s="11"/>
      <c r="I114" s="411"/>
      <c r="J114" s="245"/>
      <c r="K114" s="122"/>
      <c r="L114" s="26"/>
    </row>
    <row r="115" spans="1:12" ht="15.9" customHeight="1" x14ac:dyDescent="0.25">
      <c r="A115" s="406"/>
      <c r="B115" s="408"/>
      <c r="C115" s="72" t="s">
        <v>41</v>
      </c>
      <c r="D115" s="69">
        <v>39174.087949999972</v>
      </c>
      <c r="E115" s="222"/>
      <c r="F115" s="69">
        <v>42257.151039999997</v>
      </c>
      <c r="G115" s="69">
        <v>39171.992429999977</v>
      </c>
      <c r="H115" s="11"/>
      <c r="I115" s="411"/>
      <c r="J115" s="245"/>
      <c r="K115" s="122"/>
    </row>
    <row r="116" spans="1:12" s="5" customFormat="1" ht="15.9" customHeight="1" x14ac:dyDescent="0.25">
      <c r="A116" s="406"/>
      <c r="B116" s="408"/>
      <c r="C116" s="73" t="s">
        <v>130</v>
      </c>
      <c r="D116" s="69">
        <v>3645.3880100000001</v>
      </c>
      <c r="E116" s="66"/>
      <c r="F116" s="69">
        <v>3397.4795100000001</v>
      </c>
      <c r="G116" s="69">
        <v>3645.1930699999989</v>
      </c>
      <c r="H116" s="7"/>
      <c r="I116" s="411"/>
      <c r="J116" s="245"/>
      <c r="K116" s="122"/>
    </row>
    <row r="117" spans="1:12" ht="15.9" customHeight="1" x14ac:dyDescent="0.25">
      <c r="A117" s="406"/>
      <c r="B117" s="408"/>
      <c r="C117" s="73" t="s">
        <v>5</v>
      </c>
      <c r="D117" s="69">
        <v>26150.700859999968</v>
      </c>
      <c r="E117" s="66"/>
      <c r="F117" s="69">
        <v>28695.361660000821</v>
      </c>
      <c r="G117" s="69">
        <v>26149.30235999979</v>
      </c>
      <c r="H117" s="11"/>
      <c r="I117" s="411"/>
      <c r="J117" s="245"/>
      <c r="K117" s="122"/>
    </row>
    <row r="118" spans="1:12" ht="15.9" customHeight="1" x14ac:dyDescent="0.25">
      <c r="A118" s="406"/>
      <c r="B118" s="408"/>
      <c r="C118" s="73" t="s">
        <v>6</v>
      </c>
      <c r="D118" s="69">
        <v>84114.943929999965</v>
      </c>
      <c r="E118" s="66"/>
      <c r="F118" s="69">
        <v>74683.769350000031</v>
      </c>
      <c r="G118" s="69">
        <v>84116.904920000001</v>
      </c>
      <c r="H118" s="11"/>
      <c r="I118" s="411"/>
      <c r="J118" s="245"/>
      <c r="K118" s="122"/>
    </row>
    <row r="119" spans="1:12" ht="15.9" customHeight="1" x14ac:dyDescent="0.25">
      <c r="A119" s="406"/>
      <c r="B119" s="408"/>
      <c r="C119" s="73" t="s">
        <v>16</v>
      </c>
      <c r="D119" s="69">
        <v>2333.8565999999992</v>
      </c>
      <c r="E119" s="66"/>
      <c r="F119" s="69">
        <v>1885.45623</v>
      </c>
      <c r="G119" s="69">
        <v>2333.7317899999998</v>
      </c>
      <c r="H119" s="11"/>
      <c r="I119" s="411"/>
      <c r="J119" s="245"/>
      <c r="K119" s="122"/>
    </row>
    <row r="120" spans="1:12" ht="15.9" customHeight="1" x14ac:dyDescent="0.25">
      <c r="A120" s="406"/>
      <c r="B120" s="408"/>
      <c r="C120" s="73" t="s">
        <v>7</v>
      </c>
      <c r="D120" s="69">
        <v>119113.26744</v>
      </c>
      <c r="E120" s="66"/>
      <c r="F120" s="69">
        <v>62411.663910000003</v>
      </c>
      <c r="G120" s="69">
        <v>119106.8977900001</v>
      </c>
      <c r="H120" s="11"/>
      <c r="I120" s="411"/>
      <c r="J120" s="245"/>
      <c r="K120" s="122"/>
    </row>
    <row r="121" spans="1:12" ht="15.9" customHeight="1" x14ac:dyDescent="0.25">
      <c r="A121" s="406"/>
      <c r="B121" s="408"/>
      <c r="C121" s="73" t="s">
        <v>17</v>
      </c>
      <c r="D121" s="69">
        <v>20253.57693000001</v>
      </c>
      <c r="E121" s="66"/>
      <c r="F121" s="69">
        <v>17482.022239999958</v>
      </c>
      <c r="G121" s="69">
        <v>20252.493780000001</v>
      </c>
      <c r="H121" s="11"/>
      <c r="I121" s="411"/>
      <c r="J121" s="245"/>
      <c r="K121" s="122"/>
    </row>
    <row r="122" spans="1:12" ht="15.9" customHeight="1" x14ac:dyDescent="0.25">
      <c r="A122" s="406"/>
      <c r="B122" s="408"/>
      <c r="C122" s="73" t="s">
        <v>57</v>
      </c>
      <c r="D122" s="69">
        <v>4170.7971999999991</v>
      </c>
      <c r="E122" s="66"/>
      <c r="F122" s="69">
        <v>1931.6861699999899</v>
      </c>
      <c r="G122" s="69">
        <v>4175.5817100000731</v>
      </c>
      <c r="H122" s="11"/>
      <c r="I122" s="411"/>
      <c r="J122" s="245"/>
      <c r="K122" s="122"/>
    </row>
    <row r="123" spans="1:12" ht="15.9" customHeight="1" x14ac:dyDescent="0.25">
      <c r="A123" s="406"/>
      <c r="B123" s="408"/>
      <c r="C123" s="73" t="s">
        <v>58</v>
      </c>
      <c r="D123" s="69">
        <v>4787.5471199999965</v>
      </c>
      <c r="E123" s="66"/>
      <c r="F123" s="69">
        <v>2722.5726999999488</v>
      </c>
      <c r="G123" s="69">
        <v>4798.6206100001273</v>
      </c>
      <c r="H123" s="11"/>
      <c r="I123" s="411"/>
      <c r="J123" s="246"/>
    </row>
    <row r="124" spans="1:12" ht="15.9" customHeight="1" x14ac:dyDescent="0.25">
      <c r="A124" s="406"/>
      <c r="B124" s="408"/>
      <c r="C124" s="73" t="s">
        <v>74</v>
      </c>
      <c r="D124" s="69">
        <v>1668.775290000003</v>
      </c>
      <c r="E124" s="66"/>
      <c r="F124" s="69">
        <v>2429.2109200000004</v>
      </c>
      <c r="G124" s="69">
        <v>1668.8056199999999</v>
      </c>
      <c r="H124" s="11"/>
      <c r="I124" s="411"/>
      <c r="J124" s="246"/>
    </row>
    <row r="125" spans="1:12" s="7" customFormat="1" ht="18" customHeight="1" x14ac:dyDescent="0.25">
      <c r="A125" s="406"/>
      <c r="B125" s="409"/>
      <c r="C125" s="84" t="s">
        <v>55</v>
      </c>
      <c r="D125" s="85">
        <f>+D104+D114+D115+SUM(D116:D124)</f>
        <v>1483765.787950001</v>
      </c>
      <c r="E125" s="62"/>
      <c r="F125" s="85">
        <f>+F104+F114+F115+SUM(F116:F124)</f>
        <v>1324302.1839500002</v>
      </c>
      <c r="G125" s="85">
        <f>+G104+G114+G115+SUM(G116:G124)</f>
        <v>1483718.825480008</v>
      </c>
      <c r="I125" s="412"/>
      <c r="J125" s="246"/>
      <c r="K125" s="125"/>
    </row>
    <row r="126" spans="1:12" ht="15.6" x14ac:dyDescent="0.3">
      <c r="A126" s="406"/>
      <c r="B126" s="22"/>
      <c r="C126" s="35"/>
      <c r="D126" s="18"/>
      <c r="E126" s="18"/>
      <c r="F126" s="18"/>
      <c r="G126" s="18"/>
      <c r="H126" s="7"/>
      <c r="I126" s="36"/>
      <c r="J126" s="246"/>
    </row>
    <row r="127" spans="1:12" ht="18.75" customHeight="1" x14ac:dyDescent="0.25">
      <c r="A127" s="406"/>
      <c r="B127" s="413" t="s">
        <v>22</v>
      </c>
      <c r="C127" s="77" t="s">
        <v>38</v>
      </c>
      <c r="D127" s="79">
        <v>195519.6794600001</v>
      </c>
      <c r="E127" s="78"/>
      <c r="F127" s="79">
        <v>151884.86370999989</v>
      </c>
      <c r="G127" s="325">
        <v>195569.56379999931</v>
      </c>
      <c r="H127" s="7"/>
      <c r="I127" s="410">
        <f>+G129/G138</f>
        <v>0.10605657615881263</v>
      </c>
      <c r="J127" s="246"/>
    </row>
    <row r="128" spans="1:12" ht="18.75" customHeight="1" x14ac:dyDescent="0.25">
      <c r="A128" s="406"/>
      <c r="B128" s="414"/>
      <c r="C128" s="80" t="s">
        <v>39</v>
      </c>
      <c r="D128" s="69">
        <v>16395.826870000001</v>
      </c>
      <c r="E128" s="78"/>
      <c r="F128" s="69">
        <v>19337.784419999989</v>
      </c>
      <c r="G128" s="155">
        <v>16409.115870000009</v>
      </c>
      <c r="H128" s="7"/>
      <c r="I128" s="411"/>
      <c r="J128" s="246"/>
    </row>
    <row r="129" spans="1:11" s="7" customFormat="1" ht="18.75" customHeight="1" x14ac:dyDescent="0.3">
      <c r="A129" s="406"/>
      <c r="B129" s="415"/>
      <c r="C129" s="98" t="s">
        <v>61</v>
      </c>
      <c r="D129" s="85">
        <f>SUM(D127:D128)</f>
        <v>211915.50633000009</v>
      </c>
      <c r="F129" s="85">
        <f>SUM(F127:F128)</f>
        <v>171222.64812999987</v>
      </c>
      <c r="G129" s="85">
        <f>SUM(G127:G128)</f>
        <v>211978.67966999931</v>
      </c>
      <c r="H129" s="11"/>
      <c r="I129" s="412"/>
      <c r="K129" s="125"/>
    </row>
    <row r="130" spans="1:11" s="7" customFormat="1" ht="15.6" x14ac:dyDescent="0.3">
      <c r="A130" s="406"/>
      <c r="B130" s="22"/>
      <c r="C130" s="19"/>
      <c r="D130" s="20"/>
      <c r="F130" s="20"/>
      <c r="G130" s="23"/>
      <c r="H130" s="11"/>
      <c r="I130" s="36"/>
      <c r="K130" s="125"/>
    </row>
    <row r="131" spans="1:11" s="7" customFormat="1" ht="18.600000000000001" customHeight="1" x14ac:dyDescent="0.25">
      <c r="A131" s="406"/>
      <c r="B131" s="413" t="s">
        <v>128</v>
      </c>
      <c r="C131" s="260" t="s">
        <v>102</v>
      </c>
      <c r="D131" s="79">
        <v>303050.76869000011</v>
      </c>
      <c r="E131" s="78"/>
      <c r="F131" s="79">
        <v>223658.1197800001</v>
      </c>
      <c r="G131" s="325">
        <v>303034.56170999992</v>
      </c>
      <c r="H131" s="11"/>
      <c r="I131" s="410">
        <f>+G133/G138</f>
        <v>0.15161339868132748</v>
      </c>
      <c r="K131" s="125"/>
    </row>
    <row r="132" spans="1:11" s="7" customFormat="1" ht="18.600000000000001" customHeight="1" x14ac:dyDescent="0.25">
      <c r="A132" s="406"/>
      <c r="B132" s="414"/>
      <c r="C132" s="261" t="s">
        <v>103</v>
      </c>
      <c r="D132" s="69">
        <v>0</v>
      </c>
      <c r="E132" s="78"/>
      <c r="F132" s="69">
        <v>0</v>
      </c>
      <c r="G132" s="155">
        <v>0</v>
      </c>
      <c r="H132" s="11"/>
      <c r="I132" s="411"/>
      <c r="K132" s="125"/>
    </row>
    <row r="133" spans="1:11" s="7" customFormat="1" ht="18.600000000000001" customHeight="1" x14ac:dyDescent="0.3">
      <c r="A133" s="406"/>
      <c r="B133" s="415"/>
      <c r="C133" s="98" t="s">
        <v>139</v>
      </c>
      <c r="D133" s="85">
        <f>SUM(D131:D132)</f>
        <v>303050.76869000011</v>
      </c>
      <c r="F133" s="85">
        <f>SUM(F131:F132)</f>
        <v>223658.1197800001</v>
      </c>
      <c r="G133" s="85">
        <f>SUM(G131:G132)</f>
        <v>303034.56170999992</v>
      </c>
      <c r="H133" s="11"/>
      <c r="I133" s="412"/>
      <c r="K133" s="125"/>
    </row>
    <row r="134" spans="1:11" s="7" customFormat="1" ht="15.6" x14ac:dyDescent="0.3">
      <c r="A134" s="406"/>
      <c r="B134" s="22"/>
      <c r="C134" s="19"/>
      <c r="D134" s="23"/>
      <c r="F134" s="20"/>
      <c r="G134" s="23"/>
      <c r="H134" s="11"/>
      <c r="I134" s="36"/>
      <c r="K134" s="125"/>
    </row>
    <row r="135" spans="1:11" s="7" customFormat="1" ht="15.75" customHeight="1" x14ac:dyDescent="0.3">
      <c r="A135" s="406"/>
      <c r="B135" s="416" t="s">
        <v>24</v>
      </c>
      <c r="C135" s="416"/>
      <c r="D135" s="86">
        <f>D138-D136</f>
        <v>1152725.9714700002</v>
      </c>
      <c r="F135" s="86">
        <f t="shared" ref="F135:G135" si="6">F138-F136</f>
        <v>1016623.457230001</v>
      </c>
      <c r="G135" s="86">
        <f t="shared" si="6"/>
        <v>1152696.0919899999</v>
      </c>
      <c r="H135" s="11"/>
      <c r="I135" s="87">
        <f>+G135/$G$138</f>
        <v>0.57671366317791495</v>
      </c>
      <c r="K135" s="125"/>
    </row>
    <row r="136" spans="1:11" s="7" customFormat="1" ht="15.75" customHeight="1" x14ac:dyDescent="0.25">
      <c r="A136" s="406"/>
      <c r="B136" s="416" t="s">
        <v>25</v>
      </c>
      <c r="C136" s="416"/>
      <c r="D136" s="86">
        <f>+D114+D115+D116+D129</f>
        <v>846006.0915000008</v>
      </c>
      <c r="F136" s="86">
        <f>+F114+F115+F116+F129</f>
        <v>702559.49462999916</v>
      </c>
      <c r="G136" s="86">
        <f>+G114+G115+G116+G129</f>
        <v>846035.97487000725</v>
      </c>
      <c r="H136" s="62"/>
      <c r="I136" s="87">
        <f>+G136/$G$138</f>
        <v>0.42328633682208511</v>
      </c>
      <c r="K136" s="125"/>
    </row>
    <row r="137" spans="1:11" ht="13.8" x14ac:dyDescent="0.25">
      <c r="B137" s="22"/>
      <c r="C137" s="19"/>
      <c r="D137" s="23"/>
      <c r="E137" s="7"/>
      <c r="F137" s="21"/>
      <c r="G137" s="21"/>
      <c r="H137" s="11"/>
      <c r="I137" s="22"/>
    </row>
    <row r="138" spans="1:11" ht="26.25" customHeight="1" x14ac:dyDescent="0.3">
      <c r="A138" s="419" t="s">
        <v>26</v>
      </c>
      <c r="B138" s="420" t="s">
        <v>140</v>
      </c>
      <c r="C138" s="421"/>
      <c r="D138" s="88">
        <f>+D125+D129+D133</f>
        <v>1998732.062970001</v>
      </c>
      <c r="E138"/>
      <c r="F138" s="88">
        <f>+F125+F129+F133</f>
        <v>1719182.9518600001</v>
      </c>
      <c r="G138" s="88">
        <f>+G125+G129+G133</f>
        <v>1998732.0668600071</v>
      </c>
      <c r="H138" s="11"/>
      <c r="I138" s="375"/>
      <c r="J138" s="187"/>
    </row>
    <row r="139" spans="1:11" ht="14.25" customHeight="1" x14ac:dyDescent="0.25">
      <c r="A139" s="419"/>
      <c r="B139" s="422" t="s">
        <v>141</v>
      </c>
      <c r="C139" s="423"/>
      <c r="D139" s="89"/>
      <c r="E139" s="78"/>
      <c r="F139" s="141">
        <v>265980.59226</v>
      </c>
      <c r="G139" s="89">
        <v>219210.6605999996</v>
      </c>
      <c r="H139" s="11"/>
      <c r="I139" s="292"/>
      <c r="J139" s="13"/>
    </row>
    <row r="140" spans="1:11" ht="14.25" customHeight="1" x14ac:dyDescent="0.25">
      <c r="A140" s="419"/>
      <c r="B140" s="422" t="s">
        <v>142</v>
      </c>
      <c r="C140" s="423"/>
      <c r="D140" s="89"/>
      <c r="E140" s="78"/>
      <c r="F140" s="141">
        <v>3252.9798500000011</v>
      </c>
      <c r="G140" s="89">
        <v>4550.3842900000009</v>
      </c>
      <c r="H140" s="11"/>
      <c r="I140" s="104"/>
      <c r="J140" s="13"/>
    </row>
    <row r="141" spans="1:11" ht="27.3" customHeight="1" x14ac:dyDescent="0.3">
      <c r="A141" s="419"/>
      <c r="B141" s="420" t="s">
        <v>143</v>
      </c>
      <c r="C141" s="421"/>
      <c r="D141" s="88"/>
      <c r="E141"/>
      <c r="F141" s="90">
        <f>+F138-F139-F140</f>
        <v>1449949.3797500001</v>
      </c>
      <c r="G141" s="90">
        <f>+G138-G139-G140</f>
        <v>1774971.0219700076</v>
      </c>
      <c r="H141" s="11"/>
      <c r="I141" s="62"/>
    </row>
    <row r="142" spans="1:11" ht="14.25" customHeight="1" x14ac:dyDescent="0.3">
      <c r="A142" s="419"/>
      <c r="B142" s="422" t="s">
        <v>144</v>
      </c>
      <c r="C142" s="423"/>
      <c r="D142" s="91"/>
      <c r="E142" s="92"/>
      <c r="F142" s="113">
        <v>14395.892180000399</v>
      </c>
      <c r="G142" s="113">
        <v>35391.832239999501</v>
      </c>
      <c r="H142" s="11"/>
      <c r="I142" s="62"/>
    </row>
    <row r="143" spans="1:11" ht="38.25" customHeight="1" x14ac:dyDescent="0.3">
      <c r="A143" s="419"/>
      <c r="B143" s="424" t="s">
        <v>145</v>
      </c>
      <c r="C143" s="425"/>
      <c r="D143" s="88"/>
      <c r="E143"/>
      <c r="F143" s="94">
        <f>+F141-F142</f>
        <v>1435553.4875699996</v>
      </c>
      <c r="G143" s="94">
        <f>+G141-G142</f>
        <v>1739579.1897300081</v>
      </c>
      <c r="H143" s="11"/>
      <c r="I143" s="104"/>
    </row>
    <row r="144" spans="1:11" customFormat="1" ht="15" customHeight="1" x14ac:dyDescent="0.3">
      <c r="A144" s="469" t="s">
        <v>183</v>
      </c>
      <c r="B144" s="469"/>
      <c r="C144" s="469"/>
      <c r="F144" s="111"/>
      <c r="G144" s="111"/>
      <c r="K144" s="124"/>
    </row>
    <row r="145" spans="1:11" ht="24" customHeight="1" x14ac:dyDescent="0.25">
      <c r="A145" s="463" t="s">
        <v>98</v>
      </c>
      <c r="B145" s="463"/>
      <c r="C145" s="463"/>
      <c r="D145" s="463"/>
      <c r="E145" s="463"/>
      <c r="F145" s="463"/>
      <c r="G145" s="463"/>
      <c r="H145" s="463"/>
      <c r="I145" s="463"/>
    </row>
    <row r="146" spans="1:11" ht="13.05" customHeight="1" x14ac:dyDescent="0.25">
      <c r="A146" s="464" t="s">
        <v>45</v>
      </c>
      <c r="B146" s="464"/>
      <c r="C146" s="464"/>
      <c r="D146" s="464"/>
      <c r="E146" s="464"/>
      <c r="F146" s="464"/>
      <c r="G146" s="464"/>
      <c r="H146" s="464"/>
      <c r="I146" s="464"/>
    </row>
    <row r="147" spans="1:11" ht="13.05" customHeight="1" x14ac:dyDescent="0.25">
      <c r="A147" s="464" t="s">
        <v>46</v>
      </c>
      <c r="B147" s="464"/>
      <c r="C147" s="464"/>
      <c r="D147" s="464"/>
      <c r="E147" s="464"/>
      <c r="F147" s="464"/>
      <c r="G147" s="464"/>
      <c r="H147" s="464"/>
      <c r="I147" s="464"/>
    </row>
    <row r="148" spans="1:11" ht="13.05" customHeight="1" x14ac:dyDescent="0.25">
      <c r="A148" s="464" t="s">
        <v>131</v>
      </c>
      <c r="B148" s="464"/>
      <c r="C148" s="464"/>
      <c r="D148" s="464"/>
      <c r="E148" s="464"/>
      <c r="F148" s="464"/>
      <c r="G148" s="464"/>
      <c r="H148" s="464"/>
      <c r="I148" s="464"/>
      <c r="K148" s="2"/>
    </row>
    <row r="149" spans="1:11" ht="13.05" customHeight="1" x14ac:dyDescent="0.25">
      <c r="A149" s="464" t="s">
        <v>81</v>
      </c>
      <c r="B149" s="464"/>
      <c r="C149" s="464"/>
      <c r="D149" s="464"/>
      <c r="E149" s="464"/>
      <c r="F149" s="464"/>
      <c r="G149" s="464"/>
      <c r="H149" s="464"/>
      <c r="I149" s="464"/>
      <c r="K149" s="2"/>
    </row>
    <row r="150" spans="1:11" ht="13.05" customHeight="1" x14ac:dyDescent="0.25">
      <c r="A150" s="464" t="s">
        <v>82</v>
      </c>
      <c r="B150" s="464"/>
      <c r="C150" s="464"/>
      <c r="D150" s="464"/>
      <c r="E150" s="464"/>
      <c r="F150" s="464"/>
      <c r="G150" s="464"/>
      <c r="H150" s="464"/>
      <c r="I150" s="464"/>
      <c r="K150" s="2"/>
    </row>
    <row r="151" spans="1:11" ht="15" customHeight="1" x14ac:dyDescent="0.25">
      <c r="A151" s="464" t="s">
        <v>83</v>
      </c>
      <c r="B151" s="464"/>
      <c r="C151" s="464"/>
      <c r="D151" s="464"/>
      <c r="E151" s="464"/>
      <c r="F151" s="464"/>
      <c r="G151" s="464"/>
      <c r="H151" s="464"/>
      <c r="I151" s="464"/>
      <c r="K151" s="2"/>
    </row>
    <row r="152" spans="1:11" ht="18.600000000000001" customHeight="1" x14ac:dyDescent="0.25">
      <c r="A152" s="469" t="s">
        <v>173</v>
      </c>
      <c r="B152" s="469"/>
      <c r="C152" s="469"/>
      <c r="D152" s="176"/>
      <c r="E152" s="176"/>
      <c r="F152" s="176"/>
      <c r="G152" s="176"/>
      <c r="H152" s="176"/>
      <c r="I152" s="176"/>
      <c r="K152" s="2"/>
    </row>
    <row r="153" spans="1:11" ht="18.600000000000001" customHeight="1" x14ac:dyDescent="0.25">
      <c r="A153" s="464" t="s">
        <v>172</v>
      </c>
      <c r="B153" s="464"/>
      <c r="C153" s="464"/>
      <c r="D153" s="464"/>
      <c r="E153" s="464"/>
      <c r="F153" s="464"/>
      <c r="G153" s="464"/>
      <c r="H153" s="464"/>
      <c r="I153" s="464"/>
      <c r="K153" s="2"/>
    </row>
    <row r="154" spans="1:11" ht="13.2" customHeight="1" x14ac:dyDescent="0.25">
      <c r="A154" s="399" t="s">
        <v>175</v>
      </c>
      <c r="B154" s="399"/>
      <c r="C154" s="399"/>
      <c r="D154" s="399"/>
      <c r="E154" s="399"/>
      <c r="F154" s="399"/>
      <c r="G154" s="399"/>
      <c r="H154" s="399"/>
      <c r="I154" s="399"/>
      <c r="K154" s="2"/>
    </row>
    <row r="155" spans="1:11" ht="18.600000000000001" customHeight="1" x14ac:dyDescent="0.25">
      <c r="A155" s="464" t="s">
        <v>177</v>
      </c>
      <c r="B155" s="464"/>
      <c r="C155" s="464"/>
      <c r="D155" s="464"/>
      <c r="E155" s="464"/>
      <c r="F155" s="464"/>
      <c r="G155" s="464"/>
      <c r="H155" s="176"/>
      <c r="I155" s="176"/>
      <c r="K155" s="2"/>
    </row>
    <row r="156" spans="1:11" ht="25.95" customHeight="1" x14ac:dyDescent="0.25">
      <c r="A156" s="400" t="s">
        <v>35</v>
      </c>
      <c r="B156" s="400"/>
      <c r="C156" s="400"/>
      <c r="D156" s="172"/>
      <c r="E156" s="172"/>
      <c r="F156" s="172"/>
      <c r="G156" s="172"/>
      <c r="H156" s="172"/>
      <c r="I156" s="172"/>
    </row>
    <row r="157" spans="1:11" ht="15" customHeight="1" x14ac:dyDescent="0.25">
      <c r="A157" s="400" t="s">
        <v>184</v>
      </c>
      <c r="B157" s="400"/>
      <c r="C157" s="400"/>
      <c r="D157" s="400"/>
      <c r="E157" s="400"/>
      <c r="F157" s="400"/>
      <c r="G157" s="21"/>
      <c r="H157" s="7"/>
      <c r="I157" s="22"/>
    </row>
    <row r="158" spans="1:11" ht="15" customHeight="1" x14ac:dyDescent="0.25">
      <c r="A158" s="400" t="s">
        <v>68</v>
      </c>
      <c r="B158" s="400"/>
      <c r="C158" s="400"/>
      <c r="D158" s="400"/>
      <c r="E158" s="400"/>
      <c r="F158" s="400"/>
      <c r="G158" s="25"/>
      <c r="H158" s="25"/>
      <c r="I158" s="25"/>
    </row>
    <row r="159" spans="1:11" ht="15" customHeight="1" x14ac:dyDescent="0.25">
      <c r="A159" s="400" t="s">
        <v>9</v>
      </c>
      <c r="B159" s="400"/>
      <c r="C159" s="400"/>
      <c r="D159" s="400"/>
      <c r="E159" s="400"/>
      <c r="F159" s="400"/>
      <c r="G159" s="25"/>
      <c r="H159" s="25"/>
      <c r="I159" s="25"/>
    </row>
    <row r="160" spans="1:11" x14ac:dyDescent="0.25">
      <c r="C160" s="25"/>
      <c r="D160" s="25"/>
      <c r="E160" s="24"/>
      <c r="F160" s="24"/>
      <c r="G160" s="25"/>
      <c r="H160" s="25"/>
      <c r="I160" s="25"/>
    </row>
  </sheetData>
  <mergeCells count="67">
    <mergeCell ref="B142:C142"/>
    <mergeCell ref="B143:C143"/>
    <mergeCell ref="B136:C136"/>
    <mergeCell ref="B135:C135"/>
    <mergeCell ref="A138:A143"/>
    <mergeCell ref="B138:C138"/>
    <mergeCell ref="B139:C139"/>
    <mergeCell ref="A93:C93"/>
    <mergeCell ref="A95:A96"/>
    <mergeCell ref="B95:B96"/>
    <mergeCell ref="B140:C140"/>
    <mergeCell ref="B141:C141"/>
    <mergeCell ref="I10:I31"/>
    <mergeCell ref="B33:B35"/>
    <mergeCell ref="I33:I35"/>
    <mergeCell ref="A47:I47"/>
    <mergeCell ref="B37:C37"/>
    <mergeCell ref="B38:C38"/>
    <mergeCell ref="A40:A45"/>
    <mergeCell ref="B40:C40"/>
    <mergeCell ref="B41:C41"/>
    <mergeCell ref="B42:C42"/>
    <mergeCell ref="B43:C43"/>
    <mergeCell ref="B44:C44"/>
    <mergeCell ref="B45:C45"/>
    <mergeCell ref="A10:A38"/>
    <mergeCell ref="B10:B31"/>
    <mergeCell ref="A1:I1"/>
    <mergeCell ref="A2:I2"/>
    <mergeCell ref="A3:I3"/>
    <mergeCell ref="A4:I4"/>
    <mergeCell ref="A6:I6"/>
    <mergeCell ref="B88:B90"/>
    <mergeCell ref="A51:C51"/>
    <mergeCell ref="B131:B133"/>
    <mergeCell ref="A86:C86"/>
    <mergeCell ref="A88:A90"/>
    <mergeCell ref="A104:A136"/>
    <mergeCell ref="B104:B125"/>
    <mergeCell ref="A100:I100"/>
    <mergeCell ref="I131:I133"/>
    <mergeCell ref="I104:I125"/>
    <mergeCell ref="B127:B129"/>
    <mergeCell ref="I127:I129"/>
    <mergeCell ref="A54:C54"/>
    <mergeCell ref="A57:A83"/>
    <mergeCell ref="B57:B79"/>
    <mergeCell ref="B81:B83"/>
    <mergeCell ref="A156:C156"/>
    <mergeCell ref="A144:C144"/>
    <mergeCell ref="A145:I145"/>
    <mergeCell ref="A146:I146"/>
    <mergeCell ref="A147:I147"/>
    <mergeCell ref="A148:I148"/>
    <mergeCell ref="A149:I149"/>
    <mergeCell ref="A150:I150"/>
    <mergeCell ref="A151:I151"/>
    <mergeCell ref="A153:I153"/>
    <mergeCell ref="A154:I154"/>
    <mergeCell ref="A152:C152"/>
    <mergeCell ref="A155:G155"/>
    <mergeCell ref="A157:C157"/>
    <mergeCell ref="D157:F157"/>
    <mergeCell ref="A158:C158"/>
    <mergeCell ref="D158:F158"/>
    <mergeCell ref="A159:C159"/>
    <mergeCell ref="D159:F159"/>
  </mergeCells>
  <conditionalFormatting sqref="H9">
    <cfRule type="iconSet" priority="35">
      <iconSet>
        <cfvo type="percent" val="0"/>
        <cfvo type="num" val="0.95" gte="0"/>
        <cfvo type="num" val="1" gte="0"/>
      </iconSet>
    </cfRule>
    <cfRule type="iconSet" priority="36">
      <iconSet>
        <cfvo type="percent" val="0"/>
        <cfvo type="num" val="0.95" gte="0"/>
        <cfvo type="num" val="0.99" gte="0"/>
      </iconSet>
    </cfRule>
    <cfRule type="iconSet" priority="37">
      <iconSet>
        <cfvo type="percent" val="0"/>
        <cfvo type="num" val="0.95"/>
        <cfvo type="num" val="1"/>
      </iconSet>
    </cfRule>
  </conditionalFormatting>
  <conditionalFormatting sqref="H10">
    <cfRule type="iconSet" priority="33">
      <iconSet>
        <cfvo type="percent" val="0"/>
        <cfvo type="num" val="0.95"/>
        <cfvo type="num" val="1"/>
      </iconSet>
    </cfRule>
  </conditionalFormatting>
  <conditionalFormatting sqref="H11:H13 H15:H16 H19">
    <cfRule type="iconSet" priority="31">
      <iconSet>
        <cfvo type="percent" val="0"/>
        <cfvo type="num" val="0.95"/>
        <cfvo type="num" val="1"/>
      </iconSet>
    </cfRule>
  </conditionalFormatting>
  <conditionalFormatting sqref="H17">
    <cfRule type="iconSet" priority="21">
      <iconSet>
        <cfvo type="percent" val="0"/>
        <cfvo type="num" val="0.95"/>
        <cfvo type="num" val="1"/>
      </iconSet>
    </cfRule>
    <cfRule type="iconSet" priority="22">
      <iconSet>
        <cfvo type="percent" val="0"/>
        <cfvo type="num" val="0.95" gte="0"/>
        <cfvo type="num" val="0.99" gte="0"/>
      </iconSet>
    </cfRule>
    <cfRule type="iconSet" priority="23">
      <iconSet>
        <cfvo type="percent" val="0"/>
        <cfvo type="num" val="0.95" gte="0"/>
        <cfvo type="num" val="1" gte="0"/>
      </iconSet>
    </cfRule>
    <cfRule type="iconSet" priority="24">
      <iconSet>
        <cfvo type="percent" val="0"/>
        <cfvo type="num" val="0.95" gte="0"/>
        <cfvo type="num" val="1" gte="0"/>
      </iconSet>
    </cfRule>
  </conditionalFormatting>
  <conditionalFormatting sqref="H18">
    <cfRule type="iconSet" priority="17">
      <iconSet>
        <cfvo type="percent" val="0"/>
        <cfvo type="num" val="0.95"/>
        <cfvo type="num" val="1"/>
      </iconSet>
    </cfRule>
    <cfRule type="iconSet" priority="18">
      <iconSet>
        <cfvo type="percent" val="0"/>
        <cfvo type="num" val="0.95" gte="0"/>
        <cfvo type="num" val="0.99" gte="0"/>
      </iconSet>
    </cfRule>
    <cfRule type="iconSet" priority="19">
      <iconSet>
        <cfvo type="percent" val="0"/>
        <cfvo type="num" val="0.95" gte="0"/>
        <cfvo type="num" val="1" gte="0"/>
      </iconSet>
    </cfRule>
    <cfRule type="iconSet" priority="20">
      <iconSet>
        <cfvo type="percent" val="0"/>
        <cfvo type="num" val="0.95" gte="0"/>
        <cfvo type="num" val="1" gte="0"/>
      </iconSet>
    </cfRule>
  </conditionalFormatting>
  <conditionalFormatting sqref="H20:H21">
    <cfRule type="iconSet" priority="28">
      <iconSet>
        <cfvo type="percent" val="0"/>
        <cfvo type="num" val="0.95"/>
        <cfvo type="num" val="1"/>
      </iconSet>
    </cfRule>
  </conditionalFormatting>
  <conditionalFormatting sqref="H23:H29">
    <cfRule type="iconSet" priority="242">
      <iconSet>
        <cfvo type="percent" val="0"/>
        <cfvo type="num" val="0.95"/>
        <cfvo type="num" val="1"/>
      </iconSet>
    </cfRule>
  </conditionalFormatting>
  <conditionalFormatting sqref="H23:H30 H11:H13 H15:H16 H19">
    <cfRule type="iconSet" priority="244">
      <iconSet>
        <cfvo type="percent" val="0"/>
        <cfvo type="num" val="0.95" gte="0"/>
        <cfvo type="num" val="1" gte="0"/>
      </iconSet>
    </cfRule>
  </conditionalFormatting>
  <conditionalFormatting sqref="H23:H31 H10:H13 H15:H16 H19">
    <cfRule type="iconSet" priority="249">
      <iconSet>
        <cfvo type="percent" val="0"/>
        <cfvo type="num" val="0.95" gte="0"/>
        <cfvo type="num" val="1" gte="0"/>
      </iconSet>
    </cfRule>
  </conditionalFormatting>
  <conditionalFormatting sqref="H30">
    <cfRule type="iconSet" priority="48">
      <iconSet>
        <cfvo type="percent" val="0"/>
        <cfvo type="num" val="0.95"/>
        <cfvo type="num" val="1"/>
      </iconSet>
    </cfRule>
  </conditionalFormatting>
  <conditionalFormatting sqref="H31">
    <cfRule type="iconSet" priority="32">
      <iconSet>
        <cfvo type="percent" val="0"/>
        <cfvo type="num" val="0.95"/>
        <cfvo type="num" val="1"/>
      </iconSet>
    </cfRule>
  </conditionalFormatting>
  <conditionalFormatting sqref="H33:H37 H20:H22 H39">
    <cfRule type="iconSet" priority="30">
      <iconSet>
        <cfvo type="percent" val="0"/>
        <cfvo type="num" val="0.95"/>
        <cfvo type="num" val="1"/>
      </iconSet>
    </cfRule>
  </conditionalFormatting>
  <conditionalFormatting sqref="H33:H37 H20:H22">
    <cfRule type="iconSet" priority="29">
      <iconSet>
        <cfvo type="percent" val="0"/>
        <cfvo type="num" val="0.95"/>
        <cfvo type="num" val="1"/>
      </iconSet>
    </cfRule>
  </conditionalFormatting>
  <conditionalFormatting sqref="H39 H10:H13 H15:H16 H19:H37">
    <cfRule type="iconSet" priority="34">
      <iconSet>
        <cfvo type="percent" val="0"/>
        <cfvo type="num" val="0.95" gte="0"/>
        <cfvo type="num" val="0.99" gte="0"/>
      </iconSet>
    </cfRule>
  </conditionalFormatting>
  <conditionalFormatting sqref="H40:H45">
    <cfRule type="iconSet" priority="25">
      <iconSet>
        <cfvo type="percent" val="0"/>
        <cfvo type="num" val="0.95"/>
        <cfvo type="num" val="1"/>
      </iconSet>
    </cfRule>
    <cfRule type="iconSet" priority="26">
      <iconSet>
        <cfvo type="percent" val="0"/>
        <cfvo type="num" val="0.95"/>
        <cfvo type="num" val="1"/>
      </iconSet>
    </cfRule>
    <cfRule type="iconSet" priority="27">
      <iconSet>
        <cfvo type="percent" val="0"/>
        <cfvo type="num" val="0.95" gte="0"/>
        <cfvo type="num" val="0.99" gte="0"/>
      </iconSet>
    </cfRule>
  </conditionalFormatting>
  <conditionalFormatting sqref="H104">
    <cfRule type="iconSet" priority="46">
      <iconSet>
        <cfvo type="percent" val="0"/>
        <cfvo type="num" val="0.95"/>
        <cfvo type="num" val="1"/>
      </iconSet>
    </cfRule>
  </conditionalFormatting>
  <conditionalFormatting sqref="H105:H110 H113">
    <cfRule type="iconSet" priority="44">
      <iconSet>
        <cfvo type="percent" val="0"/>
        <cfvo type="num" val="0.95"/>
        <cfvo type="num" val="1"/>
      </iconSet>
    </cfRule>
  </conditionalFormatting>
  <conditionalFormatting sqref="H111">
    <cfRule type="iconSet" priority="9">
      <iconSet>
        <cfvo type="percent" val="0"/>
        <cfvo type="num" val="0.95"/>
        <cfvo type="num" val="1"/>
      </iconSet>
    </cfRule>
    <cfRule type="iconSet" priority="10">
      <iconSet>
        <cfvo type="percent" val="0"/>
        <cfvo type="num" val="0.95" gte="0"/>
        <cfvo type="num" val="0.99" gte="0"/>
      </iconSet>
    </cfRule>
    <cfRule type="iconSet" priority="11">
      <iconSet>
        <cfvo type="percent" val="0"/>
        <cfvo type="num" val="0.95" gte="0"/>
        <cfvo type="num" val="1" gte="0"/>
      </iconSet>
    </cfRule>
    <cfRule type="iconSet" priority="12">
      <iconSet>
        <cfvo type="percent" val="0"/>
        <cfvo type="num" val="0.95" gte="0"/>
        <cfvo type="num" val="1" gte="0"/>
      </iconSet>
    </cfRule>
  </conditionalFormatting>
  <conditionalFormatting sqref="H112">
    <cfRule type="iconSet" priority="13">
      <iconSet>
        <cfvo type="percent" val="0"/>
        <cfvo type="num" val="0.95"/>
        <cfvo type="num" val="1"/>
      </iconSet>
    </cfRule>
    <cfRule type="iconSet" priority="14">
      <iconSet>
        <cfvo type="percent" val="0"/>
        <cfvo type="num" val="0.95" gte="0"/>
        <cfvo type="num" val="0.99" gte="0"/>
      </iconSet>
    </cfRule>
    <cfRule type="iconSet" priority="15">
      <iconSet>
        <cfvo type="percent" val="0"/>
        <cfvo type="num" val="0.95" gte="0"/>
        <cfvo type="num" val="1" gte="0"/>
      </iconSet>
    </cfRule>
    <cfRule type="iconSet" priority="16">
      <iconSet>
        <cfvo type="percent" val="0"/>
        <cfvo type="num" val="0.95" gte="0"/>
        <cfvo type="num" val="1" gte="0"/>
      </iconSet>
    </cfRule>
  </conditionalFormatting>
  <conditionalFormatting sqref="H117:H122 H105:H110 H113">
    <cfRule type="iconSet" priority="250">
      <iconSet>
        <cfvo type="percent" val="0"/>
        <cfvo type="num" val="0.95" gte="0"/>
        <cfvo type="num" val="1" gte="0"/>
      </iconSet>
    </cfRule>
  </conditionalFormatting>
  <conditionalFormatting sqref="H117:H122">
    <cfRule type="iconSet" priority="254">
      <iconSet>
        <cfvo type="percent" val="0"/>
        <cfvo type="num" val="0.95"/>
        <cfvo type="num" val="1"/>
      </iconSet>
    </cfRule>
  </conditionalFormatting>
  <conditionalFormatting sqref="H123">
    <cfRule type="iconSet" priority="1">
      <iconSet>
        <cfvo type="percent" val="0"/>
        <cfvo type="num" val="0.95"/>
        <cfvo type="num" val="1"/>
      </iconSet>
    </cfRule>
    <cfRule type="iconSet" priority="2">
      <iconSet>
        <cfvo type="percent" val="0"/>
        <cfvo type="num" val="0.95" gte="0"/>
        <cfvo type="num" val="0.99" gte="0"/>
      </iconSet>
    </cfRule>
    <cfRule type="iconSet" priority="3">
      <iconSet>
        <cfvo type="percent" val="0"/>
        <cfvo type="num" val="0.95" gte="0"/>
        <cfvo type="num" val="1" gte="0"/>
      </iconSet>
    </cfRule>
    <cfRule type="iconSet" priority="4">
      <iconSet>
        <cfvo type="percent" val="0"/>
        <cfvo type="num" val="0.95" gte="0"/>
        <cfvo type="num" val="1" gte="0"/>
      </iconSet>
    </cfRule>
  </conditionalFormatting>
  <conditionalFormatting sqref="H124">
    <cfRule type="iconSet" priority="5">
      <iconSet>
        <cfvo type="percent" val="0"/>
        <cfvo type="num" val="0.95"/>
        <cfvo type="num" val="1"/>
      </iconSet>
    </cfRule>
    <cfRule type="iconSet" priority="6">
      <iconSet>
        <cfvo type="percent" val="0"/>
        <cfvo type="num" val="0.95" gte="0"/>
        <cfvo type="num" val="0.99" gte="0"/>
      </iconSet>
    </cfRule>
    <cfRule type="iconSet" priority="7">
      <iconSet>
        <cfvo type="percent" val="0"/>
        <cfvo type="num" val="0.95" gte="0"/>
        <cfvo type="num" val="1" gte="0"/>
      </iconSet>
    </cfRule>
    <cfRule type="iconSet" priority="8">
      <iconSet>
        <cfvo type="percent" val="0"/>
        <cfvo type="num" val="0.95" gte="0"/>
        <cfvo type="num" val="1" gte="0"/>
      </iconSet>
    </cfRule>
  </conditionalFormatting>
  <conditionalFormatting sqref="H125 H117:H122 H104:H110 H113">
    <cfRule type="iconSet" priority="54">
      <iconSet>
        <cfvo type="percent" val="0"/>
        <cfvo type="num" val="0.95" gte="0"/>
        <cfvo type="num" val="1" gte="0"/>
      </iconSet>
    </cfRule>
  </conditionalFormatting>
  <conditionalFormatting sqref="H125">
    <cfRule type="iconSet" priority="45">
      <iconSet>
        <cfvo type="percent" val="0"/>
        <cfvo type="num" val="0.95"/>
        <cfvo type="num" val="1"/>
      </iconSet>
    </cfRule>
  </conditionalFormatting>
  <conditionalFormatting sqref="H127:H135 H114:H116">
    <cfRule type="iconSet" priority="258">
      <iconSet>
        <cfvo type="percent" val="0"/>
        <cfvo type="num" val="0.95"/>
        <cfvo type="num" val="1"/>
      </iconSet>
    </cfRule>
  </conditionalFormatting>
  <conditionalFormatting sqref="H137 H104:H110 H113:H122 H125:H135">
    <cfRule type="iconSet" priority="47">
      <iconSet>
        <cfvo type="percent" val="0"/>
        <cfvo type="num" val="0.95" gte="0"/>
        <cfvo type="num" val="0.99" gte="0"/>
      </iconSet>
    </cfRule>
  </conditionalFormatting>
  <conditionalFormatting sqref="H137 H127:H135 H114:H116">
    <cfRule type="iconSet" priority="43">
      <iconSet>
        <cfvo type="percent" val="0"/>
        <cfvo type="num" val="0.95"/>
        <cfvo type="num" val="1"/>
      </iconSet>
    </cfRule>
  </conditionalFormatting>
  <conditionalFormatting sqref="H138:H143">
    <cfRule type="iconSet" priority="38">
      <iconSet>
        <cfvo type="percent" val="0"/>
        <cfvo type="num" val="0.95"/>
        <cfvo type="num" val="1"/>
      </iconSet>
    </cfRule>
    <cfRule type="iconSet" priority="39">
      <iconSet>
        <cfvo type="percent" val="0"/>
        <cfvo type="num" val="0.95"/>
        <cfvo type="num" val="1"/>
      </iconSet>
    </cfRule>
    <cfRule type="iconSet" priority="40">
      <iconSet>
        <cfvo type="percent" val="0"/>
        <cfvo type="num" val="0.95" gte="0"/>
        <cfvo type="num" val="0.99" gte="0"/>
      </iconSet>
    </cfRule>
  </conditionalFormatting>
  <conditionalFormatting sqref="H114:H115">
    <cfRule type="iconSet" priority="356">
      <iconSet>
        <cfvo type="percent" val="0"/>
        <cfvo type="num" val="0.95"/>
        <cfvo type="num" val="1"/>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160"/>
  <sheetViews>
    <sheetView showGridLines="0" topLeftCell="A142" zoomScaleNormal="100" zoomScaleSheetLayoutView="85" workbookViewId="0">
      <selection activeCell="J8" sqref="J8"/>
    </sheetView>
  </sheetViews>
  <sheetFormatPr baseColWidth="10" defaultColWidth="11.44140625" defaultRowHeight="13.2" outlineLevelRow="1"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26" t="s">
        <v>52</v>
      </c>
      <c r="B1" s="426"/>
      <c r="C1" s="426"/>
      <c r="D1" s="426"/>
      <c r="E1" s="426"/>
      <c r="F1" s="426"/>
      <c r="G1" s="426"/>
      <c r="H1" s="426"/>
      <c r="I1" s="426"/>
    </row>
    <row r="2" spans="1:14" ht="17.399999999999999" x14ac:dyDescent="0.25">
      <c r="A2" s="427" t="s">
        <v>53</v>
      </c>
      <c r="B2" s="427"/>
      <c r="C2" s="427"/>
      <c r="D2" s="427"/>
      <c r="E2" s="427"/>
      <c r="F2" s="427"/>
      <c r="G2" s="427"/>
      <c r="H2" s="427"/>
      <c r="I2" s="427"/>
    </row>
    <row r="3" spans="1:14" ht="20.25" customHeight="1" x14ac:dyDescent="0.25">
      <c r="A3" s="428" t="s">
        <v>188</v>
      </c>
      <c r="B3" s="428"/>
      <c r="C3" s="428"/>
      <c r="D3" s="428"/>
      <c r="E3" s="428"/>
      <c r="F3" s="428"/>
      <c r="G3" s="428"/>
      <c r="H3" s="428"/>
      <c r="I3" s="428"/>
    </row>
    <row r="4" spans="1:14" ht="17.25" customHeight="1" x14ac:dyDescent="0.25">
      <c r="A4" s="429" t="s">
        <v>73</v>
      </c>
      <c r="B4" s="429"/>
      <c r="C4" s="429"/>
      <c r="D4" s="429"/>
      <c r="E4" s="429"/>
      <c r="F4" s="429"/>
      <c r="G4" s="429"/>
      <c r="H4" s="429"/>
      <c r="I4" s="429"/>
      <c r="K4" s="223"/>
    </row>
    <row r="5" spans="1:14" ht="15.6" x14ac:dyDescent="0.3">
      <c r="A5" s="63"/>
      <c r="B5" s="63"/>
      <c r="C5" s="63"/>
      <c r="D5" s="63"/>
      <c r="E5" s="63"/>
      <c r="F5" s="63"/>
      <c r="G5" s="63"/>
      <c r="H5" s="63"/>
      <c r="I5" s="63"/>
      <c r="L5" s="169"/>
    </row>
    <row r="6" spans="1:14" customFormat="1" ht="31.5" customHeight="1" x14ac:dyDescent="0.3">
      <c r="A6" s="430" t="s">
        <v>42</v>
      </c>
      <c r="B6" s="431"/>
      <c r="C6" s="431"/>
      <c r="D6" s="431"/>
      <c r="E6" s="431"/>
      <c r="F6" s="431"/>
      <c r="G6" s="431"/>
      <c r="H6" s="431"/>
      <c r="I6" s="432"/>
      <c r="K6" s="124"/>
      <c r="L6" s="170"/>
    </row>
    <row r="7" spans="1:14" ht="15.6" x14ac:dyDescent="0.3">
      <c r="C7" s="3"/>
      <c r="D7" s="4"/>
      <c r="G7" s="4"/>
      <c r="L7" s="169"/>
    </row>
    <row r="8" spans="1:14" s="5" customFormat="1" ht="60" customHeight="1" x14ac:dyDescent="0.25">
      <c r="C8" s="42"/>
      <c r="D8" s="43" t="s">
        <v>158</v>
      </c>
      <c r="E8" s="6"/>
      <c r="F8" s="43" t="s">
        <v>156</v>
      </c>
      <c r="G8" s="43" t="s">
        <v>157</v>
      </c>
      <c r="H8" s="6"/>
      <c r="I8" s="43" t="s">
        <v>160</v>
      </c>
      <c r="K8" s="123"/>
    </row>
    <row r="9" spans="1:14" s="7" customFormat="1" ht="4.5" customHeight="1" x14ac:dyDescent="0.25">
      <c r="C9" s="8"/>
      <c r="D9" s="34"/>
      <c r="E9" s="10"/>
      <c r="F9" s="9"/>
      <c r="G9" s="9"/>
      <c r="H9" s="10"/>
      <c r="J9" s="5"/>
      <c r="K9" s="125"/>
    </row>
    <row r="10" spans="1:14" s="5" customFormat="1" ht="15.9" customHeight="1" x14ac:dyDescent="0.25">
      <c r="A10" s="446" t="s">
        <v>20</v>
      </c>
      <c r="B10" s="447" t="s">
        <v>21</v>
      </c>
      <c r="C10" s="99" t="s">
        <v>1</v>
      </c>
      <c r="D10" s="131">
        <f>D104</f>
        <v>1026537.2954900002</v>
      </c>
      <c r="E10" s="116"/>
      <c r="F10" s="131">
        <f>F104-F57</f>
        <v>1253579.1803500007</v>
      </c>
      <c r="G10" s="131">
        <f>G104-G57</f>
        <v>1026485.6868899998</v>
      </c>
      <c r="H10" s="11"/>
      <c r="I10" s="450">
        <f>+G31/G40</f>
        <v>0.89825247603719083</v>
      </c>
      <c r="K10" s="123"/>
      <c r="L10" s="123"/>
      <c r="M10" s="123"/>
      <c r="N10" s="123"/>
    </row>
    <row r="11" spans="1:14" ht="15.9" customHeight="1" outlineLevel="1" x14ac:dyDescent="0.25">
      <c r="A11" s="446"/>
      <c r="B11" s="448"/>
      <c r="C11" s="100" t="s">
        <v>43</v>
      </c>
      <c r="D11" s="37">
        <f t="shared" ref="D11:D20" si="0">D105</f>
        <v>278517.76177000027</v>
      </c>
      <c r="E11" s="116"/>
      <c r="F11" s="37">
        <f>D11-F58</f>
        <v>273576.56781000027</v>
      </c>
      <c r="G11" s="37">
        <f>G105-G58</f>
        <v>278050.55317999981</v>
      </c>
      <c r="I11" s="451"/>
      <c r="J11" s="5"/>
      <c r="K11" s="122"/>
      <c r="L11" s="122"/>
      <c r="M11" s="122"/>
      <c r="N11" s="122"/>
    </row>
    <row r="12" spans="1:14" s="202" customFormat="1" ht="15.9" customHeight="1" outlineLevel="1" x14ac:dyDescent="0.25">
      <c r="A12" s="446"/>
      <c r="B12" s="448"/>
      <c r="C12" s="199" t="s">
        <v>186</v>
      </c>
      <c r="D12" s="200">
        <f t="shared" si="0"/>
        <v>171451.12908999991</v>
      </c>
      <c r="E12" s="204"/>
      <c r="F12" s="200">
        <f>F106</f>
        <v>167748.70385000011</v>
      </c>
      <c r="G12" s="200">
        <f>G106</f>
        <v>171904.66000999999</v>
      </c>
      <c r="I12" s="451"/>
      <c r="J12" s="201"/>
      <c r="K12" s="205"/>
      <c r="L12" s="205"/>
      <c r="M12" s="205"/>
      <c r="N12" s="205"/>
    </row>
    <row r="13" spans="1:14" ht="15.9" customHeight="1" outlineLevel="1" x14ac:dyDescent="0.25">
      <c r="A13" s="446"/>
      <c r="B13" s="448"/>
      <c r="C13" s="100" t="s">
        <v>15</v>
      </c>
      <c r="D13" s="37">
        <f t="shared" si="0"/>
        <v>21.16001</v>
      </c>
      <c r="E13" s="116"/>
      <c r="F13" s="37">
        <f t="shared" ref="F13:G20" si="1">F107-F59</f>
        <v>0</v>
      </c>
      <c r="G13" s="37">
        <f t="shared" si="1"/>
        <v>21.159330000000001</v>
      </c>
      <c r="I13" s="451"/>
      <c r="K13" s="122"/>
      <c r="L13" s="122"/>
      <c r="M13" s="122"/>
      <c r="N13" s="122"/>
    </row>
    <row r="14" spans="1:14" ht="15.9" customHeight="1" outlineLevel="1" x14ac:dyDescent="0.25">
      <c r="A14" s="446"/>
      <c r="B14" s="448"/>
      <c r="C14" s="100" t="s">
        <v>44</v>
      </c>
      <c r="D14" s="147">
        <f t="shared" si="0"/>
        <v>576547.24462000001</v>
      </c>
      <c r="E14" s="117"/>
      <c r="F14" s="37">
        <f t="shared" si="1"/>
        <v>812750.96062000003</v>
      </c>
      <c r="G14" s="147">
        <f t="shared" si="1"/>
        <v>576509.31437000004</v>
      </c>
      <c r="H14" s="69"/>
      <c r="I14" s="451"/>
      <c r="K14" s="122"/>
      <c r="L14" s="122"/>
      <c r="M14" s="122"/>
      <c r="N14" s="122"/>
    </row>
    <row r="15" spans="1:14" ht="15.9" customHeight="1" outlineLevel="1" x14ac:dyDescent="0.25">
      <c r="A15" s="446"/>
      <c r="B15" s="448"/>
      <c r="C15" s="101" t="s">
        <v>14</v>
      </c>
      <c r="D15" s="37">
        <f t="shared" si="0"/>
        <v>19974.048240000007</v>
      </c>
      <c r="E15" s="116"/>
      <c r="F15" s="37">
        <f t="shared" si="1"/>
        <v>22190.237939999988</v>
      </c>
      <c r="G15" s="147">
        <f t="shared" si="1"/>
        <v>20022.775170000001</v>
      </c>
      <c r="I15" s="451"/>
      <c r="K15" s="122"/>
      <c r="L15" s="122"/>
      <c r="M15" s="122"/>
      <c r="N15" s="122"/>
    </row>
    <row r="16" spans="1:14" ht="15.9" customHeight="1" outlineLevel="1" x14ac:dyDescent="0.25">
      <c r="A16" s="446"/>
      <c r="B16" s="448"/>
      <c r="C16" s="101" t="s">
        <v>13</v>
      </c>
      <c r="D16" s="37">
        <f t="shared" si="0"/>
        <v>554612.17052999989</v>
      </c>
      <c r="E16" s="116"/>
      <c r="F16" s="37">
        <f t="shared" si="1"/>
        <v>789108.11404000013</v>
      </c>
      <c r="G16" s="147">
        <f t="shared" si="1"/>
        <v>554594.77107999998</v>
      </c>
      <c r="I16" s="451"/>
      <c r="K16" s="122"/>
      <c r="L16" s="122"/>
      <c r="M16" s="122"/>
      <c r="N16" s="122"/>
    </row>
    <row r="17" spans="1:14" ht="15.9" customHeight="1" outlineLevel="1" x14ac:dyDescent="0.25">
      <c r="A17" s="446"/>
      <c r="B17" s="448"/>
      <c r="C17" s="101" t="s">
        <v>12</v>
      </c>
      <c r="D17" s="37">
        <f t="shared" si="0"/>
        <v>1792.5981300000001</v>
      </c>
      <c r="E17" s="116"/>
      <c r="F17" s="37">
        <f t="shared" si="1"/>
        <v>1451.79837</v>
      </c>
      <c r="G17" s="147">
        <f t="shared" si="1"/>
        <v>1804.90086</v>
      </c>
      <c r="I17" s="451"/>
      <c r="K17" s="122"/>
      <c r="L17" s="122"/>
      <c r="M17" s="122"/>
      <c r="N17" s="122"/>
    </row>
    <row r="18" spans="1:14" ht="15.9" customHeight="1" outlineLevel="1" x14ac:dyDescent="0.25">
      <c r="A18" s="446"/>
      <c r="B18" s="448"/>
      <c r="C18" s="101" t="s">
        <v>63</v>
      </c>
      <c r="D18" s="37">
        <f t="shared" si="0"/>
        <v>168.42771999999988</v>
      </c>
      <c r="E18" s="116"/>
      <c r="F18" s="37">
        <f t="shared" si="1"/>
        <v>0.81027000000031535</v>
      </c>
      <c r="G18" s="147">
        <f t="shared" si="1"/>
        <v>86.867260000000044</v>
      </c>
      <c r="I18" s="451"/>
      <c r="K18" s="122"/>
      <c r="L18" s="122"/>
      <c r="M18" s="122"/>
      <c r="N18" s="122"/>
    </row>
    <row r="19" spans="1:14" ht="15.9" customHeight="1" outlineLevel="1" x14ac:dyDescent="0.25">
      <c r="A19" s="446"/>
      <c r="B19" s="448"/>
      <c r="C19" s="101" t="s">
        <v>67</v>
      </c>
      <c r="D19" s="37">
        <f t="shared" si="0"/>
        <v>0</v>
      </c>
      <c r="E19" s="116"/>
      <c r="F19" s="37">
        <f t="shared" si="1"/>
        <v>0</v>
      </c>
      <c r="G19" s="147">
        <f t="shared" si="1"/>
        <v>0</v>
      </c>
      <c r="I19" s="451"/>
      <c r="K19" s="122"/>
      <c r="L19" s="122"/>
      <c r="M19" s="122"/>
      <c r="N19" s="122"/>
    </row>
    <row r="20" spans="1:14" ht="15.9" customHeight="1" x14ac:dyDescent="0.25">
      <c r="A20" s="446"/>
      <c r="B20" s="448"/>
      <c r="C20" s="102" t="s">
        <v>174</v>
      </c>
      <c r="D20" s="37">
        <f t="shared" si="0"/>
        <v>682303.1111499985</v>
      </c>
      <c r="E20" s="116"/>
      <c r="F20" s="37">
        <f t="shared" si="1"/>
        <v>555248.87637000345</v>
      </c>
      <c r="G20" s="147">
        <f t="shared" si="1"/>
        <v>682283.4405500046</v>
      </c>
      <c r="H20" s="11"/>
      <c r="I20" s="451"/>
      <c r="J20" s="12"/>
      <c r="K20" s="122"/>
      <c r="L20" s="122"/>
      <c r="M20" s="122"/>
      <c r="N20" s="122"/>
    </row>
    <row r="21" spans="1:14" ht="15.9" customHeight="1" x14ac:dyDescent="0.25">
      <c r="A21" s="446"/>
      <c r="B21" s="448"/>
      <c r="C21" s="102" t="s">
        <v>41</v>
      </c>
      <c r="D21" s="37">
        <f t="shared" ref="D21:D30" si="2">D115</f>
        <v>39878.390299999977</v>
      </c>
      <c r="E21" s="116"/>
      <c r="F21" s="37">
        <f>F115-F67</f>
        <v>42658.974119999984</v>
      </c>
      <c r="G21" s="147">
        <f>G115-G67</f>
        <v>39877.138749999991</v>
      </c>
      <c r="H21" s="11"/>
      <c r="I21" s="451"/>
      <c r="J21" s="12"/>
      <c r="K21" s="122"/>
      <c r="L21" s="122"/>
      <c r="M21" s="122"/>
      <c r="N21" s="122"/>
    </row>
    <row r="22" spans="1:14" s="5" customFormat="1" ht="15.9" customHeight="1" x14ac:dyDescent="0.25">
      <c r="A22" s="446"/>
      <c r="B22" s="448"/>
      <c r="C22" s="103" t="s">
        <v>18</v>
      </c>
      <c r="D22" s="37">
        <f t="shared" si="2"/>
        <v>3234.67551</v>
      </c>
      <c r="E22" s="116"/>
      <c r="F22" s="37">
        <f>F116-F68</f>
        <v>3365.1755200000002</v>
      </c>
      <c r="G22" s="147">
        <f>G116-G68</f>
        <v>3234.5740700000001</v>
      </c>
      <c r="H22" s="7"/>
      <c r="I22" s="451"/>
      <c r="K22" s="122"/>
      <c r="L22" s="122"/>
      <c r="M22" s="122"/>
      <c r="N22" s="122"/>
    </row>
    <row r="23" spans="1:14" ht="15.9" customHeight="1" x14ac:dyDescent="0.25">
      <c r="A23" s="446"/>
      <c r="B23" s="448"/>
      <c r="C23" s="103" t="s">
        <v>5</v>
      </c>
      <c r="D23" s="37">
        <f t="shared" si="2"/>
        <v>26311.423510000001</v>
      </c>
      <c r="E23" s="116"/>
      <c r="F23" s="37">
        <f>F117-F69</f>
        <v>25270.949470000436</v>
      </c>
      <c r="G23" s="147">
        <f>G117-G69</f>
        <v>26310.59813999974</v>
      </c>
      <c r="H23" s="11"/>
      <c r="I23" s="451"/>
      <c r="J23" s="5"/>
      <c r="K23" s="122"/>
      <c r="L23" s="122"/>
      <c r="M23" s="122"/>
      <c r="N23" s="122"/>
    </row>
    <row r="24" spans="1:14" ht="15.9" customHeight="1" x14ac:dyDescent="0.25">
      <c r="A24" s="446"/>
      <c r="B24" s="448"/>
      <c r="C24" s="103" t="s">
        <v>6</v>
      </c>
      <c r="D24" s="37">
        <f t="shared" si="2"/>
        <v>86946.796159999998</v>
      </c>
      <c r="E24" s="116"/>
      <c r="F24" s="37">
        <f>F118-F70</f>
        <v>93975.483970000016</v>
      </c>
      <c r="G24" s="147">
        <f>G118-G70</f>
        <v>86944.067370000004</v>
      </c>
      <c r="H24" s="11"/>
      <c r="I24" s="451"/>
      <c r="J24" s="5"/>
      <c r="K24" s="122"/>
      <c r="L24" s="122"/>
      <c r="M24" s="122"/>
      <c r="N24" s="122"/>
    </row>
    <row r="25" spans="1:14" ht="15.9" customHeight="1" x14ac:dyDescent="0.25">
      <c r="A25" s="446"/>
      <c r="B25" s="448"/>
      <c r="C25" s="103" t="s">
        <v>16</v>
      </c>
      <c r="D25" s="37">
        <f t="shared" si="2"/>
        <v>2379.8144600000001</v>
      </c>
      <c r="E25" s="116"/>
      <c r="F25" s="37">
        <f>F119-F71</f>
        <v>1971.96451</v>
      </c>
      <c r="G25" s="147">
        <f>G119-G71</f>
        <v>2379.7397299999998</v>
      </c>
      <c r="H25" s="11"/>
      <c r="I25" s="451"/>
      <c r="J25" s="15"/>
      <c r="K25" s="122"/>
      <c r="L25" s="122"/>
      <c r="M25" s="122"/>
      <c r="N25" s="122"/>
    </row>
    <row r="26" spans="1:14" ht="15.9" customHeight="1" x14ac:dyDescent="0.25">
      <c r="A26" s="446"/>
      <c r="B26" s="448"/>
      <c r="C26" s="103" t="s">
        <v>7</v>
      </c>
      <c r="D26" s="37">
        <f t="shared" si="2"/>
        <v>93789.0677</v>
      </c>
      <c r="E26" s="116"/>
      <c r="F26" s="37">
        <f>F120-F72</f>
        <v>98670.955030000056</v>
      </c>
      <c r="G26" s="147">
        <f>G120-G72</f>
        <v>93786.124519999998</v>
      </c>
      <c r="H26" s="11"/>
      <c r="I26" s="451"/>
      <c r="J26" s="5"/>
      <c r="K26" s="122"/>
      <c r="L26" s="122"/>
      <c r="M26" s="122"/>
      <c r="N26" s="122"/>
    </row>
    <row r="27" spans="1:14" ht="15.9" customHeight="1" x14ac:dyDescent="0.25">
      <c r="A27" s="446"/>
      <c r="B27" s="448"/>
      <c r="C27" s="103" t="s">
        <v>17</v>
      </c>
      <c r="D27" s="37">
        <f t="shared" si="2"/>
        <v>21080.87352999999</v>
      </c>
      <c r="E27" s="116"/>
      <c r="F27" s="37">
        <f>F121-F73</f>
        <v>18047.637760000001</v>
      </c>
      <c r="G27" s="147">
        <f>G121-G73</f>
        <v>21080.21225</v>
      </c>
      <c r="H27" s="11"/>
      <c r="I27" s="451"/>
      <c r="K27" s="122"/>
      <c r="L27" s="122"/>
      <c r="M27" s="122"/>
      <c r="N27" s="122"/>
    </row>
    <row r="28" spans="1:14" ht="15.9" customHeight="1" x14ac:dyDescent="0.25">
      <c r="A28" s="446"/>
      <c r="B28" s="448"/>
      <c r="C28" s="103" t="s">
        <v>57</v>
      </c>
      <c r="D28" s="37">
        <f t="shared" si="2"/>
        <v>4893.3569100000013</v>
      </c>
      <c r="E28" s="116"/>
      <c r="F28" s="37">
        <f>F122-F76</f>
        <v>3316.2571600000292</v>
      </c>
      <c r="G28" s="37">
        <f>G122-G76</f>
        <v>4903.1628300001021</v>
      </c>
      <c r="H28" s="11"/>
      <c r="I28" s="451"/>
      <c r="K28" s="122"/>
      <c r="L28" s="122"/>
      <c r="M28" s="122"/>
      <c r="N28" s="122"/>
    </row>
    <row r="29" spans="1:14" ht="15.9" customHeight="1" x14ac:dyDescent="0.25">
      <c r="A29" s="446"/>
      <c r="B29" s="448"/>
      <c r="C29" s="103" t="s">
        <v>58</v>
      </c>
      <c r="D29" s="37">
        <f t="shared" si="2"/>
        <v>4679.9085899999936</v>
      </c>
      <c r="E29" s="116"/>
      <c r="F29" s="37">
        <f>F123-F77</f>
        <v>3434.1001399999259</v>
      </c>
      <c r="G29" s="37">
        <f>G123-G77</f>
        <v>4689.3651000001182</v>
      </c>
      <c r="H29" s="11"/>
      <c r="I29" s="451"/>
      <c r="K29" s="122"/>
      <c r="L29" s="122"/>
      <c r="M29" s="122"/>
      <c r="N29" s="122"/>
    </row>
    <row r="30" spans="1:14" ht="15.9" customHeight="1" x14ac:dyDescent="0.25">
      <c r="A30" s="446"/>
      <c r="B30" s="448"/>
      <c r="C30" s="73" t="s">
        <v>74</v>
      </c>
      <c r="D30" s="37">
        <f t="shared" si="2"/>
        <v>1949.0371700000035</v>
      </c>
      <c r="E30" s="116"/>
      <c r="F30" s="37">
        <f>F124-F78</f>
        <v>1046.8710299999993</v>
      </c>
      <c r="G30" s="37">
        <f>G124-G78</f>
        <v>1949.0958299999998</v>
      </c>
      <c r="H30" s="7"/>
      <c r="I30" s="451"/>
      <c r="J30" s="5"/>
      <c r="K30" s="122"/>
      <c r="L30" s="122"/>
      <c r="M30" s="122"/>
      <c r="N30" s="122"/>
    </row>
    <row r="31" spans="1:14" s="7" customFormat="1" ht="18" customHeight="1" x14ac:dyDescent="0.3">
      <c r="A31" s="446"/>
      <c r="B31" s="449"/>
      <c r="C31" s="48" t="s">
        <v>55</v>
      </c>
      <c r="D31" s="49">
        <f>+D10+SUM(D20:D30)</f>
        <v>1993983.7504799985</v>
      </c>
      <c r="E31" s="118"/>
      <c r="F31" s="49">
        <f>+F10+SUM(F20:F30)</f>
        <v>2100586.4254300045</v>
      </c>
      <c r="G31" s="49">
        <f>+G10+SUM(G20:G30)</f>
        <v>1993923.2060300042</v>
      </c>
      <c r="I31" s="452"/>
      <c r="J31" s="16"/>
      <c r="K31" s="132"/>
      <c r="L31" s="132"/>
      <c r="M31" s="132"/>
      <c r="N31" s="132"/>
    </row>
    <row r="32" spans="1:14" ht="6.6" customHeight="1" x14ac:dyDescent="0.3">
      <c r="A32" s="446"/>
      <c r="B32" s="22"/>
      <c r="C32" s="35"/>
      <c r="D32" s="18"/>
      <c r="E32" s="18"/>
      <c r="F32" s="18"/>
      <c r="G32" s="18"/>
      <c r="H32" s="7"/>
      <c r="I32" s="36"/>
      <c r="J32" s="5"/>
      <c r="K32" s="132"/>
      <c r="L32" s="132"/>
      <c r="M32" s="132"/>
      <c r="N32" s="132"/>
    </row>
    <row r="33" spans="1:14" ht="18.75" customHeight="1" x14ac:dyDescent="0.25">
      <c r="A33" s="446"/>
      <c r="B33" s="453" t="s">
        <v>22</v>
      </c>
      <c r="C33" s="38" t="s">
        <v>38</v>
      </c>
      <c r="D33" s="39">
        <f>D127</f>
        <v>207516.0226599999</v>
      </c>
      <c r="E33" s="119"/>
      <c r="F33" s="39">
        <f>F127</f>
        <v>191171.69098999989</v>
      </c>
      <c r="G33" s="39">
        <f>G127-G81</f>
        <v>207566.22511999981</v>
      </c>
      <c r="H33" s="7"/>
      <c r="I33" s="450">
        <f>+G35/G40</f>
        <v>0.10174752396280923</v>
      </c>
      <c r="K33" s="132"/>
      <c r="L33" s="132"/>
      <c r="M33" s="132"/>
      <c r="N33" s="132"/>
    </row>
    <row r="34" spans="1:14" ht="18.75" customHeight="1" x14ac:dyDescent="0.25">
      <c r="A34" s="446"/>
      <c r="B34" s="454"/>
      <c r="C34" s="40" t="s">
        <v>39</v>
      </c>
      <c r="D34" s="37">
        <f>D128</f>
        <v>18280.164410000009</v>
      </c>
      <c r="E34" s="119"/>
      <c r="F34" s="37">
        <f>F128</f>
        <v>21206.268670000001</v>
      </c>
      <c r="G34" s="37">
        <f>G128-G82</f>
        <v>18290.930410000001</v>
      </c>
      <c r="H34" s="7"/>
      <c r="I34" s="451"/>
      <c r="K34" s="132"/>
      <c r="L34" s="132"/>
      <c r="M34" s="132"/>
      <c r="N34" s="132"/>
    </row>
    <row r="35" spans="1:14" s="7" customFormat="1" ht="18.75" customHeight="1" x14ac:dyDescent="0.25">
      <c r="A35" s="446"/>
      <c r="B35" s="455"/>
      <c r="C35" s="97" t="s">
        <v>61</v>
      </c>
      <c r="D35" s="49">
        <f>SUM(D33:D34)</f>
        <v>225796.1870699999</v>
      </c>
      <c r="F35" s="49">
        <f>SUM(F33:F34)</f>
        <v>212377.95965999988</v>
      </c>
      <c r="G35" s="49">
        <f>SUM(G33:G34)</f>
        <v>225857.15552999981</v>
      </c>
      <c r="H35" s="11"/>
      <c r="I35" s="452"/>
      <c r="K35" s="122"/>
      <c r="L35" s="132"/>
    </row>
    <row r="36" spans="1:14" s="7" customFormat="1" ht="15.6" x14ac:dyDescent="0.3">
      <c r="A36" s="446"/>
      <c r="B36" s="22"/>
      <c r="C36" s="19"/>
      <c r="D36" s="95"/>
      <c r="E36" s="95"/>
      <c r="F36" s="95"/>
      <c r="G36" s="95"/>
      <c r="H36" s="11"/>
      <c r="I36" s="36"/>
      <c r="K36" s="122"/>
      <c r="L36" s="132"/>
    </row>
    <row r="37" spans="1:14" s="7" customFormat="1" ht="15.75" customHeight="1" x14ac:dyDescent="0.3">
      <c r="A37" s="446"/>
      <c r="B37" s="438" t="s">
        <v>24</v>
      </c>
      <c r="C37" s="438"/>
      <c r="D37" s="50">
        <f t="shared" ref="D37:F37" si="3">D40-D38</f>
        <v>1268567.5735200001</v>
      </c>
      <c r="F37" s="50">
        <f t="shared" si="3"/>
        <v>1499313.3994200008</v>
      </c>
      <c r="G37" s="50">
        <f>G40-G38</f>
        <v>1268528.0526599993</v>
      </c>
      <c r="H37" s="11"/>
      <c r="I37" s="51">
        <f>+G37/$G$40</f>
        <v>0.57146557138135545</v>
      </c>
      <c r="K37" s="127"/>
      <c r="L37" s="126"/>
    </row>
    <row r="38" spans="1:14" s="7" customFormat="1" ht="15.75" customHeight="1" x14ac:dyDescent="0.25">
      <c r="A38" s="446"/>
      <c r="B38" s="438" t="s">
        <v>25</v>
      </c>
      <c r="C38" s="438"/>
      <c r="D38" s="50">
        <f>+D20+D21+D22+D35</f>
        <v>951212.36402999831</v>
      </c>
      <c r="F38" s="50">
        <f>+F20+F21+F22+F35</f>
        <v>813650.98567000334</v>
      </c>
      <c r="G38" s="50">
        <f>+G20+G21+G22+G35</f>
        <v>951252.30890000449</v>
      </c>
      <c r="H38" s="62"/>
      <c r="I38" s="51">
        <f>+G38/$G$40</f>
        <v>0.42853442861864455</v>
      </c>
      <c r="K38" s="127"/>
      <c r="L38" s="126"/>
    </row>
    <row r="39" spans="1:14" ht="13.8" x14ac:dyDescent="0.25">
      <c r="B39" s="22"/>
      <c r="C39" s="19"/>
      <c r="D39" s="23"/>
      <c r="E39" s="17"/>
      <c r="F39" s="21"/>
      <c r="G39" s="21"/>
      <c r="H39" s="11"/>
      <c r="I39" s="22"/>
      <c r="K39" s="122"/>
      <c r="L39" s="26"/>
    </row>
    <row r="40" spans="1:14" ht="24.75" customHeight="1" x14ac:dyDescent="0.3">
      <c r="A40" s="439" t="s">
        <v>26</v>
      </c>
      <c r="B40" s="440" t="s">
        <v>75</v>
      </c>
      <c r="C40" s="441"/>
      <c r="D40" s="44">
        <f>+D31+D35</f>
        <v>2219779.9375499985</v>
      </c>
      <c r="E40" s="111"/>
      <c r="F40" s="44">
        <f>+F31+F35</f>
        <v>2312964.3850900042</v>
      </c>
      <c r="G40" s="44">
        <f>+G31+G35</f>
        <v>2219780.3615600038</v>
      </c>
      <c r="H40" s="11"/>
      <c r="I40" s="110"/>
      <c r="K40" s="127"/>
      <c r="L40" s="26"/>
    </row>
    <row r="41" spans="1:14" ht="14.25" customHeight="1" x14ac:dyDescent="0.25">
      <c r="A41" s="439"/>
      <c r="B41" s="442" t="s">
        <v>49</v>
      </c>
      <c r="C41" s="443"/>
      <c r="D41" s="41"/>
      <c r="E41" s="7"/>
      <c r="F41" s="89">
        <f>F139</f>
        <v>362503.6346399989</v>
      </c>
      <c r="G41" s="89">
        <f>G139</f>
        <v>224932.30370000069</v>
      </c>
      <c r="H41" s="11"/>
      <c r="I41" s="104"/>
      <c r="K41" s="2"/>
      <c r="L41" s="26"/>
    </row>
    <row r="42" spans="1:14" ht="14.25" customHeight="1" x14ac:dyDescent="0.25">
      <c r="A42" s="439"/>
      <c r="B42" s="442" t="s">
        <v>50</v>
      </c>
      <c r="C42" s="443"/>
      <c r="D42" s="41"/>
      <c r="E42" s="7"/>
      <c r="F42" s="89">
        <f>F140</f>
        <v>3906.1373500000018</v>
      </c>
      <c r="G42" s="89">
        <f>G140</f>
        <v>6146.6753599999984</v>
      </c>
      <c r="H42" s="11"/>
      <c r="I42" s="104"/>
      <c r="K42" s="2"/>
      <c r="L42" s="26"/>
    </row>
    <row r="43" spans="1:14" ht="25.5" customHeight="1" x14ac:dyDescent="0.25">
      <c r="A43" s="439"/>
      <c r="B43" s="440" t="s">
        <v>76</v>
      </c>
      <c r="C43" s="441"/>
      <c r="D43" s="44">
        <f>+D40</f>
        <v>2219779.9375499985</v>
      </c>
      <c r="E43" s="62"/>
      <c r="F43" s="46">
        <f t="shared" ref="F43" si="4">+F40-F41-F42</f>
        <v>1946554.6131000053</v>
      </c>
      <c r="G43" s="46">
        <f>+G40-G41-G42</f>
        <v>1988701.3825000031</v>
      </c>
      <c r="H43" s="11"/>
      <c r="I43" s="62"/>
      <c r="K43" s="127"/>
      <c r="L43" s="26"/>
    </row>
    <row r="44" spans="1:14" ht="14.25" customHeight="1" x14ac:dyDescent="0.25">
      <c r="A44" s="439"/>
      <c r="B44" s="442" t="s">
        <v>77</v>
      </c>
      <c r="C44" s="443"/>
      <c r="D44" s="52"/>
      <c r="E44" s="62"/>
      <c r="F44" s="226">
        <f>F142</f>
        <v>14739.4883299997</v>
      </c>
      <c r="G44" s="37">
        <f>G142</f>
        <v>29970.462590000399</v>
      </c>
      <c r="H44" s="11"/>
      <c r="I44" s="112"/>
      <c r="K44" s="2"/>
      <c r="L44" s="26"/>
    </row>
    <row r="45" spans="1:14" ht="33" customHeight="1" x14ac:dyDescent="0.25">
      <c r="A45" s="439"/>
      <c r="B45" s="444" t="s">
        <v>85</v>
      </c>
      <c r="C45" s="445"/>
      <c r="D45" s="44">
        <f>+D43</f>
        <v>2219779.9375499985</v>
      </c>
      <c r="E45" s="62"/>
      <c r="F45" s="47">
        <f t="shared" ref="F45" si="5">+F43-F44</f>
        <v>1931815.1247700057</v>
      </c>
      <c r="G45" s="47">
        <f>+G43-G44</f>
        <v>1958730.9199100027</v>
      </c>
      <c r="H45" s="11"/>
      <c r="I45" s="62"/>
      <c r="K45" s="127"/>
      <c r="L45" s="26"/>
      <c r="M45" s="13"/>
    </row>
    <row r="46" spans="1:14" customFormat="1" ht="22.95" customHeight="1" x14ac:dyDescent="0.3">
      <c r="K46" s="122"/>
      <c r="L46" s="128"/>
    </row>
    <row r="47" spans="1:14" customFormat="1" ht="27.75" customHeight="1" x14ac:dyDescent="0.3">
      <c r="A47" s="433" t="s">
        <v>48</v>
      </c>
      <c r="B47" s="434"/>
      <c r="C47" s="434"/>
      <c r="D47" s="434"/>
      <c r="E47" s="434"/>
      <c r="F47" s="434"/>
      <c r="G47" s="434"/>
      <c r="H47" s="434"/>
      <c r="I47" s="435"/>
      <c r="K47" s="122"/>
      <c r="L47" s="128"/>
    </row>
    <row r="48" spans="1:14" customFormat="1" ht="8.25" customHeight="1" x14ac:dyDescent="0.3">
      <c r="K48" s="122"/>
      <c r="L48" s="128"/>
    </row>
    <row r="49" spans="1:12" s="5" customFormat="1" ht="30" customHeight="1" x14ac:dyDescent="0.3">
      <c r="C49" s="42"/>
      <c r="D49" s="177"/>
      <c r="F49" s="74" t="str">
        <f>+F8</f>
        <v>Recaudación
 2024</v>
      </c>
      <c r="G49" s="74" t="str">
        <f>+G8</f>
        <v>Recaudación 
2025</v>
      </c>
      <c r="I49"/>
      <c r="K49" s="122"/>
      <c r="L49" s="29"/>
    </row>
    <row r="50" spans="1:12" s="29" customFormat="1" ht="8.4" customHeight="1" x14ac:dyDescent="0.3">
      <c r="C50" s="268"/>
      <c r="D50" s="177"/>
      <c r="F50" s="177"/>
      <c r="G50" s="177"/>
      <c r="I50" s="128"/>
      <c r="K50" s="122"/>
    </row>
    <row r="51" spans="1:12" s="29" customFormat="1" ht="15.6" x14ac:dyDescent="0.3">
      <c r="A51" s="456" t="s">
        <v>47</v>
      </c>
      <c r="B51" s="456"/>
      <c r="C51" s="456"/>
      <c r="D51"/>
      <c r="E51"/>
      <c r="F51" s="82">
        <f>+F54+F86+F93</f>
        <v>139739.52634000016</v>
      </c>
      <c r="G51" s="82">
        <f>+G54+G86+G93</f>
        <v>13555.64212</v>
      </c>
      <c r="I51" s="128"/>
      <c r="K51" s="122"/>
    </row>
    <row r="52" spans="1:12" s="29" customFormat="1" ht="10.95" customHeight="1" x14ac:dyDescent="0.3">
      <c r="A52" s="272"/>
      <c r="B52" s="272"/>
      <c r="C52" s="272"/>
      <c r="D52" s="128"/>
      <c r="E52" s="128"/>
      <c r="F52" s="178"/>
      <c r="G52" s="178"/>
      <c r="I52" s="128"/>
      <c r="K52" s="122"/>
    </row>
    <row r="53" spans="1:12" customFormat="1" ht="8.25" customHeight="1" x14ac:dyDescent="0.3">
      <c r="D53" s="128"/>
      <c r="K53" s="122"/>
      <c r="L53" s="128"/>
    </row>
    <row r="54" spans="1:12" s="7" customFormat="1" ht="19.5" customHeight="1" x14ac:dyDescent="0.3">
      <c r="A54" s="436" t="s">
        <v>101</v>
      </c>
      <c r="B54" s="436"/>
      <c r="C54" s="437"/>
      <c r="D54" s="178">
        <f>SUM(D57:D83)</f>
        <v>0</v>
      </c>
      <c r="E54"/>
      <c r="F54" s="269">
        <f>SUM(F66:F78)+F57+F83</f>
        <v>35254.285800000151</v>
      </c>
      <c r="G54" s="269">
        <f>SUM(G66:G78)+G57+G83</f>
        <v>0</v>
      </c>
      <c r="H54"/>
      <c r="I54" s="124"/>
      <c r="J54" s="208"/>
      <c r="K54" s="122"/>
      <c r="L54" s="126"/>
    </row>
    <row r="55" spans="1:12" customFormat="1" ht="6" customHeight="1" x14ac:dyDescent="0.3">
      <c r="K55" s="122"/>
      <c r="L55" s="128"/>
    </row>
    <row r="56" spans="1:12" customFormat="1" ht="6" customHeight="1" outlineLevel="1" x14ac:dyDescent="0.3">
      <c r="K56" s="122"/>
      <c r="L56" s="128"/>
    </row>
    <row r="57" spans="1:12" s="5" customFormat="1" ht="15.9" customHeight="1" outlineLevel="1" x14ac:dyDescent="0.3">
      <c r="A57" s="402" t="s">
        <v>20</v>
      </c>
      <c r="B57" s="417" t="s">
        <v>21</v>
      </c>
      <c r="C57" s="64" t="s">
        <v>1</v>
      </c>
      <c r="D57" s="179"/>
      <c r="E57" s="66"/>
      <c r="F57" s="224">
        <f>F58+F59+F60</f>
        <v>22952.694310000017</v>
      </c>
      <c r="G57" s="224">
        <v>0</v>
      </c>
      <c r="H57"/>
      <c r="I57" s="124"/>
    </row>
    <row r="58" spans="1:12" s="5" customFormat="1" ht="15.9" customHeight="1" outlineLevel="1" x14ac:dyDescent="0.3">
      <c r="A58" s="402"/>
      <c r="B58" s="417"/>
      <c r="C58" s="68" t="s">
        <v>11</v>
      </c>
      <c r="D58" s="179"/>
      <c r="E58" s="66"/>
      <c r="F58" s="225">
        <v>4941.193960000006</v>
      </c>
      <c r="G58" s="225">
        <v>0</v>
      </c>
      <c r="H58"/>
      <c r="I58"/>
    </row>
    <row r="59" spans="1:12" s="5" customFormat="1" ht="15.9" customHeight="1" outlineLevel="1" x14ac:dyDescent="0.3">
      <c r="A59" s="402"/>
      <c r="B59" s="417"/>
      <c r="C59" s="68" t="s">
        <v>15</v>
      </c>
      <c r="D59" s="179"/>
      <c r="E59" s="66"/>
      <c r="F59" s="225">
        <v>117.82538</v>
      </c>
      <c r="G59" s="225">
        <v>0</v>
      </c>
      <c r="H59"/>
      <c r="I59" s="111"/>
    </row>
    <row r="60" spans="1:12" s="5" customFormat="1" ht="15.9" customHeight="1" outlineLevel="1" x14ac:dyDescent="0.3">
      <c r="A60" s="402"/>
      <c r="B60" s="417"/>
      <c r="C60" s="68" t="s">
        <v>2</v>
      </c>
      <c r="D60" s="179"/>
      <c r="E60" s="66"/>
      <c r="F60" s="225">
        <f>SUM(F61:F65)</f>
        <v>17893.674970000011</v>
      </c>
      <c r="G60" s="225">
        <v>0</v>
      </c>
      <c r="H60"/>
      <c r="I60" s="230"/>
    </row>
    <row r="61" spans="1:12" s="5" customFormat="1" ht="15.9" customHeight="1" outlineLevel="1" x14ac:dyDescent="0.3">
      <c r="A61" s="402"/>
      <c r="B61" s="417"/>
      <c r="C61" s="71" t="s">
        <v>14</v>
      </c>
      <c r="D61" s="179"/>
      <c r="E61" s="66"/>
      <c r="F61" s="225">
        <v>4111.4459400000114</v>
      </c>
      <c r="G61" s="225">
        <v>0</v>
      </c>
      <c r="H61"/>
      <c r="I61"/>
    </row>
    <row r="62" spans="1:12" s="5" customFormat="1" ht="15.9" customHeight="1" outlineLevel="1" x14ac:dyDescent="0.3">
      <c r="A62" s="402"/>
      <c r="B62" s="417"/>
      <c r="C62" s="71" t="s">
        <v>13</v>
      </c>
      <c r="D62" s="179"/>
      <c r="E62" s="66"/>
      <c r="F62" s="225">
        <v>13405.26316</v>
      </c>
      <c r="G62" s="225">
        <v>0</v>
      </c>
      <c r="H62"/>
      <c r="I62"/>
    </row>
    <row r="63" spans="1:12" s="5" customFormat="1" ht="15.9" customHeight="1" outlineLevel="1" x14ac:dyDescent="0.3">
      <c r="A63" s="402"/>
      <c r="B63" s="417"/>
      <c r="C63" s="71" t="s">
        <v>12</v>
      </c>
      <c r="D63" s="179"/>
      <c r="E63" s="66"/>
      <c r="F63" s="225">
        <v>153.48881</v>
      </c>
      <c r="G63" s="225">
        <v>0</v>
      </c>
      <c r="H63"/>
      <c r="I63"/>
    </row>
    <row r="64" spans="1:12" s="5" customFormat="1" ht="15.9" customHeight="1" outlineLevel="1" x14ac:dyDescent="0.3">
      <c r="A64" s="402"/>
      <c r="B64" s="417"/>
      <c r="C64" s="71" t="s">
        <v>63</v>
      </c>
      <c r="D64" s="179"/>
      <c r="E64" s="66"/>
      <c r="F64" s="225">
        <v>223.4770599999998</v>
      </c>
      <c r="G64" s="225">
        <v>0</v>
      </c>
      <c r="H64"/>
      <c r="I64"/>
    </row>
    <row r="65" spans="1:9" s="5" customFormat="1" ht="15.9" customHeight="1" outlineLevel="1" x14ac:dyDescent="0.3">
      <c r="A65" s="402"/>
      <c r="B65" s="417"/>
      <c r="C65" s="71" t="s">
        <v>67</v>
      </c>
      <c r="D65" s="179"/>
      <c r="E65" s="66"/>
      <c r="F65" s="225">
        <v>0</v>
      </c>
      <c r="G65" s="225">
        <v>0</v>
      </c>
      <c r="H65"/>
      <c r="I65"/>
    </row>
    <row r="66" spans="1:9" s="5" customFormat="1" ht="15.9" customHeight="1" outlineLevel="1" x14ac:dyDescent="0.3">
      <c r="A66" s="402"/>
      <c r="B66" s="417"/>
      <c r="C66" s="72" t="s">
        <v>40</v>
      </c>
      <c r="D66" s="179"/>
      <c r="E66" s="66"/>
      <c r="F66" s="225">
        <v>7885.9898800001711</v>
      </c>
      <c r="G66" s="225">
        <v>0</v>
      </c>
      <c r="H66"/>
      <c r="I66"/>
    </row>
    <row r="67" spans="1:9" s="5" customFormat="1" ht="15.9" customHeight="1" outlineLevel="1" x14ac:dyDescent="0.3">
      <c r="A67" s="402"/>
      <c r="B67" s="417"/>
      <c r="C67" s="72" t="s">
        <v>41</v>
      </c>
      <c r="D67" s="179"/>
      <c r="E67" s="66"/>
      <c r="F67" s="225">
        <v>77.413510000000016</v>
      </c>
      <c r="G67" s="225">
        <v>0</v>
      </c>
      <c r="H67"/>
      <c r="I67"/>
    </row>
    <row r="68" spans="1:9" s="5" customFormat="1" ht="15.9" customHeight="1" outlineLevel="1" x14ac:dyDescent="0.3">
      <c r="A68" s="402"/>
      <c r="B68" s="417"/>
      <c r="C68" s="73" t="s">
        <v>18</v>
      </c>
      <c r="D68" s="179"/>
      <c r="E68" s="66"/>
      <c r="F68" s="225">
        <v>5.56738</v>
      </c>
      <c r="G68" s="225">
        <v>0</v>
      </c>
      <c r="H68"/>
      <c r="I68"/>
    </row>
    <row r="69" spans="1:9" s="5" customFormat="1" ht="15.9" customHeight="1" outlineLevel="1" x14ac:dyDescent="0.3">
      <c r="A69" s="402"/>
      <c r="B69" s="417"/>
      <c r="C69" s="73" t="s">
        <v>5</v>
      </c>
      <c r="D69" s="179"/>
      <c r="E69" s="66"/>
      <c r="F69" s="225">
        <v>2531.0498599999628</v>
      </c>
      <c r="G69" s="225">
        <v>0</v>
      </c>
      <c r="H69"/>
      <c r="I69"/>
    </row>
    <row r="70" spans="1:9" s="5" customFormat="1" ht="15.9" customHeight="1" outlineLevel="1" x14ac:dyDescent="0.3">
      <c r="A70" s="402"/>
      <c r="B70" s="417"/>
      <c r="C70" s="73" t="s">
        <v>6</v>
      </c>
      <c r="D70" s="179"/>
      <c r="E70" s="66"/>
      <c r="F70" s="225">
        <v>582.44851000000006</v>
      </c>
      <c r="G70" s="225">
        <v>0</v>
      </c>
      <c r="H70"/>
      <c r="I70"/>
    </row>
    <row r="71" spans="1:9" s="5" customFormat="1" ht="15.9" customHeight="1" outlineLevel="1" x14ac:dyDescent="0.3">
      <c r="A71" s="402"/>
      <c r="B71" s="417"/>
      <c r="C71" s="73" t="s">
        <v>16</v>
      </c>
      <c r="D71" s="179"/>
      <c r="E71" s="66"/>
      <c r="F71" s="225">
        <v>0</v>
      </c>
      <c r="G71" s="225">
        <v>0</v>
      </c>
      <c r="H71"/>
      <c r="I71"/>
    </row>
    <row r="72" spans="1:9" s="5" customFormat="1" ht="15.9" customHeight="1" outlineLevel="1" x14ac:dyDescent="0.3">
      <c r="A72" s="402"/>
      <c r="B72" s="417"/>
      <c r="C72" s="73" t="s">
        <v>7</v>
      </c>
      <c r="D72" s="179"/>
      <c r="E72" s="66"/>
      <c r="F72" s="225">
        <v>181.88756000000001</v>
      </c>
      <c r="G72" s="225">
        <v>0</v>
      </c>
      <c r="H72"/>
      <c r="I72"/>
    </row>
    <row r="73" spans="1:9" s="5" customFormat="1" ht="15.9" customHeight="1" outlineLevel="1" x14ac:dyDescent="0.3">
      <c r="A73" s="402"/>
      <c r="B73" s="417"/>
      <c r="C73" s="73" t="s">
        <v>17</v>
      </c>
      <c r="D73" s="179"/>
      <c r="E73" s="66"/>
      <c r="F73" s="225">
        <v>15.089570000000011</v>
      </c>
      <c r="G73" s="225">
        <v>0</v>
      </c>
      <c r="H73"/>
      <c r="I73"/>
    </row>
    <row r="74" spans="1:9" s="5" customFormat="1" ht="15.9" customHeight="1" outlineLevel="1" x14ac:dyDescent="0.3">
      <c r="A74" s="402"/>
      <c r="B74" s="417"/>
      <c r="C74" s="73" t="s">
        <v>102</v>
      </c>
      <c r="D74" s="179"/>
      <c r="E74" s="66"/>
      <c r="F74" s="69">
        <v>0</v>
      </c>
      <c r="G74" s="69">
        <v>0</v>
      </c>
      <c r="H74"/>
      <c r="I74"/>
    </row>
    <row r="75" spans="1:9" s="5" customFormat="1" ht="15.9" customHeight="1" outlineLevel="1" x14ac:dyDescent="0.3">
      <c r="A75" s="402"/>
      <c r="B75" s="417"/>
      <c r="C75" s="73" t="s">
        <v>103</v>
      </c>
      <c r="D75" s="179"/>
      <c r="E75" s="66"/>
      <c r="F75" s="69">
        <v>0</v>
      </c>
      <c r="G75" s="69">
        <v>0</v>
      </c>
      <c r="H75"/>
      <c r="I75"/>
    </row>
    <row r="76" spans="1:9" s="5" customFormat="1" ht="15.9" customHeight="1" outlineLevel="1" x14ac:dyDescent="0.3">
      <c r="A76" s="402"/>
      <c r="B76" s="417"/>
      <c r="C76" s="73" t="s">
        <v>57</v>
      </c>
      <c r="D76" s="179"/>
      <c r="E76" s="66"/>
      <c r="F76" s="225">
        <v>6.7000000000000002E-4</v>
      </c>
      <c r="G76" s="225">
        <v>0</v>
      </c>
      <c r="H76"/>
      <c r="I76"/>
    </row>
    <row r="77" spans="1:9" s="5" customFormat="1" ht="15.9" customHeight="1" outlineLevel="1" x14ac:dyDescent="0.3">
      <c r="A77" s="402"/>
      <c r="B77" s="417"/>
      <c r="C77" s="73" t="s">
        <v>58</v>
      </c>
      <c r="D77" s="179"/>
      <c r="E77" s="66"/>
      <c r="F77" s="225">
        <v>3.0259999999999999E-2</v>
      </c>
      <c r="G77" s="225">
        <v>0</v>
      </c>
      <c r="H77"/>
      <c r="I77" s="111"/>
    </row>
    <row r="78" spans="1:9" s="5" customFormat="1" ht="15.9" customHeight="1" outlineLevel="1" x14ac:dyDescent="0.3">
      <c r="A78" s="402"/>
      <c r="B78" s="417"/>
      <c r="C78" s="73" t="s">
        <v>8</v>
      </c>
      <c r="D78" s="179"/>
      <c r="E78" s="66"/>
      <c r="F78" s="225">
        <v>1022.1142900000003</v>
      </c>
      <c r="G78" s="225">
        <v>0</v>
      </c>
      <c r="H78"/>
      <c r="I78"/>
    </row>
    <row r="79" spans="1:9" s="5" customFormat="1" ht="15.9" customHeight="1" outlineLevel="1" x14ac:dyDescent="0.3">
      <c r="A79" s="402"/>
      <c r="B79" s="417"/>
      <c r="C79" s="184" t="s">
        <v>55</v>
      </c>
      <c r="D79" s="179"/>
      <c r="E79" s="66"/>
      <c r="F79" s="190">
        <f>SUM(F66:F78)+F57</f>
        <v>35254.285800000151</v>
      </c>
      <c r="G79" s="190">
        <f>SUM(G66:G78)+G57</f>
        <v>0</v>
      </c>
      <c r="H79"/>
      <c r="I79"/>
    </row>
    <row r="80" spans="1:9" s="5" customFormat="1" ht="5.55" customHeight="1" outlineLevel="1" x14ac:dyDescent="0.3">
      <c r="A80" s="402"/>
      <c r="B80" s="181"/>
      <c r="C80" s="185"/>
      <c r="D80" s="179"/>
      <c r="E80" s="183"/>
      <c r="F80" s="179"/>
      <c r="G80" s="179"/>
      <c r="H80"/>
      <c r="I80"/>
    </row>
    <row r="81" spans="1:12" s="5" customFormat="1" ht="15.9" customHeight="1" outlineLevel="1" x14ac:dyDescent="0.3">
      <c r="A81" s="402"/>
      <c r="B81" s="418" t="s">
        <v>22</v>
      </c>
      <c r="C81" s="38" t="s">
        <v>38</v>
      </c>
      <c r="D81" s="179"/>
      <c r="E81" s="66"/>
      <c r="F81" s="79">
        <v>0</v>
      </c>
      <c r="G81" s="79">
        <v>0</v>
      </c>
      <c r="H81"/>
      <c r="I81"/>
    </row>
    <row r="82" spans="1:12" s="5" customFormat="1" ht="15.9" customHeight="1" outlineLevel="1" x14ac:dyDescent="0.3">
      <c r="A82" s="402"/>
      <c r="B82" s="418"/>
      <c r="C82" s="40" t="s">
        <v>39</v>
      </c>
      <c r="D82" s="179"/>
      <c r="E82" s="66"/>
      <c r="F82" s="69">
        <v>0</v>
      </c>
      <c r="G82" s="69">
        <v>0</v>
      </c>
      <c r="H82"/>
      <c r="I82"/>
    </row>
    <row r="83" spans="1:12" s="5" customFormat="1" ht="15.9" customHeight="1" outlineLevel="1" x14ac:dyDescent="0.3">
      <c r="A83" s="402"/>
      <c r="B83" s="418"/>
      <c r="C83" s="75" t="s">
        <v>61</v>
      </c>
      <c r="D83" s="179"/>
      <c r="E83" s="66"/>
      <c r="F83" s="75">
        <v>0</v>
      </c>
      <c r="G83" s="75">
        <v>0</v>
      </c>
      <c r="H83"/>
      <c r="I83"/>
    </row>
    <row r="84" spans="1:12" s="29" customFormat="1" ht="15.9" customHeight="1" outlineLevel="1" x14ac:dyDescent="0.3">
      <c r="A84" s="180"/>
      <c r="B84" s="271"/>
      <c r="C84" s="182"/>
      <c r="E84" s="183"/>
      <c r="F84" s="182"/>
      <c r="G84" s="182"/>
      <c r="H84" s="128"/>
      <c r="I84" s="128"/>
    </row>
    <row r="85" spans="1:12" s="29" customFormat="1" ht="15.9" customHeight="1" outlineLevel="1" x14ac:dyDescent="0.3">
      <c r="A85" s="180"/>
      <c r="B85" s="271"/>
      <c r="C85" s="182"/>
      <c r="D85" s="179"/>
      <c r="E85" s="183"/>
      <c r="F85" s="182"/>
      <c r="G85" s="182"/>
      <c r="H85" s="128"/>
      <c r="I85" s="128"/>
    </row>
    <row r="86" spans="1:12" s="29" customFormat="1" ht="15.9" customHeight="1" outlineLevel="1" x14ac:dyDescent="0.3">
      <c r="A86" s="457" t="s">
        <v>125</v>
      </c>
      <c r="B86" s="457"/>
      <c r="C86" s="458"/>
      <c r="D86" s="128"/>
      <c r="E86" s="128"/>
      <c r="F86" s="263">
        <f>F90</f>
        <v>104485.24054</v>
      </c>
      <c r="G86" s="263">
        <f>G90</f>
        <v>13555.64212</v>
      </c>
      <c r="H86" s="128"/>
      <c r="I86" s="128"/>
    </row>
    <row r="87" spans="1:12" s="29" customFormat="1" ht="6" customHeight="1" outlineLevel="1" x14ac:dyDescent="0.3">
      <c r="A87"/>
      <c r="B87"/>
      <c r="C87"/>
      <c r="D87" s="128"/>
      <c r="E87" s="128"/>
      <c r="F87"/>
      <c r="G87"/>
      <c r="H87" s="128"/>
      <c r="I87" s="128"/>
    </row>
    <row r="88" spans="1:12" s="29" customFormat="1" ht="15.9" customHeight="1" outlineLevel="1" x14ac:dyDescent="0.3">
      <c r="A88" s="402"/>
      <c r="B88" s="459" t="s">
        <v>126</v>
      </c>
      <c r="C88" s="260" t="s">
        <v>102</v>
      </c>
      <c r="D88" s="179"/>
      <c r="E88" s="179"/>
      <c r="F88" s="79">
        <f>F131</f>
        <v>104485.24054</v>
      </c>
      <c r="G88" s="262">
        <f>G131</f>
        <v>13543.26784</v>
      </c>
      <c r="H88" s="128"/>
      <c r="I88" s="128"/>
    </row>
    <row r="89" spans="1:12" s="29" customFormat="1" ht="15.9" customHeight="1" outlineLevel="1" x14ac:dyDescent="0.3">
      <c r="A89" s="402"/>
      <c r="B89" s="459"/>
      <c r="C89" s="261" t="s">
        <v>103</v>
      </c>
      <c r="D89" s="179"/>
      <c r="E89" s="179"/>
      <c r="F89" s="69">
        <f>F132</f>
        <v>0</v>
      </c>
      <c r="G89" s="237">
        <f>G132</f>
        <v>12.374280000000001</v>
      </c>
      <c r="H89" s="128"/>
      <c r="I89" s="128"/>
    </row>
    <row r="90" spans="1:12" s="29" customFormat="1" ht="15.9" customHeight="1" outlineLevel="1" x14ac:dyDescent="0.3">
      <c r="A90" s="402"/>
      <c r="B90" s="459"/>
      <c r="C90" s="267" t="s">
        <v>127</v>
      </c>
      <c r="D90" s="127"/>
      <c r="E90" s="259"/>
      <c r="F90" s="266">
        <f>SUM(F88:F89)</f>
        <v>104485.24054</v>
      </c>
      <c r="G90" s="266">
        <f>SUM(G88:G89)</f>
        <v>13555.64212</v>
      </c>
      <c r="H90" s="128"/>
      <c r="I90" s="128"/>
    </row>
    <row r="91" spans="1:12" s="29" customFormat="1" ht="15.9" customHeight="1" outlineLevel="1" x14ac:dyDescent="0.3">
      <c r="A91" s="180"/>
      <c r="B91" s="271"/>
      <c r="C91" s="182"/>
      <c r="D91" s="179"/>
      <c r="E91" s="183"/>
      <c r="F91" s="182"/>
      <c r="G91" s="182"/>
      <c r="H91" s="128"/>
      <c r="I91" s="128"/>
    </row>
    <row r="92" spans="1:12" customFormat="1" ht="18.75" customHeight="1" x14ac:dyDescent="0.3">
      <c r="K92" s="122"/>
      <c r="L92" s="128"/>
    </row>
    <row r="93" spans="1:12" customFormat="1" ht="18.75" customHeight="1" x14ac:dyDescent="0.3">
      <c r="A93" s="460" t="s">
        <v>133</v>
      </c>
      <c r="B93" s="460"/>
      <c r="C93" s="461"/>
      <c r="D93" s="128"/>
      <c r="E93" s="128"/>
      <c r="F93" s="284">
        <v>0</v>
      </c>
      <c r="G93" s="285">
        <f>G95</f>
        <v>0</v>
      </c>
      <c r="K93" s="122"/>
      <c r="L93" s="128"/>
    </row>
    <row r="94" spans="1:12" customFormat="1" ht="4.8" customHeight="1" x14ac:dyDescent="0.3">
      <c r="D94" s="128"/>
      <c r="E94" s="128"/>
      <c r="K94" s="122"/>
      <c r="L94" s="128"/>
    </row>
    <row r="95" spans="1:12" customFormat="1" ht="18.75" customHeight="1" x14ac:dyDescent="0.3">
      <c r="A95" s="402"/>
      <c r="B95" s="462" t="s">
        <v>135</v>
      </c>
      <c r="C95" s="288" t="s">
        <v>137</v>
      </c>
      <c r="D95" s="179"/>
      <c r="E95" s="179"/>
      <c r="F95" s="79">
        <v>0</v>
      </c>
      <c r="G95" s="39">
        <f>'Jul 2025'!G95</f>
        <v>0</v>
      </c>
      <c r="K95" s="122"/>
      <c r="L95" s="128"/>
    </row>
    <row r="96" spans="1:12" customFormat="1" ht="18.75" customHeight="1" x14ac:dyDescent="0.3">
      <c r="A96" s="402"/>
      <c r="B96" s="462"/>
      <c r="C96" s="338" t="s">
        <v>134</v>
      </c>
      <c r="D96" s="127"/>
      <c r="E96" s="259"/>
      <c r="F96" s="339">
        <v>0</v>
      </c>
      <c r="G96" s="340">
        <f>G95</f>
        <v>0</v>
      </c>
      <c r="K96" s="122"/>
      <c r="L96" s="128"/>
    </row>
    <row r="97" spans="1:13" customFormat="1" ht="18.75" customHeight="1" x14ac:dyDescent="0.3">
      <c r="K97" s="122"/>
      <c r="L97" s="128"/>
    </row>
    <row r="98" spans="1:13" customFormat="1" ht="18.75" customHeight="1" x14ac:dyDescent="0.3">
      <c r="K98" s="122"/>
      <c r="L98" s="128"/>
    </row>
    <row r="99" spans="1:13" customFormat="1" ht="18.75" customHeight="1" x14ac:dyDescent="0.3">
      <c r="K99" s="122"/>
      <c r="L99" s="128"/>
    </row>
    <row r="100" spans="1:13" ht="33" customHeight="1" x14ac:dyDescent="0.25">
      <c r="A100" s="403" t="s">
        <v>51</v>
      </c>
      <c r="B100" s="404"/>
      <c r="C100" s="404"/>
      <c r="D100" s="404"/>
      <c r="E100" s="404"/>
      <c r="F100" s="404"/>
      <c r="G100" s="404"/>
      <c r="H100" s="404"/>
      <c r="I100" s="405"/>
      <c r="K100" s="122"/>
      <c r="L100" s="26"/>
    </row>
    <row r="101" spans="1:13" ht="8.25" customHeight="1" x14ac:dyDescent="0.3">
      <c r="C101" s="3"/>
      <c r="D101"/>
      <c r="G101" s="4"/>
      <c r="K101" s="122"/>
      <c r="L101" s="26"/>
    </row>
    <row r="102" spans="1:13" s="5" customFormat="1" ht="51" customHeight="1" x14ac:dyDescent="0.3">
      <c r="C102" s="42"/>
      <c r="D102" s="83" t="str">
        <f>+D8</f>
        <v>Meta 
2025</v>
      </c>
      <c r="E102"/>
      <c r="F102" s="83" t="str">
        <f>+F8</f>
        <v>Recaudación
 2024</v>
      </c>
      <c r="G102" s="83" t="str">
        <f>+G8</f>
        <v>Recaudación 
2025</v>
      </c>
      <c r="H102"/>
      <c r="I102" s="83" t="str">
        <f>+I8</f>
        <v>Participación de la Recaudación 2025</v>
      </c>
      <c r="K102" s="122"/>
      <c r="L102" s="29"/>
    </row>
    <row r="103" spans="1:13" customFormat="1" ht="6" customHeight="1" x14ac:dyDescent="0.3">
      <c r="K103" s="129"/>
      <c r="L103" s="128"/>
    </row>
    <row r="104" spans="1:13" s="5" customFormat="1" ht="15.9" customHeight="1" x14ac:dyDescent="0.25">
      <c r="A104" s="406" t="s">
        <v>20</v>
      </c>
      <c r="B104" s="407" t="s">
        <v>21</v>
      </c>
      <c r="C104" s="99" t="s">
        <v>1</v>
      </c>
      <c r="D104" s="352">
        <f>D105+D106+D107+D108</f>
        <v>1026537.2954900002</v>
      </c>
      <c r="E104" s="183"/>
      <c r="F104" s="352">
        <f>F105+F106+F107+F108</f>
        <v>1276531.8746600007</v>
      </c>
      <c r="G104" s="67">
        <f>G105+G106+G107+G108</f>
        <v>1026485.6868899998</v>
      </c>
      <c r="H104" s="11"/>
      <c r="I104" s="410">
        <f>+G125/G138</f>
        <v>0.89280036803440921</v>
      </c>
      <c r="K104" s="122"/>
      <c r="L104" s="29"/>
    </row>
    <row r="105" spans="1:13" ht="15.9" customHeight="1" outlineLevel="1" x14ac:dyDescent="0.25">
      <c r="A105" s="406"/>
      <c r="B105" s="408"/>
      <c r="C105" s="100" t="s">
        <v>43</v>
      </c>
      <c r="D105" s="69">
        <v>278517.76177000027</v>
      </c>
      <c r="E105" s="66"/>
      <c r="F105" s="69">
        <v>278020.70984000043</v>
      </c>
      <c r="G105" s="70">
        <v>278050.55317999981</v>
      </c>
      <c r="I105" s="411"/>
      <c r="J105" s="5"/>
      <c r="K105" s="122"/>
      <c r="L105" s="26"/>
    </row>
    <row r="106" spans="1:13" s="202" customFormat="1" ht="15.9" customHeight="1" outlineLevel="1" x14ac:dyDescent="0.25">
      <c r="A106" s="406"/>
      <c r="B106" s="408"/>
      <c r="C106" s="199" t="s">
        <v>186</v>
      </c>
      <c r="D106" s="200">
        <v>171451.12908999991</v>
      </c>
      <c r="E106" s="203"/>
      <c r="F106" s="200">
        <v>167748.70385000011</v>
      </c>
      <c r="G106" s="233">
        <v>171904.66000999999</v>
      </c>
      <c r="I106" s="411"/>
      <c r="J106" s="234"/>
      <c r="K106" s="205"/>
      <c r="L106" s="198"/>
    </row>
    <row r="107" spans="1:13" ht="15.9" customHeight="1" outlineLevel="1" x14ac:dyDescent="0.25">
      <c r="A107" s="406"/>
      <c r="B107" s="408"/>
      <c r="C107" s="100" t="s">
        <v>15</v>
      </c>
      <c r="D107" s="69">
        <v>21.16001</v>
      </c>
      <c r="E107" s="66"/>
      <c r="F107" s="69">
        <v>117.82538</v>
      </c>
      <c r="G107" s="70">
        <v>21.159330000000001</v>
      </c>
      <c r="I107" s="411"/>
      <c r="J107" s="13"/>
      <c r="K107" s="122"/>
      <c r="L107" s="26"/>
    </row>
    <row r="108" spans="1:13" ht="15.9" customHeight="1" outlineLevel="1" x14ac:dyDescent="0.25">
      <c r="A108" s="406"/>
      <c r="B108" s="408"/>
      <c r="C108" s="100" t="s">
        <v>44</v>
      </c>
      <c r="D108" s="221">
        <f>D109+D110+D111+D112+D113</f>
        <v>576547.24462000001</v>
      </c>
      <c r="F108" s="221">
        <f>F109+F110+F111+F112+F113</f>
        <v>830644.63559000008</v>
      </c>
      <c r="G108" s="70">
        <f>G109+G110+G111+G112+G113</f>
        <v>576509.31437000004</v>
      </c>
      <c r="I108" s="411"/>
      <c r="K108" s="122"/>
      <c r="L108" s="26"/>
    </row>
    <row r="109" spans="1:13" ht="15.9" customHeight="1" outlineLevel="1" x14ac:dyDescent="0.25">
      <c r="A109" s="406"/>
      <c r="B109" s="408"/>
      <c r="C109" s="101" t="s">
        <v>14</v>
      </c>
      <c r="D109" s="69">
        <v>19974.048240000007</v>
      </c>
      <c r="E109" s="66"/>
      <c r="F109" s="69">
        <v>26301.68388</v>
      </c>
      <c r="G109" s="155">
        <v>20022.775170000001</v>
      </c>
      <c r="I109" s="465"/>
      <c r="J109" s="179"/>
      <c r="K109" s="183"/>
      <c r="L109" s="179"/>
      <c r="M109" s="179"/>
    </row>
    <row r="110" spans="1:13" ht="15.9" customHeight="1" outlineLevel="1" x14ac:dyDescent="0.25">
      <c r="A110" s="406"/>
      <c r="B110" s="408"/>
      <c r="C110" s="101" t="s">
        <v>13</v>
      </c>
      <c r="D110" s="69">
        <v>554612.17052999989</v>
      </c>
      <c r="E110" s="66"/>
      <c r="F110" s="69">
        <v>802513.3772000001</v>
      </c>
      <c r="G110" s="155">
        <v>554594.77107999998</v>
      </c>
      <c r="I110" s="411"/>
      <c r="K110" s="122"/>
      <c r="L110" s="26"/>
    </row>
    <row r="111" spans="1:13" ht="15.9" customHeight="1" outlineLevel="1" x14ac:dyDescent="0.25">
      <c r="A111" s="406"/>
      <c r="B111" s="408"/>
      <c r="C111" s="101" t="s">
        <v>12</v>
      </c>
      <c r="D111" s="69">
        <v>1792.5981300000001</v>
      </c>
      <c r="E111" s="66"/>
      <c r="F111" s="69">
        <v>1605.28718</v>
      </c>
      <c r="G111" s="155">
        <v>1804.90086</v>
      </c>
      <c r="I111" s="411"/>
      <c r="K111" s="122"/>
      <c r="L111" s="26"/>
    </row>
    <row r="112" spans="1:13" ht="15.9" customHeight="1" outlineLevel="1" x14ac:dyDescent="0.25">
      <c r="A112" s="406"/>
      <c r="B112" s="408"/>
      <c r="C112" s="101" t="s">
        <v>63</v>
      </c>
      <c r="D112" s="69">
        <v>168.42771999999988</v>
      </c>
      <c r="E112" s="66"/>
      <c r="F112" s="69">
        <v>224.28733000000011</v>
      </c>
      <c r="G112" s="155">
        <v>86.867260000000044</v>
      </c>
      <c r="I112" s="411"/>
      <c r="K112" s="122"/>
      <c r="L112" s="26"/>
    </row>
    <row r="113" spans="1:12" ht="15.9" customHeight="1" outlineLevel="1" x14ac:dyDescent="0.25">
      <c r="A113" s="406"/>
      <c r="B113" s="408"/>
      <c r="C113" s="101" t="s">
        <v>67</v>
      </c>
      <c r="D113" s="69">
        <v>0</v>
      </c>
      <c r="E113" s="66"/>
      <c r="F113" s="69">
        <v>0</v>
      </c>
      <c r="G113" s="155">
        <v>0</v>
      </c>
      <c r="I113" s="411"/>
      <c r="K113" s="122"/>
      <c r="L113" s="26"/>
    </row>
    <row r="114" spans="1:12" ht="15.9" customHeight="1" x14ac:dyDescent="0.25">
      <c r="A114" s="406"/>
      <c r="B114" s="408"/>
      <c r="C114" s="102" t="s">
        <v>174</v>
      </c>
      <c r="D114" s="221">
        <v>682303.1111499985</v>
      </c>
      <c r="E114" s="222"/>
      <c r="F114" s="221">
        <v>563134.86625000357</v>
      </c>
      <c r="G114" s="70">
        <v>682283.4405500046</v>
      </c>
      <c r="H114" s="11"/>
      <c r="I114" s="411"/>
      <c r="J114" s="12"/>
      <c r="K114" s="122"/>
      <c r="L114" s="26"/>
    </row>
    <row r="115" spans="1:12" ht="15.9" customHeight="1" x14ac:dyDescent="0.25">
      <c r="A115" s="406"/>
      <c r="B115" s="408"/>
      <c r="C115" s="102" t="s">
        <v>41</v>
      </c>
      <c r="D115" s="221">
        <v>39878.390299999977</v>
      </c>
      <c r="E115" s="222"/>
      <c r="F115" s="221">
        <v>42736.387629999983</v>
      </c>
      <c r="G115" s="70">
        <v>39877.138749999991</v>
      </c>
      <c r="H115" s="11"/>
      <c r="I115" s="411"/>
      <c r="J115" s="5"/>
    </row>
    <row r="116" spans="1:12" s="5" customFormat="1" ht="15.9" customHeight="1" x14ac:dyDescent="0.25">
      <c r="A116" s="406"/>
      <c r="B116" s="408"/>
      <c r="C116" s="103" t="s">
        <v>130</v>
      </c>
      <c r="D116" s="69">
        <v>3234.67551</v>
      </c>
      <c r="E116" s="66"/>
      <c r="F116" s="69">
        <v>3370.7429000000002</v>
      </c>
      <c r="G116" s="70">
        <v>3234.5740700000001</v>
      </c>
      <c r="H116" s="7"/>
      <c r="I116" s="411"/>
      <c r="K116" s="123"/>
    </row>
    <row r="117" spans="1:12" ht="15.9" customHeight="1" x14ac:dyDescent="0.25">
      <c r="A117" s="406"/>
      <c r="B117" s="408"/>
      <c r="C117" s="103" t="s">
        <v>5</v>
      </c>
      <c r="D117" s="69">
        <v>26311.423510000001</v>
      </c>
      <c r="E117" s="66"/>
      <c r="F117" s="69">
        <v>27801.999330000399</v>
      </c>
      <c r="G117" s="70">
        <v>26310.59813999974</v>
      </c>
      <c r="H117" s="11"/>
      <c r="I117" s="411"/>
      <c r="J117" s="5"/>
    </row>
    <row r="118" spans="1:12" ht="15.9" customHeight="1" x14ac:dyDescent="0.25">
      <c r="A118" s="406"/>
      <c r="B118" s="408"/>
      <c r="C118" s="103" t="s">
        <v>6</v>
      </c>
      <c r="D118" s="69">
        <v>86946.796159999998</v>
      </c>
      <c r="E118" s="66"/>
      <c r="F118" s="69">
        <v>94557.932480000018</v>
      </c>
      <c r="G118" s="70">
        <v>86944.067370000004</v>
      </c>
      <c r="H118" s="11"/>
      <c r="I118" s="411"/>
      <c r="J118" s="5"/>
    </row>
    <row r="119" spans="1:12" ht="15.9" customHeight="1" x14ac:dyDescent="0.25">
      <c r="A119" s="406"/>
      <c r="B119" s="408"/>
      <c r="C119" s="103" t="s">
        <v>16</v>
      </c>
      <c r="D119" s="69">
        <v>2379.8144600000001</v>
      </c>
      <c r="E119" s="66"/>
      <c r="F119" s="69">
        <v>1971.96451</v>
      </c>
      <c r="G119" s="70">
        <v>2379.7397299999998</v>
      </c>
      <c r="H119" s="11"/>
      <c r="I119" s="411"/>
      <c r="J119" s="15"/>
    </row>
    <row r="120" spans="1:12" ht="15.9" customHeight="1" x14ac:dyDescent="0.25">
      <c r="A120" s="406"/>
      <c r="B120" s="408"/>
      <c r="C120" s="103" t="s">
        <v>7</v>
      </c>
      <c r="D120" s="69">
        <v>93789.0677</v>
      </c>
      <c r="E120" s="66"/>
      <c r="F120" s="69">
        <v>98852.842590000058</v>
      </c>
      <c r="G120" s="70">
        <v>93786.124519999998</v>
      </c>
      <c r="H120" s="11"/>
      <c r="I120" s="411"/>
      <c r="J120" s="5"/>
    </row>
    <row r="121" spans="1:12" ht="15.9" customHeight="1" x14ac:dyDescent="0.25">
      <c r="A121" s="406"/>
      <c r="B121" s="408"/>
      <c r="C121" s="103" t="s">
        <v>17</v>
      </c>
      <c r="D121" s="69">
        <v>21080.87352999999</v>
      </c>
      <c r="E121" s="66"/>
      <c r="F121" s="69">
        <v>18062.727330000002</v>
      </c>
      <c r="G121" s="70">
        <v>21080.21225</v>
      </c>
      <c r="H121" s="11"/>
      <c r="I121" s="411"/>
    </row>
    <row r="122" spans="1:12" ht="15.9" customHeight="1" x14ac:dyDescent="0.25">
      <c r="A122" s="406"/>
      <c r="B122" s="408"/>
      <c r="C122" s="103" t="s">
        <v>57</v>
      </c>
      <c r="D122" s="69">
        <v>4893.3569100000013</v>
      </c>
      <c r="E122" s="66"/>
      <c r="F122" s="69">
        <v>3316.2578300000291</v>
      </c>
      <c r="G122" s="70">
        <v>4903.1628300001021</v>
      </c>
      <c r="H122" s="11"/>
      <c r="I122" s="411"/>
    </row>
    <row r="123" spans="1:12" ht="15.9" customHeight="1" x14ac:dyDescent="0.25">
      <c r="A123" s="406"/>
      <c r="B123" s="408"/>
      <c r="C123" s="103" t="s">
        <v>58</v>
      </c>
      <c r="D123" s="69">
        <v>4679.9085899999936</v>
      </c>
      <c r="E123" s="66"/>
      <c r="F123" s="69">
        <v>3434.1303999999259</v>
      </c>
      <c r="G123" s="70">
        <v>4689.3651000001182</v>
      </c>
      <c r="H123" s="11"/>
      <c r="I123" s="411"/>
    </row>
    <row r="124" spans="1:12" ht="15.9" customHeight="1" x14ac:dyDescent="0.25">
      <c r="A124" s="406"/>
      <c r="B124" s="408"/>
      <c r="C124" s="73" t="s">
        <v>74</v>
      </c>
      <c r="D124" s="69">
        <v>1949.0371700000035</v>
      </c>
      <c r="E124" s="66"/>
      <c r="F124" s="69">
        <v>2068.9853199999998</v>
      </c>
      <c r="G124" s="70">
        <v>1949.0958299999998</v>
      </c>
      <c r="H124" s="11"/>
      <c r="I124" s="411"/>
    </row>
    <row r="125" spans="1:12" s="7" customFormat="1" ht="18" customHeight="1" x14ac:dyDescent="0.25">
      <c r="A125" s="406"/>
      <c r="B125" s="409"/>
      <c r="C125" s="84" t="s">
        <v>55</v>
      </c>
      <c r="D125" s="85">
        <f>+D104+D114+D115+SUM(D116:D124)</f>
        <v>1993983.7504799988</v>
      </c>
      <c r="E125" s="62"/>
      <c r="F125" s="85">
        <f>+F104+F114+F115+SUM(F116:F124)</f>
        <v>2135840.7112300047</v>
      </c>
      <c r="G125" s="85">
        <f>+G104+G114+G115+SUM(G116:G124)</f>
        <v>1993923.2060300042</v>
      </c>
      <c r="I125" s="412"/>
      <c r="J125" s="16"/>
      <c r="K125" s="125"/>
    </row>
    <row r="126" spans="1:12" ht="10.5" customHeight="1" x14ac:dyDescent="0.3">
      <c r="A126" s="406"/>
      <c r="B126" s="22"/>
      <c r="C126" s="35"/>
      <c r="D126" s="18"/>
      <c r="E126" s="18"/>
      <c r="F126" s="18"/>
      <c r="G126" s="18"/>
      <c r="H126" s="7"/>
      <c r="I126" s="36"/>
      <c r="J126" s="5"/>
    </row>
    <row r="127" spans="1:12" ht="18.75" customHeight="1" x14ac:dyDescent="0.25">
      <c r="A127" s="406"/>
      <c r="B127" s="413" t="s">
        <v>22</v>
      </c>
      <c r="C127" s="77" t="s">
        <v>38</v>
      </c>
      <c r="D127" s="79">
        <v>207516.0226599999</v>
      </c>
      <c r="E127" s="78"/>
      <c r="F127" s="79">
        <v>191171.69098999989</v>
      </c>
      <c r="G127" s="168">
        <v>207566.22511999981</v>
      </c>
      <c r="H127" s="7"/>
      <c r="I127" s="410">
        <f>+G129/G138</f>
        <v>0.10112994872148266</v>
      </c>
    </row>
    <row r="128" spans="1:12" ht="18.75" customHeight="1" x14ac:dyDescent="0.25">
      <c r="A128" s="406"/>
      <c r="B128" s="414"/>
      <c r="C128" s="80" t="s">
        <v>39</v>
      </c>
      <c r="D128" s="69">
        <v>18280.164410000009</v>
      </c>
      <c r="E128" s="78"/>
      <c r="F128" s="69">
        <v>21206.268670000001</v>
      </c>
      <c r="G128" s="155">
        <v>18290.930410000001</v>
      </c>
      <c r="H128" s="7"/>
      <c r="I128" s="411"/>
    </row>
    <row r="129" spans="1:11" s="7" customFormat="1" ht="18.75" customHeight="1" x14ac:dyDescent="0.3">
      <c r="A129" s="406"/>
      <c r="B129" s="415"/>
      <c r="C129" s="98" t="s">
        <v>61</v>
      </c>
      <c r="D129" s="85">
        <f>SUM(D127:D128)</f>
        <v>225796.1870699999</v>
      </c>
      <c r="F129" s="85">
        <f>SUM(F127:F128)</f>
        <v>212377.95965999988</v>
      </c>
      <c r="G129" s="85">
        <f>SUM(G127:G128)</f>
        <v>225857.15552999981</v>
      </c>
      <c r="H129" s="11"/>
      <c r="I129" s="412"/>
      <c r="K129" s="125"/>
    </row>
    <row r="130" spans="1:11" s="7" customFormat="1" ht="15.6" x14ac:dyDescent="0.3">
      <c r="A130" s="406"/>
      <c r="B130" s="22"/>
      <c r="C130" s="19"/>
      <c r="D130" s="20"/>
      <c r="F130" s="20"/>
      <c r="G130" s="23"/>
      <c r="H130" s="11"/>
      <c r="I130" s="36"/>
      <c r="K130" s="125"/>
    </row>
    <row r="131" spans="1:11" s="7" customFormat="1" ht="14.1" customHeight="1" x14ac:dyDescent="0.25">
      <c r="A131" s="406"/>
      <c r="B131" s="413" t="s">
        <v>128</v>
      </c>
      <c r="C131" s="260" t="s">
        <v>102</v>
      </c>
      <c r="D131" s="262">
        <v>13543.69280000001</v>
      </c>
      <c r="E131" s="273"/>
      <c r="F131" s="262">
        <v>104485.24054</v>
      </c>
      <c r="G131" s="270">
        <v>13543.26784</v>
      </c>
      <c r="I131" s="410">
        <f>+G133/G138</f>
        <v>6.069683244108161E-3</v>
      </c>
      <c r="K131" s="125"/>
    </row>
    <row r="132" spans="1:11" s="7" customFormat="1" ht="13.8" x14ac:dyDescent="0.25">
      <c r="A132" s="406"/>
      <c r="B132" s="414"/>
      <c r="C132" s="261" t="s">
        <v>103</v>
      </c>
      <c r="D132" s="237">
        <v>12.37467</v>
      </c>
      <c r="E132" s="346"/>
      <c r="F132" s="237">
        <v>0</v>
      </c>
      <c r="G132" s="244">
        <v>12.374280000000001</v>
      </c>
      <c r="I132" s="411"/>
      <c r="K132" s="125"/>
    </row>
    <row r="133" spans="1:11" s="7" customFormat="1" ht="13.8" x14ac:dyDescent="0.3">
      <c r="A133" s="406"/>
      <c r="B133" s="415"/>
      <c r="C133" s="98" t="s">
        <v>139</v>
      </c>
      <c r="D133" s="85">
        <f>SUM(D131:D132)</f>
        <v>13556.067470000009</v>
      </c>
      <c r="F133" s="85">
        <f>SUM(F131:F132)</f>
        <v>104485.24054</v>
      </c>
      <c r="G133" s="85">
        <f>SUM(G131:G132)</f>
        <v>13555.64212</v>
      </c>
      <c r="H133" s="11"/>
      <c r="I133" s="412"/>
      <c r="K133" s="125"/>
    </row>
    <row r="134" spans="1:11" s="7" customFormat="1" ht="15.6" x14ac:dyDescent="0.3">
      <c r="A134" s="406"/>
      <c r="B134" s="22"/>
      <c r="C134" s="19"/>
      <c r="D134" s="23"/>
      <c r="F134" s="20"/>
      <c r="G134" s="23"/>
      <c r="H134" s="11"/>
      <c r="I134" s="36"/>
      <c r="K134" s="125"/>
    </row>
    <row r="135" spans="1:11" s="7" customFormat="1" ht="15.75" customHeight="1" x14ac:dyDescent="0.3">
      <c r="A135" s="406"/>
      <c r="B135" s="416" t="s">
        <v>24</v>
      </c>
      <c r="C135" s="416"/>
      <c r="D135" s="86">
        <f>D138-D136</f>
        <v>1282123.6409900002</v>
      </c>
      <c r="F135" s="86">
        <f t="shared" ref="F135:G135" si="6">F138-F136</f>
        <v>1631083.9549900012</v>
      </c>
      <c r="G135" s="86">
        <f t="shared" si="6"/>
        <v>1282083.6947799993</v>
      </c>
      <c r="H135" s="11"/>
      <c r="I135" s="87">
        <f>+G135/$G$138</f>
        <v>0.57406663962226545</v>
      </c>
      <c r="K135" s="125"/>
    </row>
    <row r="136" spans="1:11" s="7" customFormat="1" ht="15.75" customHeight="1" x14ac:dyDescent="0.25">
      <c r="A136" s="406"/>
      <c r="B136" s="416" t="s">
        <v>25</v>
      </c>
      <c r="C136" s="416"/>
      <c r="D136" s="86">
        <f>+D114+D115+D116+D129</f>
        <v>951212.36402999831</v>
      </c>
      <c r="F136" s="86">
        <f>+F114+F115+F116+F129</f>
        <v>821619.95644000336</v>
      </c>
      <c r="G136" s="86">
        <f>+G114+G115+G116+G129</f>
        <v>951252.30890000449</v>
      </c>
      <c r="H136" s="62"/>
      <c r="I136" s="87">
        <f>+G136/$G$138</f>
        <v>0.42593336037773449</v>
      </c>
      <c r="K136" s="125"/>
    </row>
    <row r="137" spans="1:11" ht="13.8" x14ac:dyDescent="0.25">
      <c r="B137" s="22"/>
      <c r="C137" s="19"/>
      <c r="D137" s="23"/>
      <c r="E137" s="7"/>
      <c r="F137" s="21"/>
      <c r="G137" s="21"/>
      <c r="H137" s="11"/>
      <c r="I137" s="22"/>
    </row>
    <row r="138" spans="1:11" ht="26.25" customHeight="1" x14ac:dyDescent="0.3">
      <c r="A138" s="419" t="s">
        <v>26</v>
      </c>
      <c r="B138" s="420" t="s">
        <v>140</v>
      </c>
      <c r="C138" s="421"/>
      <c r="D138" s="88">
        <f>+D125+D129+D133</f>
        <v>2233336.0050199986</v>
      </c>
      <c r="E138"/>
      <c r="F138" s="88">
        <f>+F125+F129+F133</f>
        <v>2452703.9114300045</v>
      </c>
      <c r="G138" s="88">
        <f>+G125+G129+G133</f>
        <v>2233336.0036800038</v>
      </c>
      <c r="H138" s="11"/>
      <c r="I138" s="370"/>
      <c r="J138" s="187"/>
    </row>
    <row r="139" spans="1:11" ht="14.25" customHeight="1" x14ac:dyDescent="0.25">
      <c r="A139" s="419"/>
      <c r="B139" s="422" t="s">
        <v>141</v>
      </c>
      <c r="C139" s="423"/>
      <c r="D139" s="89"/>
      <c r="E139" s="78"/>
      <c r="F139" s="141">
        <v>362503.6346399989</v>
      </c>
      <c r="G139" s="141">
        <v>224932.30370000069</v>
      </c>
      <c r="H139" s="11"/>
      <c r="I139" s="104"/>
      <c r="J139" s="13"/>
    </row>
    <row r="140" spans="1:11" ht="14.25" customHeight="1" x14ac:dyDescent="0.25">
      <c r="A140" s="419"/>
      <c r="B140" s="422" t="s">
        <v>142</v>
      </c>
      <c r="C140" s="423"/>
      <c r="D140" s="89"/>
      <c r="E140" s="78"/>
      <c r="F140" s="141">
        <v>3906.1373500000018</v>
      </c>
      <c r="G140" s="141">
        <v>6146.6753599999984</v>
      </c>
      <c r="H140" s="11"/>
      <c r="I140" s="62"/>
    </row>
    <row r="141" spans="1:11" ht="27.3" customHeight="1" x14ac:dyDescent="0.3">
      <c r="A141" s="419"/>
      <c r="B141" s="420" t="s">
        <v>143</v>
      </c>
      <c r="C141" s="421"/>
      <c r="D141" s="88"/>
      <c r="E141"/>
      <c r="F141" s="90">
        <f>+F138-F139-F140</f>
        <v>2086294.1394400056</v>
      </c>
      <c r="G141" s="90">
        <f>+G138-G139-G140</f>
        <v>2002257.0246200031</v>
      </c>
      <c r="H141" s="11"/>
      <c r="I141" s="62"/>
    </row>
    <row r="142" spans="1:11" ht="14.25" customHeight="1" x14ac:dyDescent="0.3">
      <c r="A142" s="419"/>
      <c r="B142" s="422" t="s">
        <v>144</v>
      </c>
      <c r="C142" s="423"/>
      <c r="D142" s="91"/>
      <c r="E142" s="92"/>
      <c r="F142" s="113">
        <v>14739.4883299997</v>
      </c>
      <c r="G142" s="113">
        <v>29970.462590000399</v>
      </c>
      <c r="H142" s="11"/>
      <c r="I142" s="62"/>
    </row>
    <row r="143" spans="1:11" ht="38.25" customHeight="1" x14ac:dyDescent="0.3">
      <c r="A143" s="419"/>
      <c r="B143" s="424" t="s">
        <v>145</v>
      </c>
      <c r="C143" s="425"/>
      <c r="D143" s="88"/>
      <c r="E143"/>
      <c r="F143" s="94">
        <f>+F141-F142</f>
        <v>2071554.651110006</v>
      </c>
      <c r="G143" s="94">
        <f>+G141-G142</f>
        <v>1972286.5620300027</v>
      </c>
      <c r="H143" s="11"/>
      <c r="I143" s="104"/>
    </row>
    <row r="144" spans="1:11" customFormat="1" ht="15" customHeight="1" x14ac:dyDescent="0.3">
      <c r="A144" s="469" t="s">
        <v>189</v>
      </c>
      <c r="B144" s="469"/>
      <c r="C144" s="469"/>
      <c r="F144" s="111"/>
      <c r="G144" s="111"/>
      <c r="K144" s="124"/>
    </row>
    <row r="145" spans="1:11" ht="24" customHeight="1" x14ac:dyDescent="0.25">
      <c r="A145" s="401" t="s">
        <v>98</v>
      </c>
      <c r="B145" s="401"/>
      <c r="C145" s="401"/>
      <c r="D145" s="401"/>
      <c r="E145" s="401"/>
      <c r="F145" s="401"/>
      <c r="G145" s="401"/>
      <c r="H145" s="401"/>
      <c r="I145" s="401"/>
    </row>
    <row r="146" spans="1:11" ht="13.05" customHeight="1" x14ac:dyDescent="0.25">
      <c r="A146" s="399" t="s">
        <v>45</v>
      </c>
      <c r="B146" s="399"/>
      <c r="C146" s="399"/>
      <c r="D146" s="399"/>
      <c r="E146" s="399"/>
      <c r="F146" s="399"/>
      <c r="G146" s="399"/>
      <c r="H146" s="399"/>
      <c r="I146" s="399"/>
    </row>
    <row r="147" spans="1:11" ht="13.05" customHeight="1" x14ac:dyDescent="0.25">
      <c r="A147" s="399" t="s">
        <v>46</v>
      </c>
      <c r="B147" s="399"/>
      <c r="C147" s="399"/>
      <c r="D147" s="399"/>
      <c r="E147" s="399"/>
      <c r="F147" s="399"/>
      <c r="G147" s="399"/>
      <c r="H147" s="399"/>
      <c r="I147" s="399"/>
    </row>
    <row r="148" spans="1:11" ht="13.05" customHeight="1" x14ac:dyDescent="0.25">
      <c r="A148" s="399" t="s">
        <v>132</v>
      </c>
      <c r="B148" s="399"/>
      <c r="C148" s="399"/>
      <c r="D148" s="399"/>
      <c r="E148" s="399"/>
      <c r="F148" s="399"/>
      <c r="G148" s="399"/>
      <c r="H148" s="399"/>
      <c r="I148" s="399"/>
      <c r="K148" s="2"/>
    </row>
    <row r="149" spans="1:11" ht="13.05" customHeight="1" x14ac:dyDescent="0.25">
      <c r="A149" s="399" t="s">
        <v>81</v>
      </c>
      <c r="B149" s="399"/>
      <c r="C149" s="399"/>
      <c r="D149" s="399"/>
      <c r="E149" s="399"/>
      <c r="F149" s="399"/>
      <c r="G149" s="399"/>
      <c r="H149" s="399"/>
      <c r="I149" s="399"/>
      <c r="K149" s="2"/>
    </row>
    <row r="150" spans="1:11" x14ac:dyDescent="0.25">
      <c r="A150" s="399" t="s">
        <v>82</v>
      </c>
      <c r="B150" s="399"/>
      <c r="C150" s="399"/>
      <c r="D150" s="399"/>
      <c r="E150" s="399"/>
      <c r="F150" s="399"/>
      <c r="G150" s="399"/>
      <c r="H150" s="399"/>
      <c r="I150" s="399"/>
      <c r="K150" s="2"/>
    </row>
    <row r="151" spans="1:11" x14ac:dyDescent="0.25">
      <c r="A151" s="399" t="s">
        <v>83</v>
      </c>
      <c r="B151" s="399"/>
      <c r="C151" s="399"/>
      <c r="D151" s="399"/>
      <c r="E151" s="399"/>
      <c r="F151" s="399"/>
      <c r="G151" s="399"/>
      <c r="H151" s="399"/>
      <c r="I151" s="399"/>
      <c r="K151" s="2"/>
    </row>
    <row r="152" spans="1:11" x14ac:dyDescent="0.25">
      <c r="A152" s="399" t="s">
        <v>173</v>
      </c>
      <c r="B152" s="399"/>
      <c r="C152" s="399"/>
      <c r="D152" s="366"/>
      <c r="E152" s="366"/>
      <c r="F152" s="366"/>
      <c r="G152" s="366"/>
      <c r="H152" s="366"/>
      <c r="I152" s="366"/>
      <c r="K152" s="2"/>
    </row>
    <row r="153" spans="1:11" ht="24.6" customHeight="1" x14ac:dyDescent="0.25">
      <c r="A153" s="399" t="s">
        <v>172</v>
      </c>
      <c r="B153" s="399"/>
      <c r="C153" s="399"/>
      <c r="D153" s="399"/>
      <c r="E153" s="399"/>
      <c r="F153" s="399"/>
      <c r="G153" s="399"/>
      <c r="H153" s="399"/>
      <c r="I153" s="399"/>
      <c r="K153" s="2"/>
    </row>
    <row r="154" spans="1:11" x14ac:dyDescent="0.25">
      <c r="A154" s="399" t="s">
        <v>175</v>
      </c>
      <c r="B154" s="399"/>
      <c r="C154" s="399"/>
      <c r="D154" s="399"/>
      <c r="E154" s="399"/>
      <c r="F154" s="399"/>
      <c r="G154" s="399"/>
      <c r="H154" s="399"/>
      <c r="I154" s="399"/>
      <c r="K154" s="2"/>
    </row>
    <row r="155" spans="1:11" ht="25.8" customHeight="1" x14ac:dyDescent="0.25">
      <c r="A155" s="399" t="s">
        <v>177</v>
      </c>
      <c r="B155" s="399"/>
      <c r="C155" s="399"/>
      <c r="D155" s="399"/>
      <c r="E155" s="399"/>
      <c r="F155" s="399"/>
      <c r="G155" s="399"/>
      <c r="H155" s="366"/>
      <c r="I155" s="366"/>
      <c r="K155" s="2"/>
    </row>
    <row r="156" spans="1:11" ht="25.95" customHeight="1" x14ac:dyDescent="0.25">
      <c r="A156" s="400" t="s">
        <v>35</v>
      </c>
      <c r="B156" s="400"/>
      <c r="C156" s="400"/>
      <c r="D156" s="172"/>
      <c r="E156" s="172"/>
      <c r="F156" s="172"/>
      <c r="G156" s="172"/>
      <c r="H156" s="172"/>
      <c r="I156" s="172"/>
    </row>
    <row r="157" spans="1:11" ht="15" customHeight="1" x14ac:dyDescent="0.25">
      <c r="A157" s="400" t="s">
        <v>190</v>
      </c>
      <c r="B157" s="400"/>
      <c r="C157" s="400"/>
      <c r="D157" s="400"/>
      <c r="E157" s="400"/>
      <c r="F157" s="400"/>
      <c r="G157" s="21"/>
      <c r="H157" s="7"/>
      <c r="I157" s="22"/>
    </row>
    <row r="158" spans="1:11" ht="15" customHeight="1" x14ac:dyDescent="0.25">
      <c r="A158" s="400" t="s">
        <v>68</v>
      </c>
      <c r="B158" s="400"/>
      <c r="C158" s="400"/>
      <c r="D158" s="400"/>
      <c r="E158" s="400"/>
      <c r="F158" s="400"/>
      <c r="G158" s="25"/>
      <c r="H158" s="25"/>
      <c r="I158" s="25"/>
    </row>
    <row r="159" spans="1:11" ht="15" customHeight="1" x14ac:dyDescent="0.25">
      <c r="A159" s="400" t="s">
        <v>9</v>
      </c>
      <c r="B159" s="400"/>
      <c r="C159" s="400"/>
      <c r="D159" s="400"/>
      <c r="E159" s="400"/>
      <c r="F159" s="400"/>
      <c r="G159" s="25"/>
      <c r="H159" s="25"/>
      <c r="I159" s="25"/>
    </row>
    <row r="160" spans="1:11" x14ac:dyDescent="0.25">
      <c r="C160" s="25"/>
      <c r="D160" s="25"/>
      <c r="E160" s="24"/>
      <c r="F160" s="24"/>
      <c r="G160" s="25"/>
      <c r="H160" s="25"/>
      <c r="I160" s="25"/>
    </row>
  </sheetData>
  <mergeCells count="66">
    <mergeCell ref="A158:C158"/>
    <mergeCell ref="D158:F158"/>
    <mergeCell ref="A159:C159"/>
    <mergeCell ref="D159:F159"/>
    <mergeCell ref="A157:F157"/>
    <mergeCell ref="A156:C156"/>
    <mergeCell ref="A144:C144"/>
    <mergeCell ref="A145:I145"/>
    <mergeCell ref="A146:I146"/>
    <mergeCell ref="A147:I147"/>
    <mergeCell ref="A148:I148"/>
    <mergeCell ref="A149:I149"/>
    <mergeCell ref="A150:I150"/>
    <mergeCell ref="A151:I151"/>
    <mergeCell ref="A153:I153"/>
    <mergeCell ref="A154:I154"/>
    <mergeCell ref="A152:C152"/>
    <mergeCell ref="A155:G155"/>
    <mergeCell ref="A138:A143"/>
    <mergeCell ref="B138:C138"/>
    <mergeCell ref="B139:C139"/>
    <mergeCell ref="B140:C140"/>
    <mergeCell ref="B141:C141"/>
    <mergeCell ref="B142:C142"/>
    <mergeCell ref="B143:C143"/>
    <mergeCell ref="A86:C86"/>
    <mergeCell ref="A88:A90"/>
    <mergeCell ref="B88:B90"/>
    <mergeCell ref="B131:B133"/>
    <mergeCell ref="I131:I133"/>
    <mergeCell ref="A104:A136"/>
    <mergeCell ref="B104:B125"/>
    <mergeCell ref="A100:I100"/>
    <mergeCell ref="I104:I125"/>
    <mergeCell ref="B127:B129"/>
    <mergeCell ref="I127:I129"/>
    <mergeCell ref="B135:C135"/>
    <mergeCell ref="B136:C136"/>
    <mergeCell ref="A93:C93"/>
    <mergeCell ref="A95:A96"/>
    <mergeCell ref="B95:B96"/>
    <mergeCell ref="A54:C54"/>
    <mergeCell ref="A51:C51"/>
    <mergeCell ref="A57:A83"/>
    <mergeCell ref="B57:B79"/>
    <mergeCell ref="B81:B83"/>
    <mergeCell ref="A1:I1"/>
    <mergeCell ref="A2:I2"/>
    <mergeCell ref="A3:I3"/>
    <mergeCell ref="A4:I4"/>
    <mergeCell ref="A6:I6"/>
    <mergeCell ref="I10:I31"/>
    <mergeCell ref="B33:B35"/>
    <mergeCell ref="I33:I35"/>
    <mergeCell ref="A47:I47"/>
    <mergeCell ref="B37:C37"/>
    <mergeCell ref="B38:C38"/>
    <mergeCell ref="A40:A45"/>
    <mergeCell ref="B40:C40"/>
    <mergeCell ref="B41:C41"/>
    <mergeCell ref="B42:C42"/>
    <mergeCell ref="B43:C43"/>
    <mergeCell ref="B44:C44"/>
    <mergeCell ref="B45:C45"/>
    <mergeCell ref="A10:A38"/>
    <mergeCell ref="B10:B31"/>
  </mergeCells>
  <conditionalFormatting sqref="H9">
    <cfRule type="iconSet" priority="39">
      <iconSet>
        <cfvo type="percent" val="0"/>
        <cfvo type="num" val="0.95" gte="0"/>
        <cfvo type="num" val="1" gte="0"/>
      </iconSet>
    </cfRule>
    <cfRule type="iconSet" priority="40">
      <iconSet>
        <cfvo type="percent" val="0"/>
        <cfvo type="num" val="0.95" gte="0"/>
        <cfvo type="num" val="0.99" gte="0"/>
      </iconSet>
    </cfRule>
    <cfRule type="iconSet" priority="41">
      <iconSet>
        <cfvo type="percent" val="0"/>
        <cfvo type="num" val="0.95"/>
        <cfvo type="num" val="1"/>
      </iconSet>
    </cfRule>
  </conditionalFormatting>
  <conditionalFormatting sqref="H10">
    <cfRule type="iconSet" priority="37">
      <iconSet>
        <cfvo type="percent" val="0"/>
        <cfvo type="num" val="0.95"/>
        <cfvo type="num" val="1"/>
      </iconSet>
    </cfRule>
  </conditionalFormatting>
  <conditionalFormatting sqref="H11:H13 H15:H16 H19">
    <cfRule type="iconSet" priority="35">
      <iconSet>
        <cfvo type="percent" val="0"/>
        <cfvo type="num" val="0.95"/>
        <cfvo type="num" val="1"/>
      </iconSet>
    </cfRule>
  </conditionalFormatting>
  <conditionalFormatting sqref="H17">
    <cfRule type="iconSet" priority="25">
      <iconSet>
        <cfvo type="percent" val="0"/>
        <cfvo type="num" val="0.95"/>
        <cfvo type="num" val="1"/>
      </iconSet>
    </cfRule>
    <cfRule type="iconSet" priority="26">
      <iconSet>
        <cfvo type="percent" val="0"/>
        <cfvo type="num" val="0.95" gte="0"/>
        <cfvo type="num" val="0.99" gte="0"/>
      </iconSet>
    </cfRule>
    <cfRule type="iconSet" priority="27">
      <iconSet>
        <cfvo type="percent" val="0"/>
        <cfvo type="num" val="0.95" gte="0"/>
        <cfvo type="num" val="1" gte="0"/>
      </iconSet>
    </cfRule>
    <cfRule type="iconSet" priority="28">
      <iconSet>
        <cfvo type="percent" val="0"/>
        <cfvo type="num" val="0.95" gte="0"/>
        <cfvo type="num" val="1" gte="0"/>
      </iconSet>
    </cfRule>
  </conditionalFormatting>
  <conditionalFormatting sqref="H18">
    <cfRule type="iconSet" priority="21">
      <iconSet>
        <cfvo type="percent" val="0"/>
        <cfvo type="num" val="0.95"/>
        <cfvo type="num" val="1"/>
      </iconSet>
    </cfRule>
    <cfRule type="iconSet" priority="22">
      <iconSet>
        <cfvo type="percent" val="0"/>
        <cfvo type="num" val="0.95" gte="0"/>
        <cfvo type="num" val="0.99" gte="0"/>
      </iconSet>
    </cfRule>
    <cfRule type="iconSet" priority="23">
      <iconSet>
        <cfvo type="percent" val="0"/>
        <cfvo type="num" val="0.95" gte="0"/>
        <cfvo type="num" val="1" gte="0"/>
      </iconSet>
    </cfRule>
    <cfRule type="iconSet" priority="24">
      <iconSet>
        <cfvo type="percent" val="0"/>
        <cfvo type="num" val="0.95" gte="0"/>
        <cfvo type="num" val="1" gte="0"/>
      </iconSet>
    </cfRule>
  </conditionalFormatting>
  <conditionalFormatting sqref="H20:H21">
    <cfRule type="iconSet" priority="32">
      <iconSet>
        <cfvo type="percent" val="0"/>
        <cfvo type="num" val="0.95"/>
        <cfvo type="num" val="1"/>
      </iconSet>
    </cfRule>
  </conditionalFormatting>
  <conditionalFormatting sqref="H23:H29">
    <cfRule type="iconSet" priority="268">
      <iconSet>
        <cfvo type="percent" val="0"/>
        <cfvo type="num" val="0.95"/>
        <cfvo type="num" val="1"/>
      </iconSet>
    </cfRule>
  </conditionalFormatting>
  <conditionalFormatting sqref="H23:H30 H11:H13 H15:H16 H19">
    <cfRule type="iconSet" priority="270">
      <iconSet>
        <cfvo type="percent" val="0"/>
        <cfvo type="num" val="0.95" gte="0"/>
        <cfvo type="num" val="1" gte="0"/>
      </iconSet>
    </cfRule>
  </conditionalFormatting>
  <conditionalFormatting sqref="H23:H31 H10:H13 H15:H16 H19">
    <cfRule type="iconSet" priority="275">
      <iconSet>
        <cfvo type="percent" val="0"/>
        <cfvo type="num" val="0.95" gte="0"/>
        <cfvo type="num" val="1" gte="0"/>
      </iconSet>
    </cfRule>
  </conditionalFormatting>
  <conditionalFormatting sqref="H30">
    <cfRule type="iconSet" priority="52">
      <iconSet>
        <cfvo type="percent" val="0"/>
        <cfvo type="num" val="0.95"/>
        <cfvo type="num" val="1"/>
      </iconSet>
    </cfRule>
  </conditionalFormatting>
  <conditionalFormatting sqref="H31">
    <cfRule type="iconSet" priority="36">
      <iconSet>
        <cfvo type="percent" val="0"/>
        <cfvo type="num" val="0.95"/>
        <cfvo type="num" val="1"/>
      </iconSet>
    </cfRule>
  </conditionalFormatting>
  <conditionalFormatting sqref="H33:H37 H20:H22 H39">
    <cfRule type="iconSet" priority="34">
      <iconSet>
        <cfvo type="percent" val="0"/>
        <cfvo type="num" val="0.95"/>
        <cfvo type="num" val="1"/>
      </iconSet>
    </cfRule>
  </conditionalFormatting>
  <conditionalFormatting sqref="H33:H37 H20:H22">
    <cfRule type="iconSet" priority="33">
      <iconSet>
        <cfvo type="percent" val="0"/>
        <cfvo type="num" val="0.95"/>
        <cfvo type="num" val="1"/>
      </iconSet>
    </cfRule>
  </conditionalFormatting>
  <conditionalFormatting sqref="H39 H10:H13 H15:H16 H19:H37">
    <cfRule type="iconSet" priority="38">
      <iconSet>
        <cfvo type="percent" val="0"/>
        <cfvo type="num" val="0.95" gte="0"/>
        <cfvo type="num" val="0.99" gte="0"/>
      </iconSet>
    </cfRule>
  </conditionalFormatting>
  <conditionalFormatting sqref="H40:H45">
    <cfRule type="iconSet" priority="29">
      <iconSet>
        <cfvo type="percent" val="0"/>
        <cfvo type="num" val="0.95"/>
        <cfvo type="num" val="1"/>
      </iconSet>
    </cfRule>
    <cfRule type="iconSet" priority="30">
      <iconSet>
        <cfvo type="percent" val="0"/>
        <cfvo type="num" val="0.95"/>
        <cfvo type="num" val="1"/>
      </iconSet>
    </cfRule>
    <cfRule type="iconSet" priority="31">
      <iconSet>
        <cfvo type="percent" val="0"/>
        <cfvo type="num" val="0.95" gte="0"/>
        <cfvo type="num" val="0.99" gte="0"/>
      </iconSet>
    </cfRule>
  </conditionalFormatting>
  <conditionalFormatting sqref="H104">
    <cfRule type="iconSet" priority="50">
      <iconSet>
        <cfvo type="percent" val="0"/>
        <cfvo type="num" val="0.95"/>
        <cfvo type="num" val="1"/>
      </iconSet>
    </cfRule>
  </conditionalFormatting>
  <conditionalFormatting sqref="H105:H110 H113">
    <cfRule type="iconSet" priority="48">
      <iconSet>
        <cfvo type="percent" val="0"/>
        <cfvo type="num" val="0.95"/>
        <cfvo type="num" val="1"/>
      </iconSet>
    </cfRule>
  </conditionalFormatting>
  <conditionalFormatting sqref="H111">
    <cfRule type="iconSet" priority="13">
      <iconSet>
        <cfvo type="percent" val="0"/>
        <cfvo type="num" val="0.95"/>
        <cfvo type="num" val="1"/>
      </iconSet>
    </cfRule>
    <cfRule type="iconSet" priority="14">
      <iconSet>
        <cfvo type="percent" val="0"/>
        <cfvo type="num" val="0.95" gte="0"/>
        <cfvo type="num" val="0.99" gte="0"/>
      </iconSet>
    </cfRule>
    <cfRule type="iconSet" priority="15">
      <iconSet>
        <cfvo type="percent" val="0"/>
        <cfvo type="num" val="0.95" gte="0"/>
        <cfvo type="num" val="1" gte="0"/>
      </iconSet>
    </cfRule>
    <cfRule type="iconSet" priority="16">
      <iconSet>
        <cfvo type="percent" val="0"/>
        <cfvo type="num" val="0.95" gte="0"/>
        <cfvo type="num" val="1" gte="0"/>
      </iconSet>
    </cfRule>
  </conditionalFormatting>
  <conditionalFormatting sqref="H112">
    <cfRule type="iconSet" priority="17">
      <iconSet>
        <cfvo type="percent" val="0"/>
        <cfvo type="num" val="0.95"/>
        <cfvo type="num" val="1"/>
      </iconSet>
    </cfRule>
    <cfRule type="iconSet" priority="18">
      <iconSet>
        <cfvo type="percent" val="0"/>
        <cfvo type="num" val="0.95" gte="0"/>
        <cfvo type="num" val="0.99" gte="0"/>
      </iconSet>
    </cfRule>
    <cfRule type="iconSet" priority="19">
      <iconSet>
        <cfvo type="percent" val="0"/>
        <cfvo type="num" val="0.95" gte="0"/>
        <cfvo type="num" val="1" gte="0"/>
      </iconSet>
    </cfRule>
    <cfRule type="iconSet" priority="20">
      <iconSet>
        <cfvo type="percent" val="0"/>
        <cfvo type="num" val="0.95" gte="0"/>
        <cfvo type="num" val="1" gte="0"/>
      </iconSet>
    </cfRule>
  </conditionalFormatting>
  <conditionalFormatting sqref="H114:H115">
    <cfRule type="iconSet" priority="45">
      <iconSet>
        <cfvo type="percent" val="0"/>
        <cfvo type="num" val="0.95"/>
        <cfvo type="num" val="1"/>
      </iconSet>
    </cfRule>
  </conditionalFormatting>
  <conditionalFormatting sqref="H117:H122 H105:H110 H113">
    <cfRule type="iconSet" priority="263">
      <iconSet>
        <cfvo type="percent" val="0"/>
        <cfvo type="num" val="0.95" gte="0"/>
        <cfvo type="num" val="1" gte="0"/>
      </iconSet>
    </cfRule>
  </conditionalFormatting>
  <conditionalFormatting sqref="H117:H122">
    <cfRule type="iconSet" priority="267">
      <iconSet>
        <cfvo type="percent" val="0"/>
        <cfvo type="num" val="0.95"/>
        <cfvo type="num" val="1"/>
      </iconSet>
    </cfRule>
  </conditionalFormatting>
  <conditionalFormatting sqref="H123">
    <cfRule type="iconSet" priority="5">
      <iconSet>
        <cfvo type="percent" val="0"/>
        <cfvo type="num" val="0.95"/>
        <cfvo type="num" val="1"/>
      </iconSet>
    </cfRule>
    <cfRule type="iconSet" priority="6">
      <iconSet>
        <cfvo type="percent" val="0"/>
        <cfvo type="num" val="0.95" gte="0"/>
        <cfvo type="num" val="0.99" gte="0"/>
      </iconSet>
    </cfRule>
    <cfRule type="iconSet" priority="7">
      <iconSet>
        <cfvo type="percent" val="0"/>
        <cfvo type="num" val="0.95" gte="0"/>
        <cfvo type="num" val="1" gte="0"/>
      </iconSet>
    </cfRule>
    <cfRule type="iconSet" priority="8">
      <iconSet>
        <cfvo type="percent" val="0"/>
        <cfvo type="num" val="0.95" gte="0"/>
        <cfvo type="num" val="1" gte="0"/>
      </iconSet>
    </cfRule>
  </conditionalFormatting>
  <conditionalFormatting sqref="H124">
    <cfRule type="iconSet" priority="9">
      <iconSet>
        <cfvo type="percent" val="0"/>
        <cfvo type="num" val="0.95"/>
        <cfvo type="num" val="1"/>
      </iconSet>
    </cfRule>
    <cfRule type="iconSet" priority="10">
      <iconSet>
        <cfvo type="percent" val="0"/>
        <cfvo type="num" val="0.95" gte="0"/>
        <cfvo type="num" val="0.99" gte="0"/>
      </iconSet>
    </cfRule>
    <cfRule type="iconSet" priority="11">
      <iconSet>
        <cfvo type="percent" val="0"/>
        <cfvo type="num" val="0.95" gte="0"/>
        <cfvo type="num" val="1" gte="0"/>
      </iconSet>
    </cfRule>
    <cfRule type="iconSet" priority="12">
      <iconSet>
        <cfvo type="percent" val="0"/>
        <cfvo type="num" val="0.95" gte="0"/>
        <cfvo type="num" val="1" gte="0"/>
      </iconSet>
    </cfRule>
  </conditionalFormatting>
  <conditionalFormatting sqref="H125 H117:H122 H104:H110 H113">
    <cfRule type="iconSet" priority="58">
      <iconSet>
        <cfvo type="percent" val="0"/>
        <cfvo type="num" val="0.95" gte="0"/>
        <cfvo type="num" val="1" gte="0"/>
      </iconSet>
    </cfRule>
  </conditionalFormatting>
  <conditionalFormatting sqref="H125">
    <cfRule type="iconSet" priority="49">
      <iconSet>
        <cfvo type="percent" val="0"/>
        <cfvo type="num" val="0.95"/>
        <cfvo type="num" val="1"/>
      </iconSet>
    </cfRule>
  </conditionalFormatting>
  <conditionalFormatting sqref="H127:H135 H114:H116">
    <cfRule type="iconSet" priority="46">
      <iconSet>
        <cfvo type="percent" val="0"/>
        <cfvo type="num" val="0.95"/>
        <cfvo type="num" val="1"/>
      </iconSet>
    </cfRule>
  </conditionalFormatting>
  <conditionalFormatting sqref="H137 H104:H110 H125:H135 H113:H122">
    <cfRule type="iconSet" priority="51">
      <iconSet>
        <cfvo type="percent" val="0"/>
        <cfvo type="num" val="0.95" gte="0"/>
        <cfvo type="num" val="0.99" gte="0"/>
      </iconSet>
    </cfRule>
  </conditionalFormatting>
  <conditionalFormatting sqref="H137 H127:H135 H114:H116">
    <cfRule type="iconSet" priority="47">
      <iconSet>
        <cfvo type="percent" val="0"/>
        <cfvo type="num" val="0.95"/>
        <cfvo type="num" val="1"/>
      </iconSet>
    </cfRule>
  </conditionalFormatting>
  <conditionalFormatting sqref="H138:H143">
    <cfRule type="iconSet" priority="42">
      <iconSet>
        <cfvo type="percent" val="0"/>
        <cfvo type="num" val="0.95"/>
        <cfvo type="num" val="1"/>
      </iconSet>
    </cfRule>
    <cfRule type="iconSet" priority="43">
      <iconSet>
        <cfvo type="percent" val="0"/>
        <cfvo type="num" val="0.95"/>
        <cfvo type="num" val="1"/>
      </iconSet>
    </cfRule>
    <cfRule type="iconSet" priority="44">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160"/>
  <sheetViews>
    <sheetView showGridLines="0" topLeftCell="A139" zoomScaleNormal="100" zoomScaleSheetLayoutView="85" workbookViewId="0">
      <selection activeCell="K135" sqref="K135"/>
    </sheetView>
  </sheetViews>
  <sheetFormatPr baseColWidth="10" defaultColWidth="11.44140625" defaultRowHeight="13.2" outlineLevelRow="1"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26" t="s">
        <v>52</v>
      </c>
      <c r="B1" s="426"/>
      <c r="C1" s="426"/>
      <c r="D1" s="426"/>
      <c r="E1" s="426"/>
      <c r="F1" s="426"/>
      <c r="G1" s="426"/>
      <c r="H1" s="426"/>
      <c r="I1" s="426"/>
    </row>
    <row r="2" spans="1:14" ht="17.399999999999999" x14ac:dyDescent="0.25">
      <c r="A2" s="427" t="s">
        <v>53</v>
      </c>
      <c r="B2" s="427"/>
      <c r="C2" s="427"/>
      <c r="D2" s="427"/>
      <c r="E2" s="427"/>
      <c r="F2" s="427"/>
      <c r="G2" s="427"/>
      <c r="H2" s="427"/>
      <c r="I2" s="427"/>
    </row>
    <row r="3" spans="1:14" ht="20.25" customHeight="1" x14ac:dyDescent="0.25">
      <c r="A3" s="428" t="s">
        <v>192</v>
      </c>
      <c r="B3" s="428"/>
      <c r="C3" s="428"/>
      <c r="D3" s="428"/>
      <c r="E3" s="428"/>
      <c r="F3" s="428"/>
      <c r="G3" s="428"/>
      <c r="H3" s="428"/>
      <c r="I3" s="428"/>
    </row>
    <row r="4" spans="1:14" ht="17.25" customHeight="1" x14ac:dyDescent="0.25">
      <c r="A4" s="429" t="s">
        <v>73</v>
      </c>
      <c r="B4" s="429"/>
      <c r="C4" s="429"/>
      <c r="D4" s="429"/>
      <c r="E4" s="429"/>
      <c r="F4" s="429"/>
      <c r="G4" s="429"/>
      <c r="H4" s="429"/>
      <c r="I4" s="429"/>
      <c r="K4" s="223"/>
    </row>
    <row r="5" spans="1:14" ht="15.6" x14ac:dyDescent="0.3">
      <c r="A5" s="63"/>
      <c r="B5" s="63"/>
      <c r="C5" s="63"/>
      <c r="D5" s="63"/>
      <c r="E5" s="63"/>
      <c r="F5" s="63"/>
      <c r="G5" s="63"/>
      <c r="H5" s="63"/>
      <c r="I5" s="63"/>
      <c r="L5" s="169"/>
    </row>
    <row r="6" spans="1:14" customFormat="1" ht="31.5" customHeight="1" x14ac:dyDescent="0.3">
      <c r="A6" s="430" t="s">
        <v>42</v>
      </c>
      <c r="B6" s="431"/>
      <c r="C6" s="431"/>
      <c r="D6" s="431"/>
      <c r="E6" s="431"/>
      <c r="F6" s="431"/>
      <c r="G6" s="431"/>
      <c r="H6" s="431"/>
      <c r="I6" s="432"/>
      <c r="K6" s="124"/>
      <c r="L6" s="170"/>
    </row>
    <row r="7" spans="1:14" ht="15.6" x14ac:dyDescent="0.3">
      <c r="C7" s="3"/>
      <c r="D7" s="4"/>
      <c r="G7" s="4"/>
      <c r="L7" s="169"/>
    </row>
    <row r="8" spans="1:14" s="5" customFormat="1" ht="60" customHeight="1" x14ac:dyDescent="0.25">
      <c r="C8" s="42"/>
      <c r="D8" s="43" t="s">
        <v>158</v>
      </c>
      <c r="E8" s="6"/>
      <c r="F8" s="43" t="s">
        <v>156</v>
      </c>
      <c r="G8" s="43" t="s">
        <v>157</v>
      </c>
      <c r="H8" s="6"/>
      <c r="I8" s="43" t="s">
        <v>160</v>
      </c>
      <c r="K8" s="123"/>
    </row>
    <row r="9" spans="1:14" s="7" customFormat="1" ht="4.5" customHeight="1" x14ac:dyDescent="0.25">
      <c r="C9" s="8"/>
      <c r="D9" s="34"/>
      <c r="E9" s="10"/>
      <c r="F9" s="9"/>
      <c r="G9" s="9"/>
      <c r="H9" s="10"/>
      <c r="J9" s="5"/>
      <c r="K9" s="125"/>
    </row>
    <row r="10" spans="1:14" s="5" customFormat="1" ht="15.9" customHeight="1" x14ac:dyDescent="0.25">
      <c r="A10" s="446" t="s">
        <v>20</v>
      </c>
      <c r="B10" s="447" t="s">
        <v>21</v>
      </c>
      <c r="C10" s="99" t="s">
        <v>1</v>
      </c>
      <c r="D10" s="131">
        <f t="shared" ref="D10:D20" si="0">D104</f>
        <v>543824.52968000015</v>
      </c>
      <c r="E10" s="116"/>
      <c r="F10" s="131">
        <f>F104-F57</f>
        <v>498438.61015999969</v>
      </c>
      <c r="G10" s="131">
        <f>G104-G57</f>
        <v>543784.2025600007</v>
      </c>
      <c r="H10" s="11"/>
      <c r="I10" s="450">
        <f>+G31/G40</f>
        <v>0.84977161055829253</v>
      </c>
      <c r="K10" s="123"/>
      <c r="L10" s="123"/>
      <c r="M10" s="123"/>
      <c r="N10" s="123"/>
    </row>
    <row r="11" spans="1:14" ht="15.9" customHeight="1" outlineLevel="1" x14ac:dyDescent="0.25">
      <c r="A11" s="446"/>
      <c r="B11" s="448"/>
      <c r="C11" s="100" t="s">
        <v>43</v>
      </c>
      <c r="D11" s="37">
        <f t="shared" si="0"/>
        <v>322296.07972000015</v>
      </c>
      <c r="E11" s="116"/>
      <c r="F11" s="37">
        <f>F105-F58</f>
        <v>305275.84600999975</v>
      </c>
      <c r="G11" s="37">
        <f>G105-G58</f>
        <v>321789.40377000079</v>
      </c>
      <c r="I11" s="451"/>
      <c r="J11" s="12"/>
      <c r="K11" s="122"/>
      <c r="L11" s="122"/>
      <c r="M11" s="122"/>
      <c r="N11" s="122"/>
    </row>
    <row r="12" spans="1:14" s="202" customFormat="1" ht="15.9" customHeight="1" outlineLevel="1" x14ac:dyDescent="0.25">
      <c r="A12" s="446"/>
      <c r="B12" s="448"/>
      <c r="C12" s="199" t="s">
        <v>186</v>
      </c>
      <c r="D12" s="200">
        <f t="shared" si="0"/>
        <v>170329.71051</v>
      </c>
      <c r="E12" s="204"/>
      <c r="F12" s="200">
        <f>F106</f>
        <v>154464.5472399999</v>
      </c>
      <c r="G12" s="200">
        <f>G106</f>
        <v>170818.77695</v>
      </c>
      <c r="I12" s="451"/>
      <c r="J12" s="201"/>
      <c r="K12" s="205"/>
      <c r="L12" s="205"/>
      <c r="M12" s="205"/>
      <c r="N12" s="205"/>
    </row>
    <row r="13" spans="1:14" ht="15.9" customHeight="1" outlineLevel="1" x14ac:dyDescent="0.25">
      <c r="A13" s="446"/>
      <c r="B13" s="448"/>
      <c r="C13" s="100" t="s">
        <v>15</v>
      </c>
      <c r="D13" s="37">
        <f t="shared" si="0"/>
        <v>82.088999999999984</v>
      </c>
      <c r="E13" s="116"/>
      <c r="F13" s="37">
        <v>0</v>
      </c>
      <c r="G13" s="37">
        <f t="shared" ref="G13:G20" si="1">G107-G59</f>
        <v>82.085959999999986</v>
      </c>
      <c r="I13" s="451"/>
      <c r="K13" s="122"/>
      <c r="L13" s="122"/>
      <c r="M13" s="122"/>
      <c r="N13" s="122"/>
    </row>
    <row r="14" spans="1:14" ht="15.9" customHeight="1" outlineLevel="1" x14ac:dyDescent="0.25">
      <c r="A14" s="446"/>
      <c r="B14" s="448"/>
      <c r="C14" s="100" t="s">
        <v>44</v>
      </c>
      <c r="D14" s="147">
        <f t="shared" si="0"/>
        <v>51116.650450000001</v>
      </c>
      <c r="E14" s="117"/>
      <c r="F14" s="147">
        <f t="shared" ref="F14:F20" si="2">F108-F60</f>
        <v>38698.216910000032</v>
      </c>
      <c r="G14" s="147">
        <f t="shared" si="1"/>
        <v>51093.93587999999</v>
      </c>
      <c r="H14" s="69"/>
      <c r="I14" s="451"/>
      <c r="K14" s="122"/>
      <c r="L14" s="122"/>
      <c r="M14" s="122"/>
      <c r="N14" s="122"/>
    </row>
    <row r="15" spans="1:14" ht="15.9" customHeight="1" outlineLevel="1" x14ac:dyDescent="0.25">
      <c r="A15" s="446"/>
      <c r="B15" s="448"/>
      <c r="C15" s="101" t="s">
        <v>14</v>
      </c>
      <c r="D15" s="37">
        <f t="shared" si="0"/>
        <v>22765.64819</v>
      </c>
      <c r="E15" s="116"/>
      <c r="F15" s="147">
        <f t="shared" si="2"/>
        <v>16308.792150000018</v>
      </c>
      <c r="G15" s="147">
        <f t="shared" si="1"/>
        <v>22810.611939999992</v>
      </c>
      <c r="I15" s="451"/>
      <c r="K15" s="122"/>
      <c r="L15" s="122"/>
      <c r="M15" s="122"/>
      <c r="N15" s="122"/>
    </row>
    <row r="16" spans="1:14" ht="15.9" customHeight="1" outlineLevel="1" x14ac:dyDescent="0.25">
      <c r="A16" s="446"/>
      <c r="B16" s="448"/>
      <c r="C16" s="101" t="s">
        <v>13</v>
      </c>
      <c r="D16" s="37">
        <f t="shared" si="0"/>
        <v>26410.362840000002</v>
      </c>
      <c r="E16" s="116"/>
      <c r="F16" s="147">
        <f t="shared" si="2"/>
        <v>20635.716930000024</v>
      </c>
      <c r="G16" s="147">
        <f t="shared" si="1"/>
        <v>26409.382310000001</v>
      </c>
      <c r="I16" s="451"/>
      <c r="K16" s="122"/>
      <c r="L16" s="122"/>
      <c r="M16" s="122"/>
      <c r="N16" s="122"/>
    </row>
    <row r="17" spans="1:14" ht="15.9" customHeight="1" outlineLevel="1" x14ac:dyDescent="0.25">
      <c r="A17" s="446"/>
      <c r="B17" s="448"/>
      <c r="C17" s="101" t="s">
        <v>12</v>
      </c>
      <c r="D17" s="37">
        <f t="shared" si="0"/>
        <v>1783.2313499999989</v>
      </c>
      <c r="E17" s="116"/>
      <c r="F17" s="147">
        <f t="shared" si="2"/>
        <v>1746.0972899999999</v>
      </c>
      <c r="G17" s="147">
        <f t="shared" si="1"/>
        <v>1803.40653</v>
      </c>
      <c r="I17" s="451"/>
      <c r="K17" s="122"/>
      <c r="L17" s="122"/>
      <c r="M17" s="122"/>
      <c r="N17" s="122"/>
    </row>
    <row r="18" spans="1:14" ht="15.9" customHeight="1" outlineLevel="1" x14ac:dyDescent="0.25">
      <c r="A18" s="446"/>
      <c r="B18" s="448"/>
      <c r="C18" s="101" t="s">
        <v>63</v>
      </c>
      <c r="D18" s="37">
        <f t="shared" si="0"/>
        <v>157.40807000000001</v>
      </c>
      <c r="E18" s="116"/>
      <c r="F18" s="147">
        <f t="shared" si="2"/>
        <v>7.6105400000000714</v>
      </c>
      <c r="G18" s="147">
        <f t="shared" si="1"/>
        <v>70.535100000000028</v>
      </c>
      <c r="I18" s="451"/>
      <c r="K18" s="122"/>
      <c r="L18" s="122"/>
      <c r="M18" s="122"/>
      <c r="N18" s="122"/>
    </row>
    <row r="19" spans="1:14" ht="15.9" hidden="1" customHeight="1" outlineLevel="1" x14ac:dyDescent="0.25">
      <c r="A19" s="446"/>
      <c r="B19" s="448"/>
      <c r="C19" s="101" t="s">
        <v>67</v>
      </c>
      <c r="D19" s="37">
        <f t="shared" si="0"/>
        <v>0</v>
      </c>
      <c r="E19" s="116"/>
      <c r="F19" s="147">
        <f t="shared" si="2"/>
        <v>0</v>
      </c>
      <c r="G19" s="147">
        <f t="shared" si="1"/>
        <v>0</v>
      </c>
      <c r="I19" s="451"/>
      <c r="K19" s="122"/>
      <c r="L19" s="122"/>
      <c r="M19" s="122"/>
      <c r="N19" s="122"/>
    </row>
    <row r="20" spans="1:14" ht="15.9" customHeight="1" x14ac:dyDescent="0.25">
      <c r="A20" s="446"/>
      <c r="B20" s="448"/>
      <c r="C20" s="102" t="s">
        <v>174</v>
      </c>
      <c r="D20" s="37">
        <f t="shared" si="0"/>
        <v>655162.44499999809</v>
      </c>
      <c r="E20" s="116"/>
      <c r="F20" s="147">
        <f t="shared" si="2"/>
        <v>609710.14997000084</v>
      </c>
      <c r="G20" s="147">
        <f t="shared" si="1"/>
        <v>655139.5643000073</v>
      </c>
      <c r="H20" s="11"/>
      <c r="I20" s="451"/>
      <c r="J20" s="12"/>
      <c r="K20" s="122"/>
      <c r="L20" s="122"/>
      <c r="M20" s="122"/>
      <c r="N20" s="122"/>
    </row>
    <row r="21" spans="1:14" ht="15.9" customHeight="1" x14ac:dyDescent="0.25">
      <c r="A21" s="446"/>
      <c r="B21" s="448"/>
      <c r="C21" s="102" t="s">
        <v>41</v>
      </c>
      <c r="D21" s="37">
        <f t="shared" ref="D21:D27" si="3">D115</f>
        <v>39736.800449999981</v>
      </c>
      <c r="E21" s="116"/>
      <c r="F21" s="147">
        <f>F115-F67</f>
        <v>43238.677500000013</v>
      </c>
      <c r="G21" s="147">
        <f>G115-G67</f>
        <v>39735.324439999982</v>
      </c>
      <c r="H21" s="11"/>
      <c r="I21" s="451"/>
      <c r="J21" s="12"/>
      <c r="K21" s="122"/>
      <c r="L21" s="122"/>
      <c r="M21" s="122"/>
      <c r="N21" s="122"/>
    </row>
    <row r="22" spans="1:14" s="5" customFormat="1" ht="15.9" customHeight="1" x14ac:dyDescent="0.25">
      <c r="A22" s="446"/>
      <c r="B22" s="448"/>
      <c r="C22" s="103" t="s">
        <v>18</v>
      </c>
      <c r="D22" s="37">
        <f t="shared" si="3"/>
        <v>3445.0443300000002</v>
      </c>
      <c r="E22" s="116"/>
      <c r="F22" s="147">
        <f>F116-F68</f>
        <v>3897.8756600000002</v>
      </c>
      <c r="G22" s="147">
        <f>G116-G68</f>
        <v>3444.916389999999</v>
      </c>
      <c r="H22" s="7"/>
      <c r="I22" s="451"/>
      <c r="K22" s="122"/>
      <c r="L22" s="122"/>
      <c r="M22" s="122"/>
      <c r="N22" s="122"/>
    </row>
    <row r="23" spans="1:14" ht="15.9" customHeight="1" x14ac:dyDescent="0.25">
      <c r="A23" s="446"/>
      <c r="B23" s="448"/>
      <c r="C23" s="103" t="s">
        <v>5</v>
      </c>
      <c r="D23" s="37">
        <f t="shared" si="3"/>
        <v>23875.650429999991</v>
      </c>
      <c r="E23" s="116"/>
      <c r="F23" s="147">
        <f>F117-F69</f>
        <v>21416.088889999839</v>
      </c>
      <c r="G23" s="147">
        <f>G117-G69</f>
        <v>23874.7639200003</v>
      </c>
      <c r="H23" s="11"/>
      <c r="I23" s="451"/>
      <c r="J23" s="5"/>
      <c r="K23" s="122"/>
      <c r="L23" s="122"/>
      <c r="M23" s="122"/>
      <c r="N23" s="122"/>
    </row>
    <row r="24" spans="1:14" ht="15.9" customHeight="1" x14ac:dyDescent="0.25">
      <c r="A24" s="446"/>
      <c r="B24" s="448"/>
      <c r="C24" s="103" t="s">
        <v>6</v>
      </c>
      <c r="D24" s="37">
        <f t="shared" si="3"/>
        <v>90511.425400000051</v>
      </c>
      <c r="E24" s="116"/>
      <c r="F24" s="147">
        <f>F118-F70</f>
        <v>96848.219930000036</v>
      </c>
      <c r="G24" s="147">
        <f>G118-G70</f>
        <v>90508.48388</v>
      </c>
      <c r="H24" s="11"/>
      <c r="I24" s="451"/>
      <c r="J24" s="5"/>
      <c r="K24" s="122"/>
      <c r="L24" s="122"/>
      <c r="M24" s="122"/>
      <c r="N24" s="122"/>
    </row>
    <row r="25" spans="1:14" ht="15.9" customHeight="1" x14ac:dyDescent="0.25">
      <c r="A25" s="446"/>
      <c r="B25" s="448"/>
      <c r="C25" s="103" t="s">
        <v>16</v>
      </c>
      <c r="D25" s="37">
        <f t="shared" si="3"/>
        <v>2404.8924999999999</v>
      </c>
      <c r="E25" s="116"/>
      <c r="F25" s="147">
        <f>F119-F71</f>
        <v>1984.1758</v>
      </c>
      <c r="G25" s="147">
        <f>G119-G71</f>
        <v>2404.8032800000001</v>
      </c>
      <c r="H25" s="11"/>
      <c r="I25" s="451"/>
      <c r="J25" s="15"/>
      <c r="K25" s="122"/>
      <c r="L25" s="122"/>
      <c r="M25" s="122"/>
      <c r="N25" s="122"/>
    </row>
    <row r="26" spans="1:14" ht="15.9" customHeight="1" x14ac:dyDescent="0.25">
      <c r="A26" s="446"/>
      <c r="B26" s="448"/>
      <c r="C26" s="103" t="s">
        <v>7</v>
      </c>
      <c r="D26" s="37">
        <f t="shared" si="3"/>
        <v>3076.3403299999991</v>
      </c>
      <c r="E26" s="116"/>
      <c r="F26" s="147">
        <f>F120-F72</f>
        <v>3039.0010899999997</v>
      </c>
      <c r="G26" s="147">
        <f>G120-G72</f>
        <v>3076.226090000001</v>
      </c>
      <c r="H26" s="11"/>
      <c r="I26" s="451"/>
      <c r="J26" s="5"/>
      <c r="K26" s="122"/>
      <c r="L26" s="122"/>
      <c r="M26" s="122"/>
      <c r="N26" s="122"/>
    </row>
    <row r="27" spans="1:14" ht="15.9" customHeight="1" x14ac:dyDescent="0.25">
      <c r="A27" s="446"/>
      <c r="B27" s="448"/>
      <c r="C27" s="103" t="s">
        <v>17</v>
      </c>
      <c r="D27" s="37">
        <f t="shared" si="3"/>
        <v>19464.610649999991</v>
      </c>
      <c r="E27" s="116"/>
      <c r="F27" s="147">
        <f>F121-F73</f>
        <v>17955.54306</v>
      </c>
      <c r="G27" s="147">
        <f>G121-G73</f>
        <v>19463.88798</v>
      </c>
      <c r="H27" s="11"/>
      <c r="I27" s="451"/>
      <c r="K27" s="122"/>
      <c r="L27" s="122"/>
      <c r="M27" s="122"/>
      <c r="N27" s="122"/>
    </row>
    <row r="28" spans="1:14" ht="15.9" customHeight="1" x14ac:dyDescent="0.25">
      <c r="A28" s="446"/>
      <c r="B28" s="448"/>
      <c r="C28" s="103" t="s">
        <v>57</v>
      </c>
      <c r="D28" s="37">
        <f t="shared" ref="D28:D30" si="4">D122</f>
        <v>4556.905499999998</v>
      </c>
      <c r="E28" s="116"/>
      <c r="F28" s="37">
        <f>F122-F76</f>
        <v>7024.565070000478</v>
      </c>
      <c r="G28" s="37">
        <f>G122-G76</f>
        <v>4561.7974300000296</v>
      </c>
      <c r="H28" s="11"/>
      <c r="I28" s="451"/>
      <c r="K28" s="122"/>
      <c r="L28" s="122"/>
      <c r="M28" s="122"/>
      <c r="N28" s="122"/>
    </row>
    <row r="29" spans="1:14" ht="15.9" customHeight="1" x14ac:dyDescent="0.25">
      <c r="A29" s="446"/>
      <c r="B29" s="448"/>
      <c r="C29" s="103" t="s">
        <v>58</v>
      </c>
      <c r="D29" s="37">
        <f t="shared" si="4"/>
        <v>4386.470649999992</v>
      </c>
      <c r="E29" s="116"/>
      <c r="F29" s="37">
        <f>F123-F77</f>
        <v>2788.0150899999417</v>
      </c>
      <c r="G29" s="37">
        <f>G123-G77</f>
        <v>4392.8255800001734</v>
      </c>
      <c r="H29" s="11"/>
      <c r="I29" s="451"/>
      <c r="K29" s="122"/>
      <c r="L29" s="122"/>
      <c r="M29" s="122"/>
      <c r="N29" s="122"/>
    </row>
    <row r="30" spans="1:14" ht="15.9" customHeight="1" x14ac:dyDescent="0.25">
      <c r="A30" s="446"/>
      <c r="B30" s="448"/>
      <c r="C30" s="73" t="s">
        <v>74</v>
      </c>
      <c r="D30" s="37">
        <f t="shared" si="4"/>
        <v>1418.0669500000022</v>
      </c>
      <c r="E30" s="116"/>
      <c r="F30" s="37">
        <v>1215.2767099999992</v>
      </c>
      <c r="G30" s="37">
        <f>G124-G78</f>
        <v>1418.1697000000001</v>
      </c>
      <c r="H30" s="7"/>
      <c r="I30" s="451"/>
      <c r="J30" s="5"/>
      <c r="K30" s="122"/>
      <c r="L30" s="122"/>
      <c r="M30" s="122"/>
      <c r="N30" s="122"/>
    </row>
    <row r="31" spans="1:14" s="7" customFormat="1" ht="18" customHeight="1" x14ac:dyDescent="0.3">
      <c r="A31" s="446"/>
      <c r="B31" s="449"/>
      <c r="C31" s="48" t="s">
        <v>55</v>
      </c>
      <c r="D31" s="49">
        <f>+D10+SUM(D20:D30)</f>
        <v>1391863.1818699983</v>
      </c>
      <c r="E31" s="118"/>
      <c r="F31" s="49">
        <f>+F10+SUM(F20:F30)</f>
        <v>1307556.1989300009</v>
      </c>
      <c r="G31" s="49">
        <f>+G10+SUM(G20:G30)</f>
        <v>1391804.9655500085</v>
      </c>
      <c r="I31" s="452"/>
      <c r="J31" s="16"/>
      <c r="K31" s="132"/>
      <c r="L31" s="132"/>
      <c r="M31" s="132"/>
      <c r="N31" s="132"/>
    </row>
    <row r="32" spans="1:14" ht="6.6" customHeight="1" x14ac:dyDescent="0.3">
      <c r="A32" s="446"/>
      <c r="B32" s="22"/>
      <c r="C32" s="35"/>
      <c r="D32" s="18"/>
      <c r="E32" s="18"/>
      <c r="F32" s="18"/>
      <c r="G32" s="18"/>
      <c r="H32" s="7"/>
      <c r="I32" s="36"/>
      <c r="J32" s="5"/>
      <c r="K32" s="132"/>
      <c r="L32" s="132"/>
      <c r="M32" s="132"/>
      <c r="N32" s="132"/>
    </row>
    <row r="33" spans="1:14" ht="18.75" customHeight="1" x14ac:dyDescent="0.25">
      <c r="A33" s="446"/>
      <c r="B33" s="453" t="s">
        <v>22</v>
      </c>
      <c r="C33" s="38" t="s">
        <v>38</v>
      </c>
      <c r="D33" s="39">
        <f>D127</f>
        <v>227610.69258000021</v>
      </c>
      <c r="E33" s="119"/>
      <c r="F33" s="39">
        <f>F127-F81</f>
        <v>208433.32543999891</v>
      </c>
      <c r="G33" s="39">
        <f>G127-G81</f>
        <v>227660.02809000111</v>
      </c>
      <c r="H33" s="7"/>
      <c r="I33" s="450">
        <f>+G35/G40</f>
        <v>0.15022838944170744</v>
      </c>
      <c r="K33" s="132"/>
      <c r="L33" s="132"/>
      <c r="M33" s="132"/>
      <c r="N33" s="132"/>
    </row>
    <row r="34" spans="1:14" ht="18.75" customHeight="1" x14ac:dyDescent="0.25">
      <c r="A34" s="446"/>
      <c r="B34" s="454"/>
      <c r="C34" s="40" t="s">
        <v>39</v>
      </c>
      <c r="D34" s="37">
        <f>D128</f>
        <v>18383.490519999999</v>
      </c>
      <c r="E34" s="119"/>
      <c r="F34" s="37">
        <f>F128-F82</f>
        <v>21210.024239999992</v>
      </c>
      <c r="G34" s="37">
        <f>G128-G82</f>
        <v>18392.69454</v>
      </c>
      <c r="H34" s="7"/>
      <c r="I34" s="451"/>
      <c r="K34" s="132"/>
      <c r="L34" s="132"/>
      <c r="M34" s="132"/>
      <c r="N34" s="132"/>
    </row>
    <row r="35" spans="1:14" s="7" customFormat="1" ht="18.75" customHeight="1" x14ac:dyDescent="0.25">
      <c r="A35" s="446"/>
      <c r="B35" s="455"/>
      <c r="C35" s="97" t="s">
        <v>61</v>
      </c>
      <c r="D35" s="49">
        <f>SUM(D33:D34)</f>
        <v>245994.1831000002</v>
      </c>
      <c r="F35" s="49">
        <f>SUM(F33:F34)</f>
        <v>229643.34967999891</v>
      </c>
      <c r="G35" s="49">
        <f>SUM(G33:G34)</f>
        <v>246052.72263000111</v>
      </c>
      <c r="H35" s="11"/>
      <c r="I35" s="452"/>
      <c r="K35" s="122"/>
      <c r="L35" s="132"/>
    </row>
    <row r="36" spans="1:14" s="7" customFormat="1" ht="15.6" x14ac:dyDescent="0.3">
      <c r="A36" s="446"/>
      <c r="B36" s="22"/>
      <c r="C36" s="19"/>
      <c r="D36" s="95"/>
      <c r="E36" s="95"/>
      <c r="F36" s="95"/>
      <c r="G36" s="95"/>
      <c r="H36" s="11"/>
      <c r="I36" s="36"/>
      <c r="K36" s="122"/>
      <c r="L36" s="132"/>
    </row>
    <row r="37" spans="1:14" s="7" customFormat="1" ht="15.75" customHeight="1" x14ac:dyDescent="0.3">
      <c r="A37" s="446"/>
      <c r="B37" s="438" t="s">
        <v>24</v>
      </c>
      <c r="C37" s="438"/>
      <c r="D37" s="50">
        <f t="shared" ref="D37:F37" si="5">D40-D38</f>
        <v>693518.89209000045</v>
      </c>
      <c r="F37" s="50">
        <f t="shared" si="5"/>
        <v>650709.49579999992</v>
      </c>
      <c r="G37" s="50">
        <f>G40-G38</f>
        <v>693485.16042000114</v>
      </c>
      <c r="H37" s="11"/>
      <c r="I37" s="51">
        <f>+G37/$G$40</f>
        <v>0.42340990027686903</v>
      </c>
      <c r="K37" s="127"/>
      <c r="L37" s="126"/>
    </row>
    <row r="38" spans="1:14" s="7" customFormat="1" ht="15.75" customHeight="1" x14ac:dyDescent="0.25">
      <c r="A38" s="446"/>
      <c r="B38" s="438" t="s">
        <v>25</v>
      </c>
      <c r="C38" s="438"/>
      <c r="D38" s="50">
        <f>+D20+D21+D22+D35</f>
        <v>944338.47287999815</v>
      </c>
      <c r="F38" s="50">
        <f>+F20+F21+F22+F35</f>
        <v>886490.05280999979</v>
      </c>
      <c r="G38" s="50">
        <f>+G20+G21+G22+G35</f>
        <v>944372.52776000847</v>
      </c>
      <c r="H38" s="62"/>
      <c r="I38" s="51">
        <f>+G38/$G$40</f>
        <v>0.57659009972313091</v>
      </c>
      <c r="K38" s="127"/>
      <c r="L38" s="126"/>
    </row>
    <row r="39" spans="1:14" ht="13.8" x14ac:dyDescent="0.25">
      <c r="B39" s="22"/>
      <c r="C39" s="19"/>
      <c r="D39" s="23"/>
      <c r="E39" s="17"/>
      <c r="F39" s="21"/>
      <c r="G39" s="21"/>
      <c r="H39" s="11"/>
      <c r="I39" s="22"/>
      <c r="K39" s="122"/>
      <c r="L39" s="26"/>
    </row>
    <row r="40" spans="1:14" ht="24.75" customHeight="1" x14ac:dyDescent="0.3">
      <c r="A40" s="439" t="s">
        <v>26</v>
      </c>
      <c r="B40" s="440" t="s">
        <v>75</v>
      </c>
      <c r="C40" s="441"/>
      <c r="D40" s="44">
        <f>+D31+D35</f>
        <v>1637857.3649699986</v>
      </c>
      <c r="E40" s="111"/>
      <c r="F40" s="44">
        <f>+F31+F35</f>
        <v>1537199.5486099997</v>
      </c>
      <c r="G40" s="44">
        <f>+G31+G35</f>
        <v>1637857.6881800096</v>
      </c>
      <c r="H40" s="11"/>
      <c r="I40" s="110"/>
      <c r="K40" s="127"/>
      <c r="L40" s="26"/>
    </row>
    <row r="41" spans="1:14" ht="14.25" customHeight="1" x14ac:dyDescent="0.25">
      <c r="A41" s="439"/>
      <c r="B41" s="442" t="s">
        <v>49</v>
      </c>
      <c r="C41" s="443"/>
      <c r="D41" s="41"/>
      <c r="E41" s="7"/>
      <c r="F41" s="226">
        <f>F139</f>
        <v>198108.7368599998</v>
      </c>
      <c r="G41" s="226">
        <f>G139</f>
        <v>154796.1054500014</v>
      </c>
      <c r="H41" s="11"/>
      <c r="I41" s="296"/>
      <c r="K41" s="2"/>
      <c r="L41" s="26"/>
    </row>
    <row r="42" spans="1:14" ht="14.25" customHeight="1" x14ac:dyDescent="0.25">
      <c r="A42" s="439"/>
      <c r="B42" s="442" t="s">
        <v>50</v>
      </c>
      <c r="C42" s="443"/>
      <c r="D42" s="41"/>
      <c r="E42" s="7"/>
      <c r="F42" s="226">
        <f>F140</f>
        <v>3146.3028500000041</v>
      </c>
      <c r="G42" s="226">
        <f>G140</f>
        <v>4814.0880700000034</v>
      </c>
      <c r="H42" s="11"/>
      <c r="I42" s="104"/>
      <c r="K42" s="2"/>
      <c r="L42" s="26"/>
    </row>
    <row r="43" spans="1:14" ht="25.5" customHeight="1" x14ac:dyDescent="0.25">
      <c r="A43" s="439"/>
      <c r="B43" s="440" t="s">
        <v>76</v>
      </c>
      <c r="C43" s="441"/>
      <c r="D43" s="44">
        <f>+D40</f>
        <v>1637857.3649699986</v>
      </c>
      <c r="E43" s="62"/>
      <c r="F43" s="46">
        <f t="shared" ref="F43" si="6">+F40-F41-F42</f>
        <v>1335944.5088999998</v>
      </c>
      <c r="G43" s="46">
        <f>+G40-G41-G42</f>
        <v>1478247.4946600082</v>
      </c>
      <c r="H43" s="11"/>
      <c r="I43" s="62"/>
      <c r="K43" s="127"/>
      <c r="L43" s="26"/>
    </row>
    <row r="44" spans="1:14" ht="14.25" customHeight="1" x14ac:dyDescent="0.25">
      <c r="A44" s="439"/>
      <c r="B44" s="442" t="s">
        <v>77</v>
      </c>
      <c r="C44" s="443"/>
      <c r="D44" s="52"/>
      <c r="E44" s="62"/>
      <c r="F44" s="226">
        <f>F142</f>
        <v>41079.472570000406</v>
      </c>
      <c r="G44" s="37">
        <f>G142</f>
        <v>24428.353009999999</v>
      </c>
      <c r="H44" s="11"/>
      <c r="I44" s="112"/>
      <c r="K44" s="2"/>
      <c r="L44" s="26"/>
    </row>
    <row r="45" spans="1:14" ht="33" customHeight="1" x14ac:dyDescent="0.25">
      <c r="A45" s="439"/>
      <c r="B45" s="444" t="s">
        <v>85</v>
      </c>
      <c r="C45" s="445"/>
      <c r="D45" s="44">
        <f>+D43</f>
        <v>1637857.3649699986</v>
      </c>
      <c r="E45" s="62"/>
      <c r="F45" s="47">
        <f t="shared" ref="F45:G45" si="7">+F43-F44</f>
        <v>1294865.0363299993</v>
      </c>
      <c r="G45" s="47">
        <f t="shared" si="7"/>
        <v>1453819.1416500083</v>
      </c>
      <c r="H45" s="11"/>
      <c r="I45" s="62"/>
      <c r="K45" s="127"/>
      <c r="L45" s="26"/>
      <c r="M45" s="13"/>
    </row>
    <row r="46" spans="1:14" customFormat="1" ht="26.4" customHeight="1" x14ac:dyDescent="0.3">
      <c r="K46" s="122"/>
      <c r="L46" s="128"/>
    </row>
    <row r="47" spans="1:14" customFormat="1" ht="27.75" customHeight="1" x14ac:dyDescent="0.3">
      <c r="A47" s="433" t="s">
        <v>48</v>
      </c>
      <c r="B47" s="434"/>
      <c r="C47" s="434"/>
      <c r="D47" s="434"/>
      <c r="E47" s="434"/>
      <c r="F47" s="434"/>
      <c r="G47" s="434"/>
      <c r="H47" s="434"/>
      <c r="I47" s="435"/>
      <c r="K47" s="122"/>
      <c r="L47" s="128"/>
    </row>
    <row r="48" spans="1:14" customFormat="1" ht="8.25" customHeight="1" x14ac:dyDescent="0.3">
      <c r="K48" s="122"/>
      <c r="L48" s="128"/>
    </row>
    <row r="49" spans="1:12" s="5" customFormat="1" ht="26.4" x14ac:dyDescent="0.3">
      <c r="C49" s="42"/>
      <c r="D49" s="177"/>
      <c r="F49" s="74" t="str">
        <f>+F8</f>
        <v>Recaudación
 2024</v>
      </c>
      <c r="G49" s="74" t="str">
        <f>+G8</f>
        <v>Recaudación 
2025</v>
      </c>
      <c r="I49"/>
      <c r="K49" s="122"/>
      <c r="L49" s="29"/>
    </row>
    <row r="50" spans="1:12" customFormat="1" ht="8.25" customHeight="1" x14ac:dyDescent="0.3">
      <c r="D50" s="128"/>
      <c r="K50" s="122"/>
      <c r="L50" s="128"/>
    </row>
    <row r="51" spans="1:12" customFormat="1" ht="15.6" x14ac:dyDescent="0.3">
      <c r="A51" s="456" t="s">
        <v>47</v>
      </c>
      <c r="B51" s="456"/>
      <c r="C51" s="456"/>
      <c r="F51" s="82">
        <f>F54+F86+F93</f>
        <v>222509.0091100001</v>
      </c>
      <c r="G51" s="82">
        <f>G54+G86+G93</f>
        <v>1501.0927900000002</v>
      </c>
      <c r="K51" s="122"/>
      <c r="L51" s="128"/>
    </row>
    <row r="52" spans="1:12" customFormat="1" ht="9.3000000000000007" customHeight="1" x14ac:dyDescent="0.3">
      <c r="D52" s="128"/>
      <c r="K52" s="122"/>
      <c r="L52" s="128"/>
    </row>
    <row r="53" spans="1:12" customFormat="1" ht="9.3000000000000007" customHeight="1" x14ac:dyDescent="0.3">
      <c r="D53" s="128"/>
      <c r="K53" s="122"/>
      <c r="L53" s="128"/>
    </row>
    <row r="54" spans="1:12" s="7" customFormat="1" ht="19.5" customHeight="1" x14ac:dyDescent="0.3">
      <c r="A54" s="436" t="s">
        <v>101</v>
      </c>
      <c r="B54" s="436"/>
      <c r="C54" s="437"/>
      <c r="D54" s="178">
        <f>SUM(D57:D83)</f>
        <v>0</v>
      </c>
      <c r="E54"/>
      <c r="F54" s="269">
        <f>SUM(F66:F78)+F57+F83</f>
        <v>36546.104430000138</v>
      </c>
      <c r="G54" s="269">
        <f>SUM(G66:G78)+G57+G83</f>
        <v>0</v>
      </c>
      <c r="H54"/>
      <c r="I54" s="124"/>
      <c r="J54" s="208"/>
      <c r="K54" s="122"/>
      <c r="L54" s="126"/>
    </row>
    <row r="55" spans="1:12" customFormat="1" ht="6" customHeight="1" x14ac:dyDescent="0.3">
      <c r="K55" s="122"/>
      <c r="L55" s="128"/>
    </row>
    <row r="56" spans="1:12" customFormat="1" ht="6" customHeight="1" outlineLevel="1" x14ac:dyDescent="0.3">
      <c r="K56" s="122"/>
      <c r="L56" s="128"/>
    </row>
    <row r="57" spans="1:12" s="5" customFormat="1" ht="15.9" customHeight="1" outlineLevel="1" x14ac:dyDescent="0.3">
      <c r="A57" s="402" t="s">
        <v>20</v>
      </c>
      <c r="B57" s="417" t="s">
        <v>21</v>
      </c>
      <c r="C57" s="64" t="s">
        <v>1</v>
      </c>
      <c r="D57" s="179"/>
      <c r="E57" s="66"/>
      <c r="F57" s="79">
        <f>F58+F59+F60</f>
        <v>22003.164800000006</v>
      </c>
      <c r="G57" s="224">
        <v>0</v>
      </c>
      <c r="H57"/>
      <c r="I57" s="124"/>
    </row>
    <row r="58" spans="1:12" s="5" customFormat="1" ht="15.9" customHeight="1" outlineLevel="1" x14ac:dyDescent="0.3">
      <c r="A58" s="402"/>
      <c r="B58" s="417"/>
      <c r="C58" s="68" t="s">
        <v>11</v>
      </c>
      <c r="D58" s="179"/>
      <c r="E58" s="66"/>
      <c r="F58" s="69">
        <v>4312.5881300000037</v>
      </c>
      <c r="G58" s="225">
        <v>0</v>
      </c>
      <c r="H58"/>
      <c r="I58" s="319"/>
      <c r="J58" s="12"/>
    </row>
    <row r="59" spans="1:12" s="5" customFormat="1" ht="15.9" customHeight="1" outlineLevel="1" x14ac:dyDescent="0.3">
      <c r="A59" s="402"/>
      <c r="B59" s="417"/>
      <c r="C59" s="68" t="s">
        <v>15</v>
      </c>
      <c r="D59" s="179"/>
      <c r="E59" s="66"/>
      <c r="F59" s="69">
        <v>390.05507999999992</v>
      </c>
      <c r="G59" s="225">
        <v>0</v>
      </c>
      <c r="H59"/>
      <c r="I59" s="320"/>
      <c r="J59" s="12"/>
    </row>
    <row r="60" spans="1:12" s="5" customFormat="1" ht="15.9" customHeight="1" outlineLevel="1" x14ac:dyDescent="0.3">
      <c r="A60" s="402"/>
      <c r="B60" s="417"/>
      <c r="C60" s="68" t="s">
        <v>2</v>
      </c>
      <c r="D60" s="179"/>
      <c r="E60" s="66"/>
      <c r="F60" s="69">
        <v>17300.521590000004</v>
      </c>
      <c r="G60" s="225">
        <v>0</v>
      </c>
      <c r="H60"/>
      <c r="I60" s="319"/>
      <c r="J60" s="12"/>
    </row>
    <row r="61" spans="1:12" s="5" customFormat="1" ht="15.9" customHeight="1" outlineLevel="1" x14ac:dyDescent="0.3">
      <c r="A61" s="402"/>
      <c r="B61" s="417"/>
      <c r="C61" s="71" t="s">
        <v>14</v>
      </c>
      <c r="D61" s="179"/>
      <c r="E61" s="66"/>
      <c r="F61" s="69">
        <v>3439.040150000003</v>
      </c>
      <c r="G61" s="225">
        <v>0</v>
      </c>
      <c r="H61"/>
      <c r="I61" s="319"/>
      <c r="J61" s="12"/>
    </row>
    <row r="62" spans="1:12" s="5" customFormat="1" ht="15.9" customHeight="1" outlineLevel="1" x14ac:dyDescent="0.3">
      <c r="A62" s="402"/>
      <c r="B62" s="417"/>
      <c r="C62" s="71" t="s">
        <v>13</v>
      </c>
      <c r="D62" s="179"/>
      <c r="E62" s="66"/>
      <c r="F62" s="69">
        <v>13329.772070000001</v>
      </c>
      <c r="G62" s="225">
        <v>0</v>
      </c>
      <c r="H62"/>
      <c r="I62" s="319"/>
      <c r="J62" s="12"/>
    </row>
    <row r="63" spans="1:12" s="5" customFormat="1" ht="15.9" customHeight="1" outlineLevel="1" x14ac:dyDescent="0.3">
      <c r="A63" s="402"/>
      <c r="B63" s="417"/>
      <c r="C63" s="71" t="s">
        <v>12</v>
      </c>
      <c r="D63" s="179"/>
      <c r="E63" s="66"/>
      <c r="F63" s="69">
        <v>277.35959000000003</v>
      </c>
      <c r="G63" s="225">
        <v>0</v>
      </c>
      <c r="H63"/>
      <c r="I63" s="319"/>
      <c r="J63" s="12"/>
    </row>
    <row r="64" spans="1:12" s="5" customFormat="1" ht="15.9" customHeight="1" outlineLevel="1" x14ac:dyDescent="0.3">
      <c r="A64" s="402"/>
      <c r="B64" s="417"/>
      <c r="C64" s="71" t="s">
        <v>63</v>
      </c>
      <c r="D64" s="179"/>
      <c r="E64" s="66"/>
      <c r="F64" s="69">
        <v>254.34978000000001</v>
      </c>
      <c r="G64" s="225">
        <v>0</v>
      </c>
      <c r="H64"/>
      <c r="I64" s="319"/>
      <c r="J64" s="12"/>
    </row>
    <row r="65" spans="1:11" s="5" customFormat="1" ht="15.9" customHeight="1" outlineLevel="1" x14ac:dyDescent="0.3">
      <c r="A65" s="402"/>
      <c r="B65" s="417"/>
      <c r="C65" s="71" t="s">
        <v>67</v>
      </c>
      <c r="D65" s="179"/>
      <c r="E65" s="66"/>
      <c r="F65" s="69">
        <v>0</v>
      </c>
      <c r="G65" s="225">
        <v>0</v>
      </c>
      <c r="H65"/>
      <c r="J65" s="12"/>
    </row>
    <row r="66" spans="1:11" s="5" customFormat="1" ht="15.9" customHeight="1" outlineLevel="1" x14ac:dyDescent="0.3">
      <c r="A66" s="402"/>
      <c r="B66" s="417"/>
      <c r="C66" s="72" t="s">
        <v>40</v>
      </c>
      <c r="D66" s="179"/>
      <c r="E66" s="66"/>
      <c r="F66" s="69">
        <v>10773.63483000017</v>
      </c>
      <c r="G66" s="225">
        <v>0</v>
      </c>
      <c r="H66"/>
      <c r="I66" s="319"/>
      <c r="J66" s="12"/>
    </row>
    <row r="67" spans="1:11" s="5" customFormat="1" ht="15.9" customHeight="1" outlineLevel="1" x14ac:dyDescent="0.3">
      <c r="A67" s="402"/>
      <c r="B67" s="417"/>
      <c r="C67" s="72" t="s">
        <v>41</v>
      </c>
      <c r="D67" s="179"/>
      <c r="E67" s="66"/>
      <c r="F67" s="69">
        <v>164.5617399999999</v>
      </c>
      <c r="G67" s="225">
        <v>0</v>
      </c>
      <c r="H67"/>
      <c r="I67" s="319"/>
      <c r="J67" s="12"/>
    </row>
    <row r="68" spans="1:11" s="5" customFormat="1" ht="15.9" customHeight="1" outlineLevel="1" x14ac:dyDescent="0.3">
      <c r="A68" s="402"/>
      <c r="B68" s="417"/>
      <c r="C68" s="73" t="s">
        <v>18</v>
      </c>
      <c r="D68" s="179"/>
      <c r="E68" s="66"/>
      <c r="F68" s="69">
        <v>76.346510000000009</v>
      </c>
      <c r="G68" s="225">
        <v>0</v>
      </c>
      <c r="H68"/>
      <c r="I68" s="319"/>
      <c r="J68" s="12"/>
    </row>
    <row r="69" spans="1:11" s="5" customFormat="1" ht="15.9" customHeight="1" outlineLevel="1" x14ac:dyDescent="0.3">
      <c r="A69" s="402"/>
      <c r="B69" s="417"/>
      <c r="C69" s="73" t="s">
        <v>5</v>
      </c>
      <c r="D69" s="179"/>
      <c r="E69" s="66"/>
      <c r="F69" s="69">
        <v>2216.623849999959</v>
      </c>
      <c r="G69" s="225">
        <v>0</v>
      </c>
      <c r="H69"/>
      <c r="I69" s="319"/>
      <c r="J69" s="12"/>
    </row>
    <row r="70" spans="1:11" s="5" customFormat="1" ht="15.9" customHeight="1" outlineLevel="1" x14ac:dyDescent="0.3">
      <c r="A70" s="402"/>
      <c r="B70" s="417"/>
      <c r="C70" s="73" t="s">
        <v>6</v>
      </c>
      <c r="D70" s="179"/>
      <c r="E70" s="66"/>
      <c r="F70" s="69">
        <v>244.89704</v>
      </c>
      <c r="G70" s="225">
        <v>0</v>
      </c>
      <c r="H70"/>
      <c r="I70" s="319"/>
      <c r="J70" s="12"/>
    </row>
    <row r="71" spans="1:11" s="5" customFormat="1" ht="15.9" customHeight="1" outlineLevel="1" x14ac:dyDescent="0.3">
      <c r="A71" s="402"/>
      <c r="B71" s="417"/>
      <c r="C71" s="73" t="s">
        <v>16</v>
      </c>
      <c r="D71" s="179"/>
      <c r="E71" s="66"/>
      <c r="F71" s="69">
        <v>0</v>
      </c>
      <c r="G71" s="225">
        <v>0</v>
      </c>
      <c r="H71"/>
      <c r="J71" s="12"/>
    </row>
    <row r="72" spans="1:11" s="5" customFormat="1" ht="15.9" customHeight="1" outlineLevel="1" x14ac:dyDescent="0.3">
      <c r="A72" s="402"/>
      <c r="B72" s="417"/>
      <c r="C72" s="73" t="s">
        <v>7</v>
      </c>
      <c r="D72" s="179"/>
      <c r="E72" s="66"/>
      <c r="F72" s="69">
        <v>81.256960000000007</v>
      </c>
      <c r="G72" s="225">
        <v>0</v>
      </c>
      <c r="H72"/>
      <c r="I72"/>
      <c r="J72" s="12"/>
    </row>
    <row r="73" spans="1:11" s="5" customFormat="1" ht="15.9" customHeight="1" outlineLevel="1" x14ac:dyDescent="0.3">
      <c r="A73" s="402"/>
      <c r="B73" s="417"/>
      <c r="C73" s="73" t="s">
        <v>17</v>
      </c>
      <c r="D73" s="179"/>
      <c r="E73" s="66"/>
      <c r="F73" s="69">
        <v>15.14711</v>
      </c>
      <c r="G73" s="225">
        <v>0</v>
      </c>
      <c r="H73"/>
      <c r="I73"/>
      <c r="J73" s="12"/>
    </row>
    <row r="74" spans="1:11" s="5" customFormat="1" ht="15.9" customHeight="1" outlineLevel="1" x14ac:dyDescent="0.3">
      <c r="A74" s="402"/>
      <c r="B74" s="417"/>
      <c r="C74" s="73" t="s">
        <v>102</v>
      </c>
      <c r="D74" s="179"/>
      <c r="E74" s="66"/>
      <c r="F74" s="69">
        <v>0</v>
      </c>
      <c r="G74" s="69">
        <v>0</v>
      </c>
      <c r="H74"/>
      <c r="I74"/>
      <c r="J74" s="12"/>
    </row>
    <row r="75" spans="1:11" s="5" customFormat="1" ht="15.9" customHeight="1" outlineLevel="1" x14ac:dyDescent="0.3">
      <c r="A75" s="402"/>
      <c r="B75" s="417"/>
      <c r="C75" s="73" t="s">
        <v>103</v>
      </c>
      <c r="D75" s="179"/>
      <c r="E75" s="66"/>
      <c r="F75" s="69">
        <v>0</v>
      </c>
      <c r="G75" s="69">
        <v>0</v>
      </c>
      <c r="H75"/>
      <c r="I75"/>
      <c r="J75" s="12"/>
    </row>
    <row r="76" spans="1:11" s="5" customFormat="1" ht="15.9" customHeight="1" outlineLevel="1" x14ac:dyDescent="0.3">
      <c r="A76" s="402"/>
      <c r="B76" s="417"/>
      <c r="C76" s="73" t="s">
        <v>57</v>
      </c>
      <c r="D76" s="179"/>
      <c r="E76" s="66"/>
      <c r="F76" s="69">
        <v>0</v>
      </c>
      <c r="G76" s="225">
        <v>0</v>
      </c>
      <c r="H76"/>
      <c r="I76" s="111"/>
      <c r="J76" s="12"/>
    </row>
    <row r="77" spans="1:11" s="5" customFormat="1" ht="15.9" customHeight="1" outlineLevel="1" x14ac:dyDescent="0.3">
      <c r="A77" s="402"/>
      <c r="B77" s="417"/>
      <c r="C77" s="73" t="s">
        <v>58</v>
      </c>
      <c r="D77" s="179"/>
      <c r="E77" s="66"/>
      <c r="F77" s="69">
        <v>4.0529999999999997E-2</v>
      </c>
      <c r="G77" s="225">
        <v>0</v>
      </c>
      <c r="H77"/>
      <c r="I77" s="124"/>
      <c r="J77" s="321"/>
      <c r="K77"/>
    </row>
    <row r="78" spans="1:11" s="5" customFormat="1" ht="15.9" customHeight="1" outlineLevel="1" x14ac:dyDescent="0.3">
      <c r="A78" s="402"/>
      <c r="B78" s="417"/>
      <c r="C78" s="73" t="s">
        <v>8</v>
      </c>
      <c r="D78" s="179"/>
      <c r="E78" s="66"/>
      <c r="F78" s="69">
        <v>970.4310600000008</v>
      </c>
      <c r="G78" s="225">
        <v>0</v>
      </c>
      <c r="H78"/>
      <c r="I78" s="353"/>
      <c r="J78" s="321"/>
      <c r="K78"/>
    </row>
    <row r="79" spans="1:11" s="5" customFormat="1" ht="15.9" customHeight="1" outlineLevel="1" x14ac:dyDescent="0.3">
      <c r="A79" s="402"/>
      <c r="B79" s="417"/>
      <c r="C79" s="184" t="s">
        <v>55</v>
      </c>
      <c r="D79" s="179"/>
      <c r="E79" s="66"/>
      <c r="F79" s="190">
        <f>SUM(F66:F78)+F57</f>
        <v>36546.104430000138</v>
      </c>
      <c r="G79" s="190">
        <f>SUM(G66:G78)+G57</f>
        <v>0</v>
      </c>
      <c r="H79"/>
      <c r="J79" s="321"/>
      <c r="K79"/>
    </row>
    <row r="80" spans="1:11" s="5" customFormat="1" ht="15.9" customHeight="1" outlineLevel="1" x14ac:dyDescent="0.3">
      <c r="A80" s="402"/>
      <c r="B80" s="181"/>
      <c r="C80" s="185"/>
      <c r="D80" s="179"/>
      <c r="E80" s="183"/>
      <c r="F80" s="179"/>
      <c r="G80" s="179"/>
      <c r="H80"/>
    </row>
    <row r="81" spans="1:12" s="5" customFormat="1" ht="15.9" customHeight="1" outlineLevel="1" x14ac:dyDescent="0.3">
      <c r="A81" s="402"/>
      <c r="B81" s="418" t="s">
        <v>22</v>
      </c>
      <c r="C81" s="38" t="s">
        <v>38</v>
      </c>
      <c r="D81" s="179"/>
      <c r="E81" s="66"/>
      <c r="F81" s="79">
        <v>0</v>
      </c>
      <c r="G81" s="79">
        <v>0</v>
      </c>
      <c r="H81"/>
      <c r="I81"/>
    </row>
    <row r="82" spans="1:12" s="5" customFormat="1" ht="15.9" customHeight="1" outlineLevel="1" x14ac:dyDescent="0.3">
      <c r="A82" s="402"/>
      <c r="B82" s="418"/>
      <c r="C82" s="40" t="s">
        <v>39</v>
      </c>
      <c r="D82" s="179"/>
      <c r="E82" s="66"/>
      <c r="F82" s="69">
        <v>0</v>
      </c>
      <c r="G82" s="69">
        <v>0</v>
      </c>
      <c r="H82"/>
      <c r="I82"/>
    </row>
    <row r="83" spans="1:12" s="5" customFormat="1" ht="15.9" customHeight="1" outlineLevel="1" x14ac:dyDescent="0.3">
      <c r="A83" s="402"/>
      <c r="B83" s="418"/>
      <c r="C83" s="75" t="s">
        <v>61</v>
      </c>
      <c r="D83" s="179"/>
      <c r="E83" s="66"/>
      <c r="F83" s="75">
        <v>0</v>
      </c>
      <c r="G83" s="75">
        <v>0</v>
      </c>
      <c r="H83"/>
      <c r="I83"/>
    </row>
    <row r="84" spans="1:12" s="29" customFormat="1" ht="15.9" customHeight="1" outlineLevel="1" x14ac:dyDescent="0.3">
      <c r="A84" s="180"/>
      <c r="B84" s="181"/>
      <c r="C84" s="182"/>
      <c r="D84" s="179"/>
      <c r="E84" s="183"/>
      <c r="F84" s="179"/>
      <c r="G84" s="179"/>
      <c r="H84" s="128"/>
      <c r="I84" s="128"/>
    </row>
    <row r="85" spans="1:12" s="29" customFormat="1" ht="15.9" customHeight="1" outlineLevel="1" x14ac:dyDescent="0.3">
      <c r="A85" s="180"/>
      <c r="B85" s="181"/>
      <c r="C85" s="182"/>
      <c r="D85" s="179"/>
      <c r="E85" s="183"/>
      <c r="F85" s="179"/>
      <c r="G85" s="179"/>
      <c r="H85" s="128"/>
      <c r="I85" s="128"/>
    </row>
    <row r="86" spans="1:12" s="29" customFormat="1" ht="15.9" customHeight="1" outlineLevel="1" x14ac:dyDescent="0.3">
      <c r="A86" s="457" t="s">
        <v>125</v>
      </c>
      <c r="B86" s="457"/>
      <c r="C86" s="458"/>
      <c r="D86" s="128"/>
      <c r="E86" s="128"/>
      <c r="F86" s="264">
        <f>F88+F89</f>
        <v>185962.90467999998</v>
      </c>
      <c r="G86" s="264">
        <f>G88+G89</f>
        <v>1501.0927900000002</v>
      </c>
      <c r="H86" s="128"/>
      <c r="I86" s="128"/>
    </row>
    <row r="87" spans="1:12" s="29" customFormat="1" ht="6.6" customHeight="1" outlineLevel="1" x14ac:dyDescent="0.3">
      <c r="A87"/>
      <c r="B87"/>
      <c r="C87"/>
      <c r="D87" s="128"/>
      <c r="E87" s="128"/>
      <c r="F87"/>
      <c r="G87"/>
      <c r="H87" s="128"/>
      <c r="I87" s="128"/>
    </row>
    <row r="88" spans="1:12" s="29" customFormat="1" ht="20.100000000000001" customHeight="1" outlineLevel="1" x14ac:dyDescent="0.3">
      <c r="A88" s="402"/>
      <c r="B88" s="459" t="s">
        <v>126</v>
      </c>
      <c r="C88" s="260" t="s">
        <v>102</v>
      </c>
      <c r="D88" s="179"/>
      <c r="E88" s="179"/>
      <c r="F88" s="262">
        <v>2292.9175700000001</v>
      </c>
      <c r="G88" s="262">
        <f>G131</f>
        <v>1501.01466</v>
      </c>
      <c r="H88" s="128"/>
      <c r="I88" s="128"/>
    </row>
    <row r="89" spans="1:12" s="29" customFormat="1" ht="20.100000000000001" customHeight="1" outlineLevel="1" x14ac:dyDescent="0.3">
      <c r="A89" s="402"/>
      <c r="B89" s="459"/>
      <c r="C89" s="261" t="s">
        <v>103</v>
      </c>
      <c r="D89" s="179"/>
      <c r="E89" s="179"/>
      <c r="F89" s="237">
        <v>183669.98710999999</v>
      </c>
      <c r="G89" s="237">
        <f>G132</f>
        <v>7.8129999999999991E-2</v>
      </c>
      <c r="H89" s="128"/>
      <c r="I89" s="128"/>
    </row>
    <row r="90" spans="1:12" s="29" customFormat="1" ht="20.100000000000001" customHeight="1" outlineLevel="1" x14ac:dyDescent="0.3">
      <c r="A90" s="402"/>
      <c r="B90" s="459"/>
      <c r="C90" s="267" t="s">
        <v>127</v>
      </c>
      <c r="D90" s="127"/>
      <c r="E90" s="259"/>
      <c r="F90" s="265"/>
      <c r="G90" s="266">
        <f>SUM(G88:G89)</f>
        <v>1501.0927900000002</v>
      </c>
      <c r="H90" s="128"/>
      <c r="I90" s="128"/>
    </row>
    <row r="91" spans="1:12" s="29" customFormat="1" ht="15.9" customHeight="1" outlineLevel="1" x14ac:dyDescent="0.3">
      <c r="A91" s="180"/>
      <c r="B91" s="181"/>
      <c r="C91" s="182"/>
      <c r="D91" s="179"/>
      <c r="E91" s="183"/>
      <c r="F91" s="179"/>
      <c r="G91" s="179"/>
      <c r="H91" s="128"/>
      <c r="I91" s="128"/>
    </row>
    <row r="92" spans="1:12" s="29" customFormat="1" ht="15.9" customHeight="1" outlineLevel="1" x14ac:dyDescent="0.3">
      <c r="A92" s="180"/>
      <c r="B92" s="181"/>
      <c r="C92" s="182"/>
      <c r="D92" s="179"/>
      <c r="E92" s="183"/>
      <c r="F92" s="179"/>
      <c r="G92" s="179"/>
      <c r="H92" s="128"/>
      <c r="I92" s="128"/>
    </row>
    <row r="93" spans="1:12" customFormat="1" ht="18.75" customHeight="1" x14ac:dyDescent="0.3">
      <c r="A93" s="460" t="s">
        <v>133</v>
      </c>
      <c r="B93" s="460"/>
      <c r="C93" s="461"/>
      <c r="D93" s="128"/>
      <c r="E93" s="128"/>
      <c r="F93" s="284">
        <v>0</v>
      </c>
      <c r="G93" s="285">
        <f>G95</f>
        <v>0</v>
      </c>
      <c r="K93" s="122"/>
      <c r="L93" s="128"/>
    </row>
    <row r="94" spans="1:12" customFormat="1" ht="6.6" customHeight="1" x14ac:dyDescent="0.3">
      <c r="D94" s="128"/>
      <c r="E94" s="128"/>
      <c r="K94" s="122"/>
      <c r="L94" s="128"/>
    </row>
    <row r="95" spans="1:12" customFormat="1" ht="18.75" customHeight="1" x14ac:dyDescent="0.3">
      <c r="A95" s="402"/>
      <c r="B95" s="462" t="s">
        <v>135</v>
      </c>
      <c r="C95" s="288" t="s">
        <v>137</v>
      </c>
      <c r="D95" s="179"/>
      <c r="E95" s="179"/>
      <c r="F95" s="79">
        <v>0</v>
      </c>
      <c r="G95" s="39">
        <f>'Jul 2025'!G95</f>
        <v>0</v>
      </c>
      <c r="K95" s="122"/>
      <c r="L95" s="128"/>
    </row>
    <row r="96" spans="1:12" customFormat="1" ht="18.75" customHeight="1" x14ac:dyDescent="0.3">
      <c r="A96" s="402"/>
      <c r="B96" s="462"/>
      <c r="C96" s="338" t="s">
        <v>134</v>
      </c>
      <c r="D96" s="127"/>
      <c r="E96" s="259"/>
      <c r="F96" s="339">
        <v>0</v>
      </c>
      <c r="G96" s="340">
        <f>G95</f>
        <v>0</v>
      </c>
      <c r="K96" s="122"/>
      <c r="L96" s="128"/>
    </row>
    <row r="97" spans="1:12" s="29" customFormat="1" ht="15.9" customHeight="1" outlineLevel="1" x14ac:dyDescent="0.3">
      <c r="A97" s="180"/>
      <c r="B97" s="181"/>
      <c r="C97" s="182"/>
      <c r="D97" s="179"/>
      <c r="E97" s="183"/>
      <c r="F97" s="179"/>
      <c r="G97" s="179"/>
      <c r="H97" s="128"/>
      <c r="I97" s="128"/>
    </row>
    <row r="98" spans="1:12" s="29" customFormat="1" ht="15.9" customHeight="1" outlineLevel="1" x14ac:dyDescent="0.3">
      <c r="A98" s="180"/>
      <c r="B98" s="181"/>
      <c r="C98" s="182"/>
      <c r="D98" s="179"/>
      <c r="E98" s="183"/>
      <c r="F98" s="179"/>
      <c r="G98" s="179"/>
      <c r="H98" s="128"/>
      <c r="I98" s="128"/>
    </row>
    <row r="99" spans="1:12" customFormat="1" ht="18.75" customHeight="1" x14ac:dyDescent="0.3">
      <c r="K99" s="122"/>
      <c r="L99" s="128"/>
    </row>
    <row r="100" spans="1:12" ht="33" customHeight="1" x14ac:dyDescent="0.25">
      <c r="A100" s="403" t="s">
        <v>51</v>
      </c>
      <c r="B100" s="404"/>
      <c r="C100" s="404"/>
      <c r="D100" s="404"/>
      <c r="E100" s="404"/>
      <c r="F100" s="404"/>
      <c r="G100" s="404"/>
      <c r="H100" s="404"/>
      <c r="I100" s="405"/>
      <c r="K100" s="122"/>
      <c r="L100" s="26"/>
    </row>
    <row r="101" spans="1:12" ht="8.25" customHeight="1" x14ac:dyDescent="0.3">
      <c r="C101" s="350"/>
      <c r="D101"/>
      <c r="G101" s="4"/>
      <c r="K101" s="122"/>
      <c r="L101" s="26"/>
    </row>
    <row r="102" spans="1:12" s="5" customFormat="1" ht="51" customHeight="1" x14ac:dyDescent="0.3">
      <c r="C102" s="42"/>
      <c r="D102" s="83" t="str">
        <f>+D8</f>
        <v>Meta 
2025</v>
      </c>
      <c r="E102"/>
      <c r="F102" s="83" t="str">
        <f>+F8</f>
        <v>Recaudación
 2024</v>
      </c>
      <c r="G102" s="83" t="str">
        <f>+G8</f>
        <v>Recaudación 
2025</v>
      </c>
      <c r="H102"/>
      <c r="I102" s="83" t="str">
        <f>+I8</f>
        <v>Participación de la Recaudación 2025</v>
      </c>
      <c r="K102" s="122"/>
      <c r="L102" s="29"/>
    </row>
    <row r="103" spans="1:12" customFormat="1" ht="6" customHeight="1" x14ac:dyDescent="0.3">
      <c r="K103" s="129"/>
      <c r="L103" s="128"/>
    </row>
    <row r="104" spans="1:12" s="5" customFormat="1" ht="15.9" customHeight="1" x14ac:dyDescent="0.25">
      <c r="A104" s="406" t="s">
        <v>20</v>
      </c>
      <c r="B104" s="407" t="s">
        <v>21</v>
      </c>
      <c r="C104" s="99" t="s">
        <v>1</v>
      </c>
      <c r="D104" s="352">
        <f>D105+D106+D107+D108</f>
        <v>543824.52968000015</v>
      </c>
      <c r="E104" s="183"/>
      <c r="F104" s="352">
        <f>F105+F106+F107+F108</f>
        <v>520441.77495999972</v>
      </c>
      <c r="G104" s="67">
        <f>G105+G106+G107+G108</f>
        <v>543784.2025600007</v>
      </c>
      <c r="H104" s="11"/>
      <c r="I104" s="410">
        <f>+G125/G138</f>
        <v>0.8489935099664252</v>
      </c>
      <c r="K104" s="122"/>
      <c r="L104" s="29"/>
    </row>
    <row r="105" spans="1:12" ht="15.9" customHeight="1" outlineLevel="1" x14ac:dyDescent="0.25">
      <c r="A105" s="406"/>
      <c r="B105" s="408"/>
      <c r="C105" s="100" t="s">
        <v>43</v>
      </c>
      <c r="D105" s="225">
        <v>322296.07972000015</v>
      </c>
      <c r="E105" s="183"/>
      <c r="F105" s="225">
        <v>309588.43413999974</v>
      </c>
      <c r="G105" s="70">
        <v>321789.40377000079</v>
      </c>
      <c r="I105" s="411"/>
      <c r="J105" s="245"/>
      <c r="K105" s="122"/>
      <c r="L105" s="26"/>
    </row>
    <row r="106" spans="1:12" s="202" customFormat="1" ht="15.9" customHeight="1" outlineLevel="1" x14ac:dyDescent="0.25">
      <c r="A106" s="406"/>
      <c r="B106" s="408"/>
      <c r="C106" s="199" t="s">
        <v>186</v>
      </c>
      <c r="D106" s="362">
        <v>170329.71051</v>
      </c>
      <c r="E106" s="361"/>
      <c r="F106" s="362">
        <v>154464.5472399999</v>
      </c>
      <c r="G106" s="233">
        <v>170818.77695</v>
      </c>
      <c r="I106" s="465"/>
      <c r="J106" s="291"/>
      <c r="K106" s="205"/>
      <c r="L106" s="198"/>
    </row>
    <row r="107" spans="1:12" ht="15.9" customHeight="1" outlineLevel="1" x14ac:dyDescent="0.25">
      <c r="A107" s="406"/>
      <c r="B107" s="408"/>
      <c r="C107" s="100" t="s">
        <v>15</v>
      </c>
      <c r="D107" s="225">
        <v>82.088999999999984</v>
      </c>
      <c r="E107" s="183"/>
      <c r="F107" s="225">
        <v>390.05507999999992</v>
      </c>
      <c r="G107" s="70">
        <v>82.085959999999986</v>
      </c>
      <c r="I107" s="411"/>
      <c r="J107" s="13"/>
      <c r="K107" s="122"/>
      <c r="L107" s="26"/>
    </row>
    <row r="108" spans="1:12" ht="15.9" customHeight="1" outlineLevel="1" x14ac:dyDescent="0.25">
      <c r="A108" s="406"/>
      <c r="B108" s="408"/>
      <c r="C108" s="100" t="s">
        <v>44</v>
      </c>
      <c r="D108" s="363">
        <f>SUM(D109:D113)</f>
        <v>51116.650450000001</v>
      </c>
      <c r="E108" s="26"/>
      <c r="F108" s="363">
        <f>SUM(F109:F113)</f>
        <v>55998.738500000036</v>
      </c>
      <c r="G108" s="70">
        <f>SUM(G109:G113)</f>
        <v>51093.93587999999</v>
      </c>
      <c r="I108" s="411"/>
      <c r="K108" s="122"/>
      <c r="L108" s="26"/>
    </row>
    <row r="109" spans="1:12" ht="15.9" customHeight="1" outlineLevel="1" x14ac:dyDescent="0.25">
      <c r="A109" s="406"/>
      <c r="B109" s="408"/>
      <c r="C109" s="101" t="s">
        <v>14</v>
      </c>
      <c r="D109" s="225">
        <v>22765.64819</v>
      </c>
      <c r="E109" s="183"/>
      <c r="F109" s="225">
        <v>19747.83230000002</v>
      </c>
      <c r="G109" s="155">
        <v>22810.611939999992</v>
      </c>
      <c r="I109" s="411"/>
      <c r="K109" s="122"/>
      <c r="L109" s="26"/>
    </row>
    <row r="110" spans="1:12" ht="15.9" customHeight="1" outlineLevel="1" x14ac:dyDescent="0.25">
      <c r="A110" s="406"/>
      <c r="B110" s="408"/>
      <c r="C110" s="101" t="s">
        <v>13</v>
      </c>
      <c r="D110" s="69">
        <v>26410.362840000002</v>
      </c>
      <c r="E110" s="66"/>
      <c r="F110" s="69">
        <v>33965.489000000023</v>
      </c>
      <c r="G110" s="155">
        <v>26409.382310000001</v>
      </c>
      <c r="I110" s="411"/>
      <c r="K110" s="122"/>
      <c r="L110" s="26"/>
    </row>
    <row r="111" spans="1:12" ht="15.9" customHeight="1" outlineLevel="1" x14ac:dyDescent="0.25">
      <c r="A111" s="406"/>
      <c r="B111" s="408"/>
      <c r="C111" s="101" t="s">
        <v>12</v>
      </c>
      <c r="D111" s="69">
        <v>1783.2313499999989</v>
      </c>
      <c r="E111" s="66"/>
      <c r="F111" s="69">
        <v>2023.45688</v>
      </c>
      <c r="G111" s="155">
        <v>1803.40653</v>
      </c>
      <c r="I111" s="411"/>
      <c r="K111" s="122"/>
      <c r="L111" s="26"/>
    </row>
    <row r="112" spans="1:12" ht="15.9" customHeight="1" outlineLevel="1" x14ac:dyDescent="0.25">
      <c r="A112" s="406"/>
      <c r="B112" s="408"/>
      <c r="C112" s="101" t="s">
        <v>63</v>
      </c>
      <c r="D112" s="69">
        <v>157.40807000000001</v>
      </c>
      <c r="E112" s="66"/>
      <c r="F112" s="69">
        <v>261.96032000000008</v>
      </c>
      <c r="G112" s="155">
        <v>70.535100000000028</v>
      </c>
      <c r="I112" s="411"/>
      <c r="K112" s="122"/>
      <c r="L112" s="26"/>
    </row>
    <row r="113" spans="1:12" ht="15.9" customHeight="1" outlineLevel="1" x14ac:dyDescent="0.25">
      <c r="A113" s="406"/>
      <c r="B113" s="408"/>
      <c r="C113" s="101" t="s">
        <v>67</v>
      </c>
      <c r="D113" s="69">
        <v>0</v>
      </c>
      <c r="E113" s="66"/>
      <c r="F113" s="69">
        <v>0</v>
      </c>
      <c r="G113" s="155">
        <v>0</v>
      </c>
      <c r="I113" s="411"/>
      <c r="K113" s="122"/>
      <c r="L113" s="26"/>
    </row>
    <row r="114" spans="1:12" ht="15.9" customHeight="1" x14ac:dyDescent="0.25">
      <c r="A114" s="406"/>
      <c r="B114" s="408"/>
      <c r="C114" s="102" t="s">
        <v>174</v>
      </c>
      <c r="D114" s="221">
        <v>655162.44499999809</v>
      </c>
      <c r="E114" s="222"/>
      <c r="F114" s="221">
        <v>620483.78480000095</v>
      </c>
      <c r="G114" s="70">
        <v>655139.5643000073</v>
      </c>
      <c r="H114" s="11"/>
      <c r="I114" s="411"/>
      <c r="J114" s="12"/>
      <c r="K114" s="122"/>
      <c r="L114" s="26"/>
    </row>
    <row r="115" spans="1:12" ht="15.9" customHeight="1" x14ac:dyDescent="0.25">
      <c r="A115" s="406"/>
      <c r="B115" s="408"/>
      <c r="C115" s="102" t="s">
        <v>41</v>
      </c>
      <c r="D115" s="221">
        <v>39736.800449999981</v>
      </c>
      <c r="E115" s="222"/>
      <c r="F115" s="221">
        <v>43403.23924000001</v>
      </c>
      <c r="G115" s="70">
        <v>39735.324439999982</v>
      </c>
      <c r="H115" s="11"/>
      <c r="I115" s="411"/>
      <c r="J115" s="5"/>
    </row>
    <row r="116" spans="1:12" s="5" customFormat="1" ht="15.9" customHeight="1" x14ac:dyDescent="0.25">
      <c r="A116" s="406"/>
      <c r="B116" s="408"/>
      <c r="C116" s="103" t="s">
        <v>130</v>
      </c>
      <c r="D116" s="69">
        <v>3445.0443300000002</v>
      </c>
      <c r="E116" s="66"/>
      <c r="F116" s="69">
        <v>3974.22217</v>
      </c>
      <c r="G116" s="70">
        <v>3444.916389999999</v>
      </c>
      <c r="H116" s="7"/>
      <c r="I116" s="411"/>
      <c r="K116" s="123"/>
    </row>
    <row r="117" spans="1:12" ht="15.9" customHeight="1" x14ac:dyDescent="0.25">
      <c r="A117" s="406"/>
      <c r="B117" s="408"/>
      <c r="C117" s="103" t="s">
        <v>5</v>
      </c>
      <c r="D117" s="69">
        <v>23875.650429999991</v>
      </c>
      <c r="E117" s="66"/>
      <c r="F117" s="69">
        <v>23632.712739999799</v>
      </c>
      <c r="G117" s="70">
        <v>23874.7639200003</v>
      </c>
      <c r="H117" s="11"/>
      <c r="I117" s="411"/>
      <c r="J117" s="5"/>
    </row>
    <row r="118" spans="1:12" ht="15.9" customHeight="1" x14ac:dyDescent="0.25">
      <c r="A118" s="406"/>
      <c r="B118" s="408"/>
      <c r="C118" s="103" t="s">
        <v>6</v>
      </c>
      <c r="D118" s="69">
        <v>90511.425400000051</v>
      </c>
      <c r="E118" s="66"/>
      <c r="F118" s="69">
        <v>97093.116970000032</v>
      </c>
      <c r="G118" s="70">
        <v>90508.48388</v>
      </c>
      <c r="H118" s="11"/>
      <c r="I118" s="411"/>
      <c r="J118" s="5"/>
    </row>
    <row r="119" spans="1:12" ht="15.9" customHeight="1" x14ac:dyDescent="0.25">
      <c r="A119" s="406"/>
      <c r="B119" s="408"/>
      <c r="C119" s="103" t="s">
        <v>16</v>
      </c>
      <c r="D119" s="69">
        <v>2404.8924999999999</v>
      </c>
      <c r="E119" s="66"/>
      <c r="F119" s="69">
        <v>1984.1758</v>
      </c>
      <c r="G119" s="70">
        <v>2404.8032800000001</v>
      </c>
      <c r="H119" s="11"/>
      <c r="I119" s="411"/>
      <c r="J119" s="15"/>
    </row>
    <row r="120" spans="1:12" ht="15.9" customHeight="1" x14ac:dyDescent="0.25">
      <c r="A120" s="406"/>
      <c r="B120" s="408"/>
      <c r="C120" s="103" t="s">
        <v>7</v>
      </c>
      <c r="D120" s="69">
        <v>3076.3403299999991</v>
      </c>
      <c r="E120" s="66"/>
      <c r="F120" s="69">
        <v>3120.2580499999999</v>
      </c>
      <c r="G120" s="70">
        <v>3076.226090000001</v>
      </c>
      <c r="H120" s="11"/>
      <c r="I120" s="411"/>
      <c r="J120" s="5"/>
    </row>
    <row r="121" spans="1:12" ht="15.9" customHeight="1" x14ac:dyDescent="0.25">
      <c r="A121" s="406"/>
      <c r="B121" s="408"/>
      <c r="C121" s="103" t="s">
        <v>17</v>
      </c>
      <c r="D121" s="69">
        <v>19464.610649999991</v>
      </c>
      <c r="E121" s="66"/>
      <c r="F121" s="69">
        <v>17970.690170000002</v>
      </c>
      <c r="G121" s="70">
        <v>19463.88798</v>
      </c>
      <c r="H121" s="11"/>
      <c r="I121" s="411"/>
    </row>
    <row r="122" spans="1:12" ht="15.9" customHeight="1" x14ac:dyDescent="0.25">
      <c r="A122" s="406"/>
      <c r="B122" s="408"/>
      <c r="C122" s="103" t="s">
        <v>57</v>
      </c>
      <c r="D122" s="69">
        <v>4556.905499999998</v>
      </c>
      <c r="E122" s="66"/>
      <c r="F122" s="69">
        <v>7024.565070000478</v>
      </c>
      <c r="G122" s="70">
        <v>4561.7974300000296</v>
      </c>
      <c r="H122" s="11"/>
      <c r="I122" s="411"/>
    </row>
    <row r="123" spans="1:12" ht="15.9" customHeight="1" x14ac:dyDescent="0.25">
      <c r="A123" s="406"/>
      <c r="B123" s="408"/>
      <c r="C123" s="103" t="s">
        <v>58</v>
      </c>
      <c r="D123" s="69">
        <v>4386.470649999992</v>
      </c>
      <c r="E123" s="66"/>
      <c r="F123" s="69">
        <v>2788.0556199999419</v>
      </c>
      <c r="G123" s="70">
        <v>4392.8255800001734</v>
      </c>
      <c r="H123" s="11"/>
      <c r="I123" s="411"/>
    </row>
    <row r="124" spans="1:12" ht="15.9" customHeight="1" x14ac:dyDescent="0.25">
      <c r="A124" s="406"/>
      <c r="B124" s="408"/>
      <c r="C124" s="73" t="s">
        <v>74</v>
      </c>
      <c r="D124" s="69">
        <v>1418.0669500000022</v>
      </c>
      <c r="E124" s="66"/>
      <c r="F124" s="69">
        <v>2185.70777</v>
      </c>
      <c r="G124" s="70">
        <v>1418.1697000000001</v>
      </c>
      <c r="H124" s="11"/>
      <c r="I124" s="411"/>
    </row>
    <row r="125" spans="1:12" s="7" customFormat="1" ht="18" customHeight="1" x14ac:dyDescent="0.25">
      <c r="A125" s="406"/>
      <c r="B125" s="409"/>
      <c r="C125" s="84" t="s">
        <v>55</v>
      </c>
      <c r="D125" s="85">
        <f>+D104+D114+D115+SUM(D116:D124)</f>
        <v>1391863.1818699981</v>
      </c>
      <c r="E125" s="62"/>
      <c r="F125" s="85">
        <f>+F104+F114+F115+SUM(F116:F124)</f>
        <v>1344102.303360001</v>
      </c>
      <c r="G125" s="85">
        <f>+G104+G114+G115+SUM(G116:G124)</f>
        <v>1391804.9655500085</v>
      </c>
      <c r="I125" s="412"/>
      <c r="J125" s="16"/>
      <c r="K125" s="125"/>
    </row>
    <row r="126" spans="1:12" ht="10.5" customHeight="1" x14ac:dyDescent="0.3">
      <c r="A126" s="406"/>
      <c r="B126" s="22"/>
      <c r="C126" s="35"/>
      <c r="D126" s="18"/>
      <c r="E126" s="18"/>
      <c r="F126" s="18"/>
      <c r="G126" s="18"/>
      <c r="H126" s="7"/>
      <c r="I126" s="36"/>
      <c r="J126" s="5"/>
    </row>
    <row r="127" spans="1:12" ht="18.75" customHeight="1" x14ac:dyDescent="0.25">
      <c r="A127" s="406"/>
      <c r="B127" s="413" t="s">
        <v>22</v>
      </c>
      <c r="C127" s="77" t="s">
        <v>38</v>
      </c>
      <c r="D127" s="79">
        <v>227610.69258000021</v>
      </c>
      <c r="E127" s="78"/>
      <c r="F127" s="79">
        <v>208433.32543999891</v>
      </c>
      <c r="G127" s="79">
        <v>227660.02809000111</v>
      </c>
      <c r="H127" s="7"/>
      <c r="I127" s="410">
        <f>+G129/G138</f>
        <v>0.15009083154110511</v>
      </c>
    </row>
    <row r="128" spans="1:12" ht="18.75" customHeight="1" x14ac:dyDescent="0.25">
      <c r="A128" s="406"/>
      <c r="B128" s="414"/>
      <c r="C128" s="80" t="s">
        <v>39</v>
      </c>
      <c r="D128" s="69">
        <v>18383.490519999999</v>
      </c>
      <c r="E128" s="78"/>
      <c r="F128" s="69">
        <v>21210.024239999992</v>
      </c>
      <c r="G128" s="69">
        <v>18392.69454</v>
      </c>
      <c r="H128" s="7"/>
      <c r="I128" s="411"/>
    </row>
    <row r="129" spans="1:13" s="7" customFormat="1" ht="18.75" customHeight="1" x14ac:dyDescent="0.3">
      <c r="A129" s="406"/>
      <c r="B129" s="415"/>
      <c r="C129" s="98" t="s">
        <v>61</v>
      </c>
      <c r="D129" s="85">
        <f>SUM(D127:D128)</f>
        <v>245994.1831000002</v>
      </c>
      <c r="F129" s="85">
        <f>SUM(F127:F128)</f>
        <v>229643.34967999891</v>
      </c>
      <c r="G129" s="85">
        <f>SUM(G127:G128)</f>
        <v>246052.72263000111</v>
      </c>
      <c r="H129" s="11"/>
      <c r="I129" s="412"/>
      <c r="K129" s="125"/>
    </row>
    <row r="130" spans="1:13" s="7" customFormat="1" ht="15.6" x14ac:dyDescent="0.3">
      <c r="A130" s="406"/>
      <c r="B130" s="22"/>
      <c r="C130" s="19"/>
      <c r="D130" s="20"/>
      <c r="F130" s="20"/>
      <c r="G130" s="23"/>
      <c r="H130" s="11"/>
      <c r="I130" s="36"/>
      <c r="K130" s="125"/>
    </row>
    <row r="131" spans="1:13" s="7" customFormat="1" ht="16.95" customHeight="1" x14ac:dyDescent="0.25">
      <c r="A131" s="406"/>
      <c r="B131" s="413" t="s">
        <v>128</v>
      </c>
      <c r="C131" s="260" t="s">
        <v>102</v>
      </c>
      <c r="D131" s="79">
        <v>1501.0703899999992</v>
      </c>
      <c r="E131" s="228"/>
      <c r="F131" s="79">
        <v>2292.9175700000001</v>
      </c>
      <c r="G131" s="168">
        <v>1501.01466</v>
      </c>
      <c r="I131" s="410">
        <f>+G133/G136</f>
        <v>1.589513402682834E-3</v>
      </c>
      <c r="K131" s="125"/>
    </row>
    <row r="132" spans="1:13" s="7" customFormat="1" ht="16.95" customHeight="1" x14ac:dyDescent="0.25">
      <c r="A132" s="406"/>
      <c r="B132" s="414"/>
      <c r="C132" s="261" t="s">
        <v>103</v>
      </c>
      <c r="D132" s="69">
        <v>7.8129999999999991E-2</v>
      </c>
      <c r="E132" s="243"/>
      <c r="F132" s="69">
        <v>183669.98710999999</v>
      </c>
      <c r="G132" s="155">
        <v>7.8129999999999991E-2</v>
      </c>
      <c r="I132" s="411"/>
      <c r="K132" s="125"/>
    </row>
    <row r="133" spans="1:13" s="7" customFormat="1" ht="16.95" customHeight="1" x14ac:dyDescent="0.3">
      <c r="A133" s="406"/>
      <c r="B133" s="415"/>
      <c r="C133" s="98" t="s">
        <v>139</v>
      </c>
      <c r="D133" s="85">
        <f>SUM(D131:D132)</f>
        <v>1501.1485199999993</v>
      </c>
      <c r="F133" s="85">
        <f>SUM(F131:F132)</f>
        <v>185962.90467999998</v>
      </c>
      <c r="G133" s="85">
        <f>SUM(G131:G132)</f>
        <v>1501.0927900000002</v>
      </c>
      <c r="H133" s="11"/>
      <c r="I133" s="412"/>
      <c r="K133" s="125"/>
    </row>
    <row r="134" spans="1:13" s="7" customFormat="1" ht="15.6" x14ac:dyDescent="0.3">
      <c r="A134" s="406"/>
      <c r="B134" s="22"/>
      <c r="C134" s="19"/>
      <c r="D134" s="23"/>
      <c r="F134" s="20"/>
      <c r="G134" s="23"/>
      <c r="H134" s="11"/>
      <c r="I134" s="36"/>
      <c r="K134" s="125"/>
    </row>
    <row r="135" spans="1:13" s="7" customFormat="1" ht="15.75" customHeight="1" x14ac:dyDescent="0.3">
      <c r="A135" s="406"/>
      <c r="B135" s="416" t="s">
        <v>24</v>
      </c>
      <c r="C135" s="416"/>
      <c r="D135" s="86">
        <f>D138-D136</f>
        <v>695020.04061000026</v>
      </c>
      <c r="F135" s="86">
        <f t="shared" ref="F135:G135" si="8">F138-F136</f>
        <v>862203.96182999981</v>
      </c>
      <c r="G135" s="86">
        <f t="shared" si="8"/>
        <v>694986.25321000104</v>
      </c>
      <c r="H135" s="11"/>
      <c r="I135" s="87">
        <f>+G135/$G$138</f>
        <v>0.42393785989835447</v>
      </c>
      <c r="K135" s="125"/>
    </row>
    <row r="136" spans="1:13" s="7" customFormat="1" ht="15.75" customHeight="1" x14ac:dyDescent="0.25">
      <c r="A136" s="406"/>
      <c r="B136" s="416" t="s">
        <v>25</v>
      </c>
      <c r="C136" s="416"/>
      <c r="D136" s="86">
        <f>+D114+D115+D116+D129</f>
        <v>944338.47287999815</v>
      </c>
      <c r="F136" s="86">
        <f>+F114+F115+F116+F129</f>
        <v>897504.59588999988</v>
      </c>
      <c r="G136" s="86">
        <f>+G114+G115+G116+G129</f>
        <v>944372.52776000847</v>
      </c>
      <c r="H136" s="62"/>
      <c r="I136" s="87">
        <f>+G136/$G$138</f>
        <v>0.57606214010164558</v>
      </c>
      <c r="K136" s="125"/>
    </row>
    <row r="137" spans="1:13" ht="13.8" x14ac:dyDescent="0.25">
      <c r="B137" s="22"/>
      <c r="C137" s="19"/>
      <c r="D137" s="23"/>
      <c r="E137" s="7"/>
      <c r="F137" s="21"/>
      <c r="G137" s="21"/>
      <c r="H137" s="11"/>
      <c r="I137" s="22"/>
    </row>
    <row r="138" spans="1:13" ht="26.25" customHeight="1" x14ac:dyDescent="0.3">
      <c r="A138" s="419" t="s">
        <v>26</v>
      </c>
      <c r="B138" s="420" t="s">
        <v>140</v>
      </c>
      <c r="C138" s="421"/>
      <c r="D138" s="88">
        <f>+D125+D129+D133</f>
        <v>1639358.5134899984</v>
      </c>
      <c r="E138"/>
      <c r="F138" s="88">
        <f>+F125+F129+F133</f>
        <v>1759708.5577199997</v>
      </c>
      <c r="G138" s="88">
        <f>+G125+G129+G133</f>
        <v>1639358.7809700095</v>
      </c>
      <c r="H138" s="11"/>
      <c r="I138" s="375"/>
      <c r="J138" s="187"/>
      <c r="M138" s="13"/>
    </row>
    <row r="139" spans="1:13" ht="14.25" customHeight="1" x14ac:dyDescent="0.25">
      <c r="A139" s="419"/>
      <c r="B139" s="422" t="s">
        <v>141</v>
      </c>
      <c r="C139" s="423"/>
      <c r="D139" s="89"/>
      <c r="E139" s="78"/>
      <c r="F139" s="89">
        <v>198108.7368599998</v>
      </c>
      <c r="G139" s="89">
        <v>154796.1054500014</v>
      </c>
      <c r="H139" s="11"/>
      <c r="I139" s="104"/>
      <c r="J139" s="13"/>
      <c r="M139" s="186"/>
    </row>
    <row r="140" spans="1:13" ht="14.25" customHeight="1" x14ac:dyDescent="0.25">
      <c r="A140" s="419"/>
      <c r="B140" s="422" t="s">
        <v>142</v>
      </c>
      <c r="C140" s="423"/>
      <c r="D140" s="89"/>
      <c r="E140" s="78"/>
      <c r="F140" s="89">
        <v>3146.3028500000041</v>
      </c>
      <c r="G140" s="89">
        <v>4814.0880700000034</v>
      </c>
      <c r="H140" s="11"/>
      <c r="I140" s="62"/>
    </row>
    <row r="141" spans="1:13" ht="27.3" customHeight="1" x14ac:dyDescent="0.3">
      <c r="A141" s="419"/>
      <c r="B141" s="420" t="s">
        <v>143</v>
      </c>
      <c r="C141" s="421"/>
      <c r="D141" s="88"/>
      <c r="E141"/>
      <c r="F141" s="90">
        <f>+F138-F139-F140</f>
        <v>1558453.5180099998</v>
      </c>
      <c r="G141" s="90">
        <f>+G138-G139-G140</f>
        <v>1479748.5874500081</v>
      </c>
      <c r="H141" s="11"/>
      <c r="I141" s="62"/>
    </row>
    <row r="142" spans="1:13" ht="14.25" customHeight="1" x14ac:dyDescent="0.3">
      <c r="A142" s="419"/>
      <c r="B142" s="422" t="s">
        <v>144</v>
      </c>
      <c r="C142" s="423"/>
      <c r="D142" s="91"/>
      <c r="E142" s="92"/>
      <c r="F142" s="113">
        <v>41079.472570000406</v>
      </c>
      <c r="G142" s="113">
        <v>24428.353009999999</v>
      </c>
      <c r="H142" s="11"/>
      <c r="I142" s="62"/>
    </row>
    <row r="143" spans="1:13" ht="38.25" customHeight="1" x14ac:dyDescent="0.3">
      <c r="A143" s="419"/>
      <c r="B143" s="424" t="s">
        <v>145</v>
      </c>
      <c r="C143" s="425"/>
      <c r="D143" s="88"/>
      <c r="E143"/>
      <c r="F143" s="94">
        <f>+F141-F142</f>
        <v>1517374.0454399993</v>
      </c>
      <c r="G143" s="94">
        <f>+G141-G142</f>
        <v>1455320.2344400082</v>
      </c>
      <c r="H143" s="11"/>
      <c r="I143" s="104"/>
      <c r="J143" s="13"/>
    </row>
    <row r="144" spans="1:13" customFormat="1" ht="15" customHeight="1" x14ac:dyDescent="0.3">
      <c r="A144" s="469" t="s">
        <v>193</v>
      </c>
      <c r="B144" s="469"/>
      <c r="C144" s="469"/>
      <c r="F144" s="111"/>
      <c r="G144" s="111"/>
      <c r="K144" s="124"/>
    </row>
    <row r="145" spans="1:11" ht="24" customHeight="1" x14ac:dyDescent="0.25">
      <c r="A145" s="401" t="s">
        <v>98</v>
      </c>
      <c r="B145" s="401"/>
      <c r="C145" s="401"/>
      <c r="D145" s="401"/>
      <c r="E145" s="401"/>
      <c r="F145" s="401"/>
      <c r="G145" s="401"/>
      <c r="H145" s="401"/>
      <c r="I145" s="401"/>
    </row>
    <row r="146" spans="1:11" ht="13.05" customHeight="1" x14ac:dyDescent="0.25">
      <c r="A146" s="399" t="s">
        <v>45</v>
      </c>
      <c r="B146" s="399"/>
      <c r="C146" s="399"/>
      <c r="D146" s="399"/>
      <c r="E146" s="399"/>
      <c r="F146" s="399"/>
      <c r="G146" s="399"/>
      <c r="H146" s="399"/>
      <c r="I146" s="399"/>
    </row>
    <row r="147" spans="1:11" ht="13.05" customHeight="1" x14ac:dyDescent="0.25">
      <c r="A147" s="399" t="s">
        <v>46</v>
      </c>
      <c r="B147" s="399"/>
      <c r="C147" s="399"/>
      <c r="D147" s="399"/>
      <c r="E147" s="399"/>
      <c r="F147" s="399"/>
      <c r="G147" s="399"/>
      <c r="H147" s="399"/>
      <c r="I147" s="399"/>
    </row>
    <row r="148" spans="1:11" ht="13.05" customHeight="1" x14ac:dyDescent="0.25">
      <c r="A148" s="399" t="s">
        <v>132</v>
      </c>
      <c r="B148" s="399"/>
      <c r="C148" s="399"/>
      <c r="D148" s="399"/>
      <c r="E148" s="399"/>
      <c r="F148" s="399"/>
      <c r="G148" s="399"/>
      <c r="H148" s="399"/>
      <c r="I148" s="399"/>
      <c r="K148" s="2"/>
    </row>
    <row r="149" spans="1:11" ht="13.05" customHeight="1" x14ac:dyDescent="0.25">
      <c r="A149" s="399" t="s">
        <v>81</v>
      </c>
      <c r="B149" s="399"/>
      <c r="C149" s="399"/>
      <c r="D149" s="399"/>
      <c r="E149" s="399"/>
      <c r="F149" s="399"/>
      <c r="G149" s="399"/>
      <c r="H149" s="399"/>
      <c r="I149" s="399"/>
      <c r="K149" s="2"/>
    </row>
    <row r="150" spans="1:11" ht="13.05" customHeight="1" x14ac:dyDescent="0.25">
      <c r="A150" s="399" t="s">
        <v>82</v>
      </c>
      <c r="B150" s="399"/>
      <c r="C150" s="399"/>
      <c r="D150" s="399"/>
      <c r="E150" s="399"/>
      <c r="F150" s="399"/>
      <c r="G150" s="399"/>
      <c r="H150" s="399"/>
      <c r="I150" s="399"/>
      <c r="K150" s="2"/>
    </row>
    <row r="151" spans="1:11" ht="15" customHeight="1" x14ac:dyDescent="0.25">
      <c r="A151" s="399" t="s">
        <v>83</v>
      </c>
      <c r="B151" s="399"/>
      <c r="C151" s="399"/>
      <c r="D151" s="399"/>
      <c r="E151" s="399"/>
      <c r="F151" s="399"/>
      <c r="G151" s="399"/>
      <c r="H151" s="399"/>
      <c r="I151" s="399"/>
      <c r="K151" s="2"/>
    </row>
    <row r="152" spans="1:11" ht="18.600000000000001" customHeight="1" x14ac:dyDescent="0.25">
      <c r="A152" s="399" t="s">
        <v>173</v>
      </c>
      <c r="B152" s="399"/>
      <c r="C152" s="399"/>
      <c r="D152" s="366"/>
      <c r="E152" s="366"/>
      <c r="F152" s="366"/>
      <c r="G152" s="366"/>
      <c r="H152" s="366"/>
      <c r="I152" s="366"/>
      <c r="K152" s="2"/>
    </row>
    <row r="153" spans="1:11" ht="18.600000000000001" customHeight="1" x14ac:dyDescent="0.25">
      <c r="A153" s="399" t="s">
        <v>172</v>
      </c>
      <c r="B153" s="399"/>
      <c r="C153" s="399"/>
      <c r="D153" s="399"/>
      <c r="E153" s="399"/>
      <c r="F153" s="399"/>
      <c r="G153" s="399"/>
      <c r="H153" s="399"/>
      <c r="I153" s="399"/>
      <c r="K153" s="2"/>
    </row>
    <row r="154" spans="1:11" ht="13.2" customHeight="1" x14ac:dyDescent="0.25">
      <c r="A154" s="399" t="s">
        <v>175</v>
      </c>
      <c r="B154" s="399"/>
      <c r="C154" s="399"/>
      <c r="D154" s="399"/>
      <c r="E154" s="399"/>
      <c r="F154" s="399"/>
      <c r="G154" s="399"/>
      <c r="H154" s="399"/>
      <c r="I154" s="399"/>
      <c r="K154" s="2"/>
    </row>
    <row r="155" spans="1:11" ht="18.600000000000001" customHeight="1" x14ac:dyDescent="0.25">
      <c r="A155" s="399" t="s">
        <v>177</v>
      </c>
      <c r="B155" s="399"/>
      <c r="C155" s="399"/>
      <c r="D155" s="399"/>
      <c r="E155" s="399"/>
      <c r="F155" s="399"/>
      <c r="G155" s="399"/>
      <c r="H155" s="366"/>
      <c r="I155" s="366"/>
      <c r="K155" s="2"/>
    </row>
    <row r="156" spans="1:11" ht="25.95" customHeight="1" x14ac:dyDescent="0.25">
      <c r="A156" s="400" t="s">
        <v>35</v>
      </c>
      <c r="B156" s="400"/>
      <c r="C156" s="400"/>
      <c r="D156" s="172"/>
      <c r="E156" s="172"/>
      <c r="F156" s="172"/>
      <c r="G156" s="172"/>
      <c r="H156" s="172"/>
      <c r="I156" s="172"/>
    </row>
    <row r="157" spans="1:11" ht="15" customHeight="1" x14ac:dyDescent="0.25">
      <c r="A157" s="400" t="s">
        <v>191</v>
      </c>
      <c r="B157" s="400"/>
      <c r="C157" s="400"/>
      <c r="D157" s="400"/>
      <c r="E157" s="400"/>
      <c r="F157" s="400"/>
      <c r="G157" s="21"/>
      <c r="H157" s="7"/>
      <c r="I157" s="22"/>
    </row>
    <row r="158" spans="1:11" ht="15" customHeight="1" x14ac:dyDescent="0.25">
      <c r="A158" s="400" t="s">
        <v>68</v>
      </c>
      <c r="B158" s="400"/>
      <c r="C158" s="400"/>
      <c r="D158" s="400"/>
      <c r="E158" s="400"/>
      <c r="F158" s="400"/>
      <c r="G158" s="25"/>
      <c r="H158" s="25"/>
      <c r="I158" s="25"/>
    </row>
    <row r="159" spans="1:11" ht="15" customHeight="1" x14ac:dyDescent="0.25">
      <c r="A159" s="400" t="s">
        <v>9</v>
      </c>
      <c r="B159" s="400"/>
      <c r="C159" s="400"/>
      <c r="D159" s="400"/>
      <c r="E159" s="400"/>
      <c r="F159" s="400"/>
      <c r="G159" s="25"/>
      <c r="H159" s="25"/>
      <c r="I159" s="25"/>
    </row>
    <row r="160" spans="1:11" x14ac:dyDescent="0.25">
      <c r="C160" s="25"/>
      <c r="D160" s="25"/>
      <c r="E160" s="24"/>
      <c r="F160" s="24"/>
      <c r="G160" s="25"/>
      <c r="H160" s="25"/>
      <c r="I160" s="25"/>
    </row>
  </sheetData>
  <mergeCells count="66">
    <mergeCell ref="A157:F157"/>
    <mergeCell ref="A158:C158"/>
    <mergeCell ref="D158:F158"/>
    <mergeCell ref="A159:C159"/>
    <mergeCell ref="D159:F159"/>
    <mergeCell ref="A156:C156"/>
    <mergeCell ref="A144:C144"/>
    <mergeCell ref="A145:I145"/>
    <mergeCell ref="A146:I146"/>
    <mergeCell ref="A147:I147"/>
    <mergeCell ref="A148:I148"/>
    <mergeCell ref="A149:I149"/>
    <mergeCell ref="A150:I150"/>
    <mergeCell ref="A151:I151"/>
    <mergeCell ref="A153:I153"/>
    <mergeCell ref="A154:I154"/>
    <mergeCell ref="A152:C152"/>
    <mergeCell ref="A155:G155"/>
    <mergeCell ref="A138:A143"/>
    <mergeCell ref="B138:C138"/>
    <mergeCell ref="B139:C139"/>
    <mergeCell ref="B140:C140"/>
    <mergeCell ref="B141:C141"/>
    <mergeCell ref="B142:C142"/>
    <mergeCell ref="B143:C143"/>
    <mergeCell ref="A86:C86"/>
    <mergeCell ref="A88:A90"/>
    <mergeCell ref="B88:B90"/>
    <mergeCell ref="B131:B133"/>
    <mergeCell ref="I131:I133"/>
    <mergeCell ref="A104:A136"/>
    <mergeCell ref="B104:B125"/>
    <mergeCell ref="A100:I100"/>
    <mergeCell ref="I104:I125"/>
    <mergeCell ref="B127:B129"/>
    <mergeCell ref="I127:I129"/>
    <mergeCell ref="B135:C135"/>
    <mergeCell ref="B136:C136"/>
    <mergeCell ref="A93:C93"/>
    <mergeCell ref="A95:A96"/>
    <mergeCell ref="B95:B96"/>
    <mergeCell ref="A54:C54"/>
    <mergeCell ref="A51:C51"/>
    <mergeCell ref="A57:A83"/>
    <mergeCell ref="B57:B79"/>
    <mergeCell ref="B81:B83"/>
    <mergeCell ref="A1:I1"/>
    <mergeCell ref="A2:I2"/>
    <mergeCell ref="A3:I3"/>
    <mergeCell ref="A4:I4"/>
    <mergeCell ref="A6:I6"/>
    <mergeCell ref="I10:I31"/>
    <mergeCell ref="B33:B35"/>
    <mergeCell ref="I33:I35"/>
    <mergeCell ref="A47:I47"/>
    <mergeCell ref="B37:C37"/>
    <mergeCell ref="B38:C38"/>
    <mergeCell ref="A40:A45"/>
    <mergeCell ref="B40:C40"/>
    <mergeCell ref="B41:C41"/>
    <mergeCell ref="B42:C42"/>
    <mergeCell ref="B43:C43"/>
    <mergeCell ref="B44:C44"/>
    <mergeCell ref="B45:C45"/>
    <mergeCell ref="A10:A38"/>
    <mergeCell ref="B10:B31"/>
  </mergeCells>
  <conditionalFormatting sqref="H9">
    <cfRule type="iconSet" priority="42">
      <iconSet>
        <cfvo type="percent" val="0"/>
        <cfvo type="num" val="0.95" gte="0"/>
        <cfvo type="num" val="1" gte="0"/>
      </iconSet>
    </cfRule>
    <cfRule type="iconSet" priority="43">
      <iconSet>
        <cfvo type="percent" val="0"/>
        <cfvo type="num" val="0.95" gte="0"/>
        <cfvo type="num" val="0.99" gte="0"/>
      </iconSet>
    </cfRule>
    <cfRule type="iconSet" priority="44">
      <iconSet>
        <cfvo type="percent" val="0"/>
        <cfvo type="num" val="0.95"/>
        <cfvo type="num" val="1"/>
      </iconSet>
    </cfRule>
  </conditionalFormatting>
  <conditionalFormatting sqref="H10">
    <cfRule type="iconSet" priority="40">
      <iconSet>
        <cfvo type="percent" val="0"/>
        <cfvo type="num" val="0.95"/>
        <cfvo type="num" val="1"/>
      </iconSet>
    </cfRule>
  </conditionalFormatting>
  <conditionalFormatting sqref="H11:H13 H15:H16 H19">
    <cfRule type="iconSet" priority="38">
      <iconSet>
        <cfvo type="percent" val="0"/>
        <cfvo type="num" val="0.95"/>
        <cfvo type="num" val="1"/>
      </iconSet>
    </cfRule>
  </conditionalFormatting>
  <conditionalFormatting sqref="H17">
    <cfRule type="iconSet" priority="28">
      <iconSet>
        <cfvo type="percent" val="0"/>
        <cfvo type="num" val="0.95"/>
        <cfvo type="num" val="1"/>
      </iconSet>
    </cfRule>
    <cfRule type="iconSet" priority="29">
      <iconSet>
        <cfvo type="percent" val="0"/>
        <cfvo type="num" val="0.95" gte="0"/>
        <cfvo type="num" val="0.99" gte="0"/>
      </iconSet>
    </cfRule>
    <cfRule type="iconSet" priority="30">
      <iconSet>
        <cfvo type="percent" val="0"/>
        <cfvo type="num" val="0.95" gte="0"/>
        <cfvo type="num" val="1" gte="0"/>
      </iconSet>
    </cfRule>
    <cfRule type="iconSet" priority="31">
      <iconSet>
        <cfvo type="percent" val="0"/>
        <cfvo type="num" val="0.95" gte="0"/>
        <cfvo type="num" val="1" gte="0"/>
      </iconSet>
    </cfRule>
  </conditionalFormatting>
  <conditionalFormatting sqref="H18">
    <cfRule type="iconSet" priority="24">
      <iconSet>
        <cfvo type="percent" val="0"/>
        <cfvo type="num" val="0.95"/>
        <cfvo type="num" val="1"/>
      </iconSet>
    </cfRule>
    <cfRule type="iconSet" priority="25">
      <iconSet>
        <cfvo type="percent" val="0"/>
        <cfvo type="num" val="0.95" gte="0"/>
        <cfvo type="num" val="0.99" gte="0"/>
      </iconSet>
    </cfRule>
    <cfRule type="iconSet" priority="26">
      <iconSet>
        <cfvo type="percent" val="0"/>
        <cfvo type="num" val="0.95" gte="0"/>
        <cfvo type="num" val="1" gte="0"/>
      </iconSet>
    </cfRule>
    <cfRule type="iconSet" priority="27">
      <iconSet>
        <cfvo type="percent" val="0"/>
        <cfvo type="num" val="0.95" gte="0"/>
        <cfvo type="num" val="1" gte="0"/>
      </iconSet>
    </cfRule>
  </conditionalFormatting>
  <conditionalFormatting sqref="H20:H21">
    <cfRule type="iconSet" priority="35">
      <iconSet>
        <cfvo type="percent" val="0"/>
        <cfvo type="num" val="0.95"/>
        <cfvo type="num" val="1"/>
      </iconSet>
    </cfRule>
  </conditionalFormatting>
  <conditionalFormatting sqref="H23:H29">
    <cfRule type="iconSet" priority="285">
      <iconSet>
        <cfvo type="percent" val="0"/>
        <cfvo type="num" val="0.95"/>
        <cfvo type="num" val="1"/>
      </iconSet>
    </cfRule>
  </conditionalFormatting>
  <conditionalFormatting sqref="H23:H30 H11:H13 H15:H16 H19">
    <cfRule type="iconSet" priority="287">
      <iconSet>
        <cfvo type="percent" val="0"/>
        <cfvo type="num" val="0.95" gte="0"/>
        <cfvo type="num" val="1" gte="0"/>
      </iconSet>
    </cfRule>
  </conditionalFormatting>
  <conditionalFormatting sqref="H23:H31 H10:H13 H15:H16 H19">
    <cfRule type="iconSet" priority="292">
      <iconSet>
        <cfvo type="percent" val="0"/>
        <cfvo type="num" val="0.95" gte="0"/>
        <cfvo type="num" val="1" gte="0"/>
      </iconSet>
    </cfRule>
  </conditionalFormatting>
  <conditionalFormatting sqref="H30">
    <cfRule type="iconSet" priority="55">
      <iconSet>
        <cfvo type="percent" val="0"/>
        <cfvo type="num" val="0.95"/>
        <cfvo type="num" val="1"/>
      </iconSet>
    </cfRule>
  </conditionalFormatting>
  <conditionalFormatting sqref="H31">
    <cfRule type="iconSet" priority="39">
      <iconSet>
        <cfvo type="percent" val="0"/>
        <cfvo type="num" val="0.95"/>
        <cfvo type="num" val="1"/>
      </iconSet>
    </cfRule>
  </conditionalFormatting>
  <conditionalFormatting sqref="H33:H37 H20:H22 H39">
    <cfRule type="iconSet" priority="37">
      <iconSet>
        <cfvo type="percent" val="0"/>
        <cfvo type="num" val="0.95"/>
        <cfvo type="num" val="1"/>
      </iconSet>
    </cfRule>
  </conditionalFormatting>
  <conditionalFormatting sqref="H33:H37 H20:H22">
    <cfRule type="iconSet" priority="36">
      <iconSet>
        <cfvo type="percent" val="0"/>
        <cfvo type="num" val="0.95"/>
        <cfvo type="num" val="1"/>
      </iconSet>
    </cfRule>
  </conditionalFormatting>
  <conditionalFormatting sqref="H39 H10:H13 H15:H16 H19:H37">
    <cfRule type="iconSet" priority="41">
      <iconSet>
        <cfvo type="percent" val="0"/>
        <cfvo type="num" val="0.95" gte="0"/>
        <cfvo type="num" val="0.99" gte="0"/>
      </iconSet>
    </cfRule>
  </conditionalFormatting>
  <conditionalFormatting sqref="H40:H45">
    <cfRule type="iconSet" priority="32">
      <iconSet>
        <cfvo type="percent" val="0"/>
        <cfvo type="num" val="0.95"/>
        <cfvo type="num" val="1"/>
      </iconSet>
    </cfRule>
    <cfRule type="iconSet" priority="33">
      <iconSet>
        <cfvo type="percent" val="0"/>
        <cfvo type="num" val="0.95"/>
        <cfvo type="num" val="1"/>
      </iconSet>
    </cfRule>
    <cfRule type="iconSet" priority="34">
      <iconSet>
        <cfvo type="percent" val="0"/>
        <cfvo type="num" val="0.95" gte="0"/>
        <cfvo type="num" val="0.99" gte="0"/>
      </iconSet>
    </cfRule>
  </conditionalFormatting>
  <conditionalFormatting sqref="H104">
    <cfRule type="iconSet" priority="53">
      <iconSet>
        <cfvo type="percent" val="0"/>
        <cfvo type="num" val="0.95"/>
        <cfvo type="num" val="1"/>
      </iconSet>
    </cfRule>
  </conditionalFormatting>
  <conditionalFormatting sqref="H105:H110 H113">
    <cfRule type="iconSet" priority="51">
      <iconSet>
        <cfvo type="percent" val="0"/>
        <cfvo type="num" val="0.95"/>
        <cfvo type="num" val="1"/>
      </iconSet>
    </cfRule>
  </conditionalFormatting>
  <conditionalFormatting sqref="H111">
    <cfRule type="iconSet" priority="16">
      <iconSet>
        <cfvo type="percent" val="0"/>
        <cfvo type="num" val="0.95"/>
        <cfvo type="num" val="1"/>
      </iconSet>
    </cfRule>
    <cfRule type="iconSet" priority="17">
      <iconSet>
        <cfvo type="percent" val="0"/>
        <cfvo type="num" val="0.95" gte="0"/>
        <cfvo type="num" val="0.99" gte="0"/>
      </iconSet>
    </cfRule>
    <cfRule type="iconSet" priority="18">
      <iconSet>
        <cfvo type="percent" val="0"/>
        <cfvo type="num" val="0.95" gte="0"/>
        <cfvo type="num" val="1" gte="0"/>
      </iconSet>
    </cfRule>
    <cfRule type="iconSet" priority="19">
      <iconSet>
        <cfvo type="percent" val="0"/>
        <cfvo type="num" val="0.95" gte="0"/>
        <cfvo type="num" val="1" gte="0"/>
      </iconSet>
    </cfRule>
  </conditionalFormatting>
  <conditionalFormatting sqref="H112">
    <cfRule type="iconSet" priority="20">
      <iconSet>
        <cfvo type="percent" val="0"/>
        <cfvo type="num" val="0.95"/>
        <cfvo type="num" val="1"/>
      </iconSet>
    </cfRule>
    <cfRule type="iconSet" priority="21">
      <iconSet>
        <cfvo type="percent" val="0"/>
        <cfvo type="num" val="0.95" gte="0"/>
        <cfvo type="num" val="0.99" gte="0"/>
      </iconSet>
    </cfRule>
    <cfRule type="iconSet" priority="22">
      <iconSet>
        <cfvo type="percent" val="0"/>
        <cfvo type="num" val="0.95" gte="0"/>
        <cfvo type="num" val="1" gte="0"/>
      </iconSet>
    </cfRule>
    <cfRule type="iconSet" priority="23">
      <iconSet>
        <cfvo type="percent" val="0"/>
        <cfvo type="num" val="0.95" gte="0"/>
        <cfvo type="num" val="1" gte="0"/>
      </iconSet>
    </cfRule>
  </conditionalFormatting>
  <conditionalFormatting sqref="H114:H115">
    <cfRule type="iconSet" priority="48">
      <iconSet>
        <cfvo type="percent" val="0"/>
        <cfvo type="num" val="0.95"/>
        <cfvo type="num" val="1"/>
      </iconSet>
    </cfRule>
  </conditionalFormatting>
  <conditionalFormatting sqref="H117:H122 H105:H110 H113">
    <cfRule type="iconSet" priority="280">
      <iconSet>
        <cfvo type="percent" val="0"/>
        <cfvo type="num" val="0.95" gte="0"/>
        <cfvo type="num" val="1" gte="0"/>
      </iconSet>
    </cfRule>
  </conditionalFormatting>
  <conditionalFormatting sqref="H117:H122">
    <cfRule type="iconSet" priority="284">
      <iconSet>
        <cfvo type="percent" val="0"/>
        <cfvo type="num" val="0.95"/>
        <cfvo type="num" val="1"/>
      </iconSet>
    </cfRule>
  </conditionalFormatting>
  <conditionalFormatting sqref="H123">
    <cfRule type="iconSet" priority="8">
      <iconSet>
        <cfvo type="percent" val="0"/>
        <cfvo type="num" val="0.95"/>
        <cfvo type="num" val="1"/>
      </iconSet>
    </cfRule>
    <cfRule type="iconSet" priority="9">
      <iconSet>
        <cfvo type="percent" val="0"/>
        <cfvo type="num" val="0.95" gte="0"/>
        <cfvo type="num" val="0.99" gte="0"/>
      </iconSet>
    </cfRule>
    <cfRule type="iconSet" priority="10">
      <iconSet>
        <cfvo type="percent" val="0"/>
        <cfvo type="num" val="0.95" gte="0"/>
        <cfvo type="num" val="1" gte="0"/>
      </iconSet>
    </cfRule>
    <cfRule type="iconSet" priority="11">
      <iconSet>
        <cfvo type="percent" val="0"/>
        <cfvo type="num" val="0.95" gte="0"/>
        <cfvo type="num" val="1" gte="0"/>
      </iconSet>
    </cfRule>
  </conditionalFormatting>
  <conditionalFormatting sqref="H124">
    <cfRule type="iconSet" priority="12">
      <iconSet>
        <cfvo type="percent" val="0"/>
        <cfvo type="num" val="0.95"/>
        <cfvo type="num" val="1"/>
      </iconSet>
    </cfRule>
    <cfRule type="iconSet" priority="13">
      <iconSet>
        <cfvo type="percent" val="0"/>
        <cfvo type="num" val="0.95" gte="0"/>
        <cfvo type="num" val="0.99" gte="0"/>
      </iconSet>
    </cfRule>
    <cfRule type="iconSet" priority="14">
      <iconSet>
        <cfvo type="percent" val="0"/>
        <cfvo type="num" val="0.95" gte="0"/>
        <cfvo type="num" val="1" gte="0"/>
      </iconSet>
    </cfRule>
    <cfRule type="iconSet" priority="15">
      <iconSet>
        <cfvo type="percent" val="0"/>
        <cfvo type="num" val="0.95" gte="0"/>
        <cfvo type="num" val="1" gte="0"/>
      </iconSet>
    </cfRule>
  </conditionalFormatting>
  <conditionalFormatting sqref="H125 H117:H122 H104:H110 H113">
    <cfRule type="iconSet" priority="61">
      <iconSet>
        <cfvo type="percent" val="0"/>
        <cfvo type="num" val="0.95" gte="0"/>
        <cfvo type="num" val="1" gte="0"/>
      </iconSet>
    </cfRule>
  </conditionalFormatting>
  <conditionalFormatting sqref="H125">
    <cfRule type="iconSet" priority="52">
      <iconSet>
        <cfvo type="percent" val="0"/>
        <cfvo type="num" val="0.95"/>
        <cfvo type="num" val="1"/>
      </iconSet>
    </cfRule>
  </conditionalFormatting>
  <conditionalFormatting sqref="H127:H130 H134:H135 H114:H116">
    <cfRule type="iconSet" priority="279">
      <iconSet>
        <cfvo type="percent" val="0"/>
        <cfvo type="num" val="0.95"/>
        <cfvo type="num" val="1"/>
      </iconSet>
    </cfRule>
  </conditionalFormatting>
  <conditionalFormatting sqref="H131:H133">
    <cfRule type="iconSet" priority="5">
      <iconSet>
        <cfvo type="percent" val="0"/>
        <cfvo type="num" val="0.95"/>
        <cfvo type="num" val="1"/>
      </iconSet>
    </cfRule>
    <cfRule type="iconSet" priority="6">
      <iconSet>
        <cfvo type="percent" val="0"/>
        <cfvo type="num" val="0.95"/>
        <cfvo type="num" val="1"/>
      </iconSet>
    </cfRule>
    <cfRule type="iconSet" priority="7">
      <iconSet>
        <cfvo type="percent" val="0"/>
        <cfvo type="num" val="0.95" gte="0"/>
        <cfvo type="num" val="0.99" gte="0"/>
      </iconSet>
    </cfRule>
  </conditionalFormatting>
  <conditionalFormatting sqref="H137 H104:H110 H125:H130 H134:H135 H113:H122">
    <cfRule type="iconSet" priority="54">
      <iconSet>
        <cfvo type="percent" val="0"/>
        <cfvo type="num" val="0.95" gte="0"/>
        <cfvo type="num" val="0.99" gte="0"/>
      </iconSet>
    </cfRule>
  </conditionalFormatting>
  <conditionalFormatting sqref="H137 H127:H130 H134:H135 H114:H116">
    <cfRule type="iconSet" priority="50">
      <iconSet>
        <cfvo type="percent" val="0"/>
        <cfvo type="num" val="0.95"/>
        <cfvo type="num" val="1"/>
      </iconSet>
    </cfRule>
  </conditionalFormatting>
  <conditionalFormatting sqref="H138:H143">
    <cfRule type="iconSet" priority="45">
      <iconSet>
        <cfvo type="percent" val="0"/>
        <cfvo type="num" val="0.95"/>
        <cfvo type="num" val="1"/>
      </iconSet>
    </cfRule>
    <cfRule type="iconSet" priority="46">
      <iconSet>
        <cfvo type="percent" val="0"/>
        <cfvo type="num" val="0.95"/>
        <cfvo type="num" val="1"/>
      </iconSet>
    </cfRule>
    <cfRule type="iconSet" priority="47">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5D6E6-25E2-4A94-9382-787A74DF7302}">
  <sheetPr>
    <pageSetUpPr fitToPage="1"/>
  </sheetPr>
  <dimension ref="A1:N160"/>
  <sheetViews>
    <sheetView showGridLines="0" topLeftCell="C1" zoomScaleNormal="100" zoomScaleSheetLayoutView="85" workbookViewId="0">
      <selection activeCell="F88" sqref="F88"/>
    </sheetView>
  </sheetViews>
  <sheetFormatPr baseColWidth="10" defaultColWidth="11.44140625" defaultRowHeight="13.2" outlineLevelRow="1"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26" t="s">
        <v>52</v>
      </c>
      <c r="B1" s="426"/>
      <c r="C1" s="426"/>
      <c r="D1" s="426"/>
      <c r="E1" s="426"/>
      <c r="F1" s="426"/>
      <c r="G1" s="426"/>
      <c r="H1" s="426"/>
      <c r="I1" s="426"/>
    </row>
    <row r="2" spans="1:14" ht="17.399999999999999" x14ac:dyDescent="0.25">
      <c r="A2" s="427" t="s">
        <v>53</v>
      </c>
      <c r="B2" s="427"/>
      <c r="C2" s="427"/>
      <c r="D2" s="427"/>
      <c r="E2" s="427"/>
      <c r="F2" s="427"/>
      <c r="G2" s="427"/>
      <c r="H2" s="427"/>
      <c r="I2" s="427"/>
    </row>
    <row r="3" spans="1:14" ht="20.25" customHeight="1" x14ac:dyDescent="0.25">
      <c r="A3" s="428" t="s">
        <v>196</v>
      </c>
      <c r="B3" s="428"/>
      <c r="C3" s="428"/>
      <c r="D3" s="428"/>
      <c r="E3" s="428"/>
      <c r="F3" s="428"/>
      <c r="G3" s="428"/>
      <c r="H3" s="428"/>
      <c r="I3" s="428"/>
    </row>
    <row r="4" spans="1:14" ht="17.25" customHeight="1" x14ac:dyDescent="0.25">
      <c r="A4" s="429" t="s">
        <v>73</v>
      </c>
      <c r="B4" s="429"/>
      <c r="C4" s="429"/>
      <c r="D4" s="429"/>
      <c r="E4" s="429"/>
      <c r="F4" s="429"/>
      <c r="G4" s="429"/>
      <c r="H4" s="429"/>
      <c r="I4" s="429"/>
      <c r="K4" s="223"/>
    </row>
    <row r="5" spans="1:14" ht="15.6" x14ac:dyDescent="0.3">
      <c r="A5" s="63"/>
      <c r="B5" s="63"/>
      <c r="C5" s="63"/>
      <c r="D5" s="63"/>
      <c r="E5" s="63"/>
      <c r="F5" s="63"/>
      <c r="G5" s="63"/>
      <c r="H5" s="63"/>
      <c r="I5" s="63"/>
      <c r="L5" s="169"/>
    </row>
    <row r="6" spans="1:14" customFormat="1" ht="31.5" customHeight="1" x14ac:dyDescent="0.3">
      <c r="A6" s="430" t="s">
        <v>42</v>
      </c>
      <c r="B6" s="431"/>
      <c r="C6" s="431"/>
      <c r="D6" s="431"/>
      <c r="E6" s="431"/>
      <c r="F6" s="431"/>
      <c r="G6" s="431"/>
      <c r="H6" s="431"/>
      <c r="I6" s="432"/>
      <c r="K6" s="124"/>
      <c r="L6" s="170"/>
    </row>
    <row r="7" spans="1:14" ht="15.6" x14ac:dyDescent="0.3">
      <c r="C7" s="3"/>
      <c r="D7" s="4"/>
      <c r="G7" s="4"/>
      <c r="L7" s="169"/>
    </row>
    <row r="8" spans="1:14" s="5" customFormat="1" ht="60" customHeight="1" x14ac:dyDescent="0.25">
      <c r="C8" s="42"/>
      <c r="D8" s="43" t="s">
        <v>158</v>
      </c>
      <c r="E8" s="6"/>
      <c r="F8" s="43" t="s">
        <v>156</v>
      </c>
      <c r="G8" s="43" t="s">
        <v>157</v>
      </c>
      <c r="H8" s="6"/>
      <c r="I8" s="43" t="s">
        <v>160</v>
      </c>
      <c r="K8" s="123"/>
    </row>
    <row r="9" spans="1:14" s="7" customFormat="1" ht="4.5" customHeight="1" x14ac:dyDescent="0.25">
      <c r="C9" s="8"/>
      <c r="D9" s="34"/>
      <c r="E9" s="10"/>
      <c r="F9" s="9"/>
      <c r="G9" s="9"/>
      <c r="H9" s="10"/>
      <c r="J9" s="5"/>
      <c r="K9" s="125"/>
    </row>
    <row r="10" spans="1:14" s="5" customFormat="1" ht="15.9" customHeight="1" x14ac:dyDescent="0.25">
      <c r="A10" s="446" t="s">
        <v>20</v>
      </c>
      <c r="B10" s="447" t="s">
        <v>21</v>
      </c>
      <c r="C10" s="99" t="s">
        <v>1</v>
      </c>
      <c r="D10" s="131">
        <f t="shared" ref="D10:D20" si="0">D104</f>
        <v>451907.68423999997</v>
      </c>
      <c r="E10" s="116"/>
      <c r="F10" s="131">
        <f>F104-F57</f>
        <v>438097.61091000051</v>
      </c>
      <c r="G10" s="131">
        <f>G104-G57</f>
        <v>470663.22924000042</v>
      </c>
      <c r="H10" s="11"/>
      <c r="I10" s="450">
        <f>+G31/G40</f>
        <v>0.83695254493500437</v>
      </c>
      <c r="K10" s="123"/>
      <c r="L10" s="123"/>
      <c r="M10" s="123"/>
      <c r="N10" s="123"/>
    </row>
    <row r="11" spans="1:14" ht="15.9" customHeight="1" outlineLevel="1" x14ac:dyDescent="0.25">
      <c r="A11" s="446"/>
      <c r="B11" s="448"/>
      <c r="C11" s="100" t="s">
        <v>43</v>
      </c>
      <c r="D11" s="37">
        <f t="shared" si="0"/>
        <v>234366.0912999998</v>
      </c>
      <c r="E11" s="116"/>
      <c r="F11" s="37">
        <f>F105-F58</f>
        <v>242948.35961000051</v>
      </c>
      <c r="G11" s="37">
        <f>G105-G58</f>
        <v>255710.35556000037</v>
      </c>
      <c r="I11" s="451"/>
      <c r="J11" s="12"/>
      <c r="K11" s="122"/>
      <c r="L11" s="122"/>
      <c r="M11" s="122"/>
      <c r="N11" s="122"/>
    </row>
    <row r="12" spans="1:14" s="202" customFormat="1" ht="15.9" customHeight="1" outlineLevel="1" x14ac:dyDescent="0.25">
      <c r="A12" s="446"/>
      <c r="B12" s="448"/>
      <c r="C12" s="199" t="s">
        <v>186</v>
      </c>
      <c r="D12" s="200">
        <f t="shared" si="0"/>
        <v>171283.06018000009</v>
      </c>
      <c r="E12" s="204"/>
      <c r="F12" s="200">
        <f>F106</f>
        <v>173103.47021</v>
      </c>
      <c r="G12" s="200">
        <f>G106</f>
        <v>179540.12252</v>
      </c>
      <c r="I12" s="451"/>
      <c r="J12" s="201"/>
      <c r="K12" s="205"/>
      <c r="L12" s="205"/>
      <c r="M12" s="205"/>
      <c r="N12" s="205"/>
    </row>
    <row r="13" spans="1:14" ht="15.9" customHeight="1" outlineLevel="1" x14ac:dyDescent="0.25">
      <c r="A13" s="446"/>
      <c r="B13" s="448"/>
      <c r="C13" s="100" t="s">
        <v>15</v>
      </c>
      <c r="D13" s="37">
        <f t="shared" si="0"/>
        <v>49.234010000000012</v>
      </c>
      <c r="E13" s="116"/>
      <c r="F13" s="37">
        <f t="shared" ref="F13" si="1">F107-F59</f>
        <v>738.10127</v>
      </c>
      <c r="G13" s="37">
        <f t="shared" ref="G13:G20" si="2">G107-G59</f>
        <v>26.279800000000002</v>
      </c>
      <c r="I13" s="451"/>
      <c r="K13" s="122"/>
      <c r="L13" s="122"/>
      <c r="M13" s="122"/>
      <c r="N13" s="122"/>
    </row>
    <row r="14" spans="1:14" ht="15.9" customHeight="1" outlineLevel="1" x14ac:dyDescent="0.25">
      <c r="A14" s="446"/>
      <c r="B14" s="448"/>
      <c r="C14" s="100" t="s">
        <v>44</v>
      </c>
      <c r="D14" s="147">
        <f t="shared" si="0"/>
        <v>46209.298750000038</v>
      </c>
      <c r="E14" s="117"/>
      <c r="F14" s="147">
        <f t="shared" ref="F14" si="3">F108-F60</f>
        <v>21307.679820000048</v>
      </c>
      <c r="G14" s="147">
        <f t="shared" si="2"/>
        <v>35386.471359999996</v>
      </c>
      <c r="H14" s="69"/>
      <c r="I14" s="451"/>
      <c r="K14" s="122"/>
      <c r="L14" s="122"/>
      <c r="M14" s="122"/>
      <c r="N14" s="122"/>
    </row>
    <row r="15" spans="1:14" ht="15.9" customHeight="1" outlineLevel="1" x14ac:dyDescent="0.25">
      <c r="A15" s="446"/>
      <c r="B15" s="448"/>
      <c r="C15" s="101" t="s">
        <v>14</v>
      </c>
      <c r="D15" s="37">
        <f t="shared" si="0"/>
        <v>16271.421130000001</v>
      </c>
      <c r="E15" s="116"/>
      <c r="F15" s="147">
        <f t="shared" ref="F15" si="4">F109-F61</f>
        <v>7968.4886600000309</v>
      </c>
      <c r="G15" s="147">
        <f t="shared" si="2"/>
        <v>10979.09755</v>
      </c>
      <c r="I15" s="451"/>
      <c r="K15" s="122"/>
      <c r="L15" s="122"/>
      <c r="M15" s="122"/>
      <c r="N15" s="122"/>
    </row>
    <row r="16" spans="1:14" ht="15.9" customHeight="1" outlineLevel="1" x14ac:dyDescent="0.25">
      <c r="A16" s="446"/>
      <c r="B16" s="448"/>
      <c r="C16" s="101" t="s">
        <v>13</v>
      </c>
      <c r="D16" s="37">
        <f t="shared" si="0"/>
        <v>28040.203859999991</v>
      </c>
      <c r="E16" s="116"/>
      <c r="F16" s="147">
        <f t="shared" ref="F16" si="5">F110-F62</f>
        <v>10634.787320000018</v>
      </c>
      <c r="G16" s="147">
        <f t="shared" si="2"/>
        <v>22227.283479999991</v>
      </c>
      <c r="I16" s="451"/>
      <c r="K16" s="122"/>
      <c r="L16" s="122"/>
      <c r="M16" s="122"/>
      <c r="N16" s="122"/>
    </row>
    <row r="17" spans="1:14" ht="15.9" customHeight="1" outlineLevel="1" x14ac:dyDescent="0.25">
      <c r="A17" s="446"/>
      <c r="B17" s="448"/>
      <c r="C17" s="101" t="s">
        <v>12</v>
      </c>
      <c r="D17" s="37">
        <f t="shared" si="0"/>
        <v>1762.2314299999991</v>
      </c>
      <c r="E17" s="116"/>
      <c r="F17" s="147">
        <f>F111-F63</f>
        <v>2704.4038399999999</v>
      </c>
      <c r="G17" s="147">
        <f t="shared" si="2"/>
        <v>2082.2078899999988</v>
      </c>
      <c r="I17" s="451"/>
      <c r="K17" s="122"/>
      <c r="L17" s="122"/>
      <c r="M17" s="122"/>
      <c r="N17" s="122"/>
    </row>
    <row r="18" spans="1:14" ht="15.9" customHeight="1" outlineLevel="1" x14ac:dyDescent="0.25">
      <c r="A18" s="446"/>
      <c r="B18" s="448"/>
      <c r="C18" s="101" t="s">
        <v>63</v>
      </c>
      <c r="D18" s="37">
        <f t="shared" si="0"/>
        <v>135.22627999999989</v>
      </c>
      <c r="E18" s="116"/>
      <c r="F18" s="147">
        <f t="shared" ref="F18" si="6">F112-F64</f>
        <v>0</v>
      </c>
      <c r="G18" s="147">
        <f t="shared" si="2"/>
        <v>97.671300000000016</v>
      </c>
      <c r="I18" s="451"/>
      <c r="K18" s="122"/>
      <c r="L18" s="122"/>
      <c r="M18" s="122"/>
      <c r="N18" s="122"/>
    </row>
    <row r="19" spans="1:14" ht="15.9" hidden="1" customHeight="1" outlineLevel="1" x14ac:dyDescent="0.25">
      <c r="A19" s="446"/>
      <c r="B19" s="448"/>
      <c r="C19" s="101" t="s">
        <v>67</v>
      </c>
      <c r="D19" s="37">
        <f t="shared" si="0"/>
        <v>0.21604999999999999</v>
      </c>
      <c r="E19" s="116"/>
      <c r="F19" s="147">
        <f t="shared" ref="F19" si="7">F113-F65</f>
        <v>0</v>
      </c>
      <c r="G19" s="147">
        <f t="shared" si="2"/>
        <v>0.21113999999999999</v>
      </c>
      <c r="I19" s="451"/>
      <c r="K19" s="122"/>
      <c r="L19" s="122"/>
      <c r="M19" s="122"/>
      <c r="N19" s="122"/>
    </row>
    <row r="20" spans="1:14" ht="15.9" customHeight="1" x14ac:dyDescent="0.25">
      <c r="A20" s="446"/>
      <c r="B20" s="448"/>
      <c r="C20" s="102" t="s">
        <v>174</v>
      </c>
      <c r="D20" s="37">
        <f t="shared" si="0"/>
        <v>587603.51365999994</v>
      </c>
      <c r="E20" s="116"/>
      <c r="F20" s="147">
        <f t="shared" ref="F20" si="8">F114-F66</f>
        <v>627971.58581000054</v>
      </c>
      <c r="G20" s="147">
        <f t="shared" si="2"/>
        <v>642146.61050000333</v>
      </c>
      <c r="H20" s="11"/>
      <c r="I20" s="451"/>
      <c r="J20" s="12"/>
      <c r="K20" s="122"/>
      <c r="L20" s="122"/>
      <c r="M20" s="122"/>
      <c r="N20" s="122"/>
    </row>
    <row r="21" spans="1:14" ht="15.9" customHeight="1" x14ac:dyDescent="0.25">
      <c r="A21" s="446"/>
      <c r="B21" s="448"/>
      <c r="C21" s="102" t="s">
        <v>41</v>
      </c>
      <c r="D21" s="37">
        <f t="shared" ref="D21:D30" si="9">D115</f>
        <v>46251.663880000015</v>
      </c>
      <c r="E21" s="116"/>
      <c r="F21" s="147">
        <f>F115-F67</f>
        <v>43587.367730000042</v>
      </c>
      <c r="G21" s="147">
        <f>G115-G67</f>
        <v>42176.568249999946</v>
      </c>
      <c r="H21" s="11"/>
      <c r="I21" s="451"/>
      <c r="J21" s="12"/>
      <c r="K21" s="122"/>
      <c r="L21" s="122"/>
      <c r="M21" s="122"/>
      <c r="N21" s="122"/>
    </row>
    <row r="22" spans="1:14" s="5" customFormat="1" ht="15.9" customHeight="1" x14ac:dyDescent="0.25">
      <c r="A22" s="446"/>
      <c r="B22" s="448"/>
      <c r="C22" s="103" t="s">
        <v>130</v>
      </c>
      <c r="D22" s="37">
        <f t="shared" si="9"/>
        <v>3232.6236599999997</v>
      </c>
      <c r="E22" s="116"/>
      <c r="F22" s="147">
        <f>F116-F68</f>
        <v>3700.8591700000011</v>
      </c>
      <c r="G22" s="147">
        <f>G116-G68</f>
        <v>3703.5504000000001</v>
      </c>
      <c r="H22" s="7"/>
      <c r="I22" s="451"/>
      <c r="K22" s="122"/>
      <c r="L22" s="122"/>
      <c r="M22" s="122"/>
      <c r="N22" s="122"/>
    </row>
    <row r="23" spans="1:14" ht="15.9" customHeight="1" x14ac:dyDescent="0.25">
      <c r="A23" s="446"/>
      <c r="B23" s="448"/>
      <c r="C23" s="103" t="s">
        <v>5</v>
      </c>
      <c r="D23" s="37">
        <f t="shared" si="9"/>
        <v>26284.156269999967</v>
      </c>
      <c r="E23" s="116"/>
      <c r="F23" s="147">
        <f>F117-F69</f>
        <v>19654.816029999987</v>
      </c>
      <c r="G23" s="147">
        <f>G117-G69</f>
        <v>24270.850419999872</v>
      </c>
      <c r="H23" s="11"/>
      <c r="I23" s="451"/>
      <c r="J23" s="5"/>
      <c r="K23" s="122"/>
      <c r="L23" s="122"/>
      <c r="M23" s="122"/>
      <c r="N23" s="122"/>
    </row>
    <row r="24" spans="1:14" ht="15.9" customHeight="1" x14ac:dyDescent="0.25">
      <c r="A24" s="446"/>
      <c r="B24" s="448"/>
      <c r="C24" s="103" t="s">
        <v>6</v>
      </c>
      <c r="D24" s="37">
        <f t="shared" si="9"/>
        <v>116844.31358000021</v>
      </c>
      <c r="E24" s="116"/>
      <c r="F24" s="147">
        <f>F118-F70</f>
        <v>119486.08046</v>
      </c>
      <c r="G24" s="147">
        <f>G118-G70</f>
        <v>115049.46389</v>
      </c>
      <c r="H24" s="11"/>
      <c r="I24" s="451"/>
      <c r="J24" s="5"/>
      <c r="K24" s="122"/>
      <c r="L24" s="122"/>
      <c r="M24" s="122"/>
      <c r="N24" s="122"/>
    </row>
    <row r="25" spans="1:14" ht="15.9" customHeight="1" x14ac:dyDescent="0.25">
      <c r="A25" s="446"/>
      <c r="B25" s="448"/>
      <c r="C25" s="103" t="s">
        <v>16</v>
      </c>
      <c r="D25" s="37">
        <f t="shared" si="9"/>
        <v>2455.7619100000002</v>
      </c>
      <c r="E25" s="116"/>
      <c r="F25" s="147">
        <f>F119-F71</f>
        <v>1943.2908</v>
      </c>
      <c r="G25" s="147">
        <f>G119-G71</f>
        <v>2515.0120499999998</v>
      </c>
      <c r="H25" s="11"/>
      <c r="I25" s="451"/>
      <c r="J25" s="15"/>
      <c r="K25" s="122"/>
      <c r="L25" s="122"/>
      <c r="M25" s="122"/>
      <c r="N25" s="122"/>
    </row>
    <row r="26" spans="1:14" ht="15.9" customHeight="1" x14ac:dyDescent="0.25">
      <c r="A26" s="446"/>
      <c r="B26" s="448"/>
      <c r="C26" s="103" t="s">
        <v>7</v>
      </c>
      <c r="D26" s="37">
        <f t="shared" si="9"/>
        <v>1311.0781899999999</v>
      </c>
      <c r="E26" s="116"/>
      <c r="F26" s="147">
        <f>F120-F72</f>
        <v>1008.3089499999999</v>
      </c>
      <c r="G26" s="147">
        <f>G120-G72</f>
        <v>1056.2406699999999</v>
      </c>
      <c r="H26" s="11"/>
      <c r="I26" s="451"/>
      <c r="J26" s="5"/>
      <c r="K26" s="122"/>
      <c r="L26" s="122"/>
      <c r="M26" s="122"/>
      <c r="N26" s="122"/>
    </row>
    <row r="27" spans="1:14" ht="15.9" customHeight="1" x14ac:dyDescent="0.25">
      <c r="A27" s="446"/>
      <c r="B27" s="448"/>
      <c r="C27" s="103" t="s">
        <v>17</v>
      </c>
      <c r="D27" s="37">
        <f t="shared" si="9"/>
        <v>19856.19742</v>
      </c>
      <c r="E27" s="116"/>
      <c r="F27" s="147">
        <f>F121-F73</f>
        <v>16992.522809999991</v>
      </c>
      <c r="G27" s="147">
        <f>G121-G73</f>
        <v>22148.971020000001</v>
      </c>
      <c r="H27" s="11"/>
      <c r="I27" s="451"/>
      <c r="K27" s="122"/>
      <c r="L27" s="122"/>
      <c r="M27" s="122"/>
      <c r="N27" s="122"/>
    </row>
    <row r="28" spans="1:14" ht="15.9" customHeight="1" x14ac:dyDescent="0.25">
      <c r="A28" s="446"/>
      <c r="B28" s="448"/>
      <c r="C28" s="103" t="s">
        <v>57</v>
      </c>
      <c r="D28" s="37">
        <f t="shared" si="9"/>
        <v>3864.356510000001</v>
      </c>
      <c r="E28" s="116"/>
      <c r="F28" s="37">
        <f>F122-F76</f>
        <v>7510.0975700006311</v>
      </c>
      <c r="G28" s="37">
        <f>G122-G76</f>
        <v>5038.4053900000517</v>
      </c>
      <c r="H28" s="11"/>
      <c r="I28" s="451"/>
      <c r="K28" s="122"/>
      <c r="L28" s="122"/>
      <c r="M28" s="122"/>
      <c r="N28" s="122"/>
    </row>
    <row r="29" spans="1:14" ht="15.9" customHeight="1" x14ac:dyDescent="0.25">
      <c r="A29" s="446"/>
      <c r="B29" s="448"/>
      <c r="C29" s="103" t="s">
        <v>58</v>
      </c>
      <c r="D29" s="37">
        <f t="shared" si="9"/>
        <v>5540.3727300000055</v>
      </c>
      <c r="E29" s="116"/>
      <c r="F29" s="37">
        <f>F123-F77</f>
        <v>2286.7758099999669</v>
      </c>
      <c r="G29" s="37">
        <f>G123-G77</f>
        <v>4767.7108900001276</v>
      </c>
      <c r="H29" s="11"/>
      <c r="I29" s="451"/>
      <c r="K29" s="122"/>
      <c r="L29" s="122"/>
      <c r="M29" s="122"/>
      <c r="N29" s="122"/>
    </row>
    <row r="30" spans="1:14" ht="15.9" customHeight="1" x14ac:dyDescent="0.25">
      <c r="A30" s="446"/>
      <c r="B30" s="448"/>
      <c r="C30" s="73" t="s">
        <v>74</v>
      </c>
      <c r="D30" s="37">
        <f t="shared" si="9"/>
        <v>4401.5321599999852</v>
      </c>
      <c r="E30" s="116"/>
      <c r="F30" s="37">
        <f>F124-F78</f>
        <v>875.98281000000179</v>
      </c>
      <c r="G30" s="37">
        <f>G124-G78</f>
        <v>2504.0410999999999</v>
      </c>
      <c r="H30" s="7"/>
      <c r="I30" s="451"/>
      <c r="J30" s="5"/>
      <c r="K30" s="122"/>
      <c r="L30" s="122"/>
      <c r="M30" s="122"/>
      <c r="N30" s="122"/>
    </row>
    <row r="31" spans="1:14" s="7" customFormat="1" ht="18" customHeight="1" x14ac:dyDescent="0.3">
      <c r="A31" s="446"/>
      <c r="B31" s="449"/>
      <c r="C31" s="48" t="s">
        <v>55</v>
      </c>
      <c r="D31" s="49">
        <f>+D10+SUM(D20:D30)</f>
        <v>1269553.2542099999</v>
      </c>
      <c r="E31" s="118"/>
      <c r="F31" s="49">
        <f>+F10+SUM(F20:F30)</f>
        <v>1283115.2988600016</v>
      </c>
      <c r="G31" s="49">
        <f>+G10+SUM(G20:G30)</f>
        <v>1336040.6538200038</v>
      </c>
      <c r="I31" s="452"/>
      <c r="J31" s="16"/>
      <c r="K31" s="132"/>
      <c r="L31" s="132"/>
      <c r="M31" s="132"/>
      <c r="N31" s="132"/>
    </row>
    <row r="32" spans="1:14" ht="6.6" customHeight="1" x14ac:dyDescent="0.3">
      <c r="A32" s="446"/>
      <c r="B32" s="22"/>
      <c r="C32" s="35"/>
      <c r="D32" s="18"/>
      <c r="E32" s="18"/>
      <c r="F32" s="18"/>
      <c r="G32" s="18"/>
      <c r="H32" s="7"/>
      <c r="I32" s="36"/>
      <c r="J32" s="5"/>
      <c r="K32" s="132"/>
      <c r="L32" s="132"/>
      <c r="M32" s="132"/>
      <c r="N32" s="132"/>
    </row>
    <row r="33" spans="1:14" ht="18.75" customHeight="1" x14ac:dyDescent="0.25">
      <c r="A33" s="446"/>
      <c r="B33" s="453" t="s">
        <v>22</v>
      </c>
      <c r="C33" s="38" t="s">
        <v>38</v>
      </c>
      <c r="D33" s="39">
        <f>D127</f>
        <v>230135.5559200001</v>
      </c>
      <c r="E33" s="119"/>
      <c r="F33" s="39">
        <f>F127-F81</f>
        <v>187611.09375</v>
      </c>
      <c r="G33" s="39">
        <f>G127-G81</f>
        <v>237189.4415200006</v>
      </c>
      <c r="H33" s="7"/>
      <c r="I33" s="450">
        <f>+G35/G40</f>
        <v>0.16304745506499574</v>
      </c>
      <c r="K33" s="132"/>
      <c r="L33" s="132"/>
      <c r="M33" s="132"/>
      <c r="N33" s="132"/>
    </row>
    <row r="34" spans="1:14" ht="18.75" customHeight="1" x14ac:dyDescent="0.25">
      <c r="A34" s="446"/>
      <c r="B34" s="454"/>
      <c r="C34" s="40" t="s">
        <v>39</v>
      </c>
      <c r="D34" s="37">
        <f>D128</f>
        <v>22208.77890999999</v>
      </c>
      <c r="E34" s="119"/>
      <c r="F34" s="37">
        <f>F128-F82</f>
        <v>15789.393040000001</v>
      </c>
      <c r="G34" s="37">
        <f>G128-G82</f>
        <v>23085.80321999998</v>
      </c>
      <c r="H34" s="7"/>
      <c r="I34" s="451"/>
      <c r="K34" s="132"/>
      <c r="L34" s="132"/>
      <c r="M34" s="132"/>
      <c r="N34" s="132"/>
    </row>
    <row r="35" spans="1:14" s="7" customFormat="1" ht="18.75" customHeight="1" x14ac:dyDescent="0.25">
      <c r="A35" s="446"/>
      <c r="B35" s="455"/>
      <c r="C35" s="97" t="s">
        <v>61</v>
      </c>
      <c r="D35" s="49">
        <f>SUM(D33:D34)</f>
        <v>252344.33483000009</v>
      </c>
      <c r="F35" s="49">
        <f>SUM(F33:F34)</f>
        <v>203400.48679</v>
      </c>
      <c r="G35" s="49">
        <f>SUM(G33:G34)</f>
        <v>260275.24474000058</v>
      </c>
      <c r="H35" s="11"/>
      <c r="I35" s="452"/>
      <c r="K35" s="122"/>
      <c r="L35" s="132"/>
    </row>
    <row r="36" spans="1:14" s="7" customFormat="1" ht="15.6" x14ac:dyDescent="0.3">
      <c r="A36" s="446"/>
      <c r="B36" s="22"/>
      <c r="C36" s="19"/>
      <c r="D36" s="95"/>
      <c r="E36" s="95"/>
      <c r="F36" s="95"/>
      <c r="G36" s="95"/>
      <c r="H36" s="11"/>
      <c r="I36" s="36"/>
      <c r="K36" s="122"/>
      <c r="L36" s="132"/>
    </row>
    <row r="37" spans="1:14" s="7" customFormat="1" ht="15.75" customHeight="1" x14ac:dyDescent="0.3">
      <c r="A37" s="446"/>
      <c r="B37" s="438" t="s">
        <v>24</v>
      </c>
      <c r="C37" s="438"/>
      <c r="D37" s="50">
        <f t="shared" ref="D37:F37" si="10">D40-D38</f>
        <v>632465.45300999994</v>
      </c>
      <c r="F37" s="50">
        <f t="shared" si="10"/>
        <v>607855.48615000106</v>
      </c>
      <c r="G37" s="50">
        <f>G40-G38</f>
        <v>648013.92467000056</v>
      </c>
      <c r="H37" s="11"/>
      <c r="I37" s="51">
        <f>+G37/$G$40</f>
        <v>0.40594341336483419</v>
      </c>
      <c r="K37" s="127"/>
      <c r="L37" s="126"/>
    </row>
    <row r="38" spans="1:14" s="7" customFormat="1" ht="15.75" customHeight="1" x14ac:dyDescent="0.25">
      <c r="A38" s="446"/>
      <c r="B38" s="438" t="s">
        <v>25</v>
      </c>
      <c r="C38" s="438"/>
      <c r="D38" s="50">
        <f>+D20+D21+D22+D35</f>
        <v>889432.13603000005</v>
      </c>
      <c r="F38" s="50">
        <f>+F20+F21+F22+F35</f>
        <v>878660.29950000055</v>
      </c>
      <c r="G38" s="50">
        <f>+G20+G21+G22+G35</f>
        <v>948301.97389000375</v>
      </c>
      <c r="H38" s="62"/>
      <c r="I38" s="51">
        <f>+G38/$G$40</f>
        <v>0.59405658663516581</v>
      </c>
      <c r="K38" s="127"/>
      <c r="L38" s="126"/>
    </row>
    <row r="39" spans="1:14" ht="13.8" x14ac:dyDescent="0.25">
      <c r="B39" s="22"/>
      <c r="C39" s="19"/>
      <c r="D39" s="23"/>
      <c r="E39" s="17"/>
      <c r="F39" s="21"/>
      <c r="G39" s="21"/>
      <c r="H39" s="11"/>
      <c r="I39" s="22"/>
      <c r="K39" s="122"/>
      <c r="L39" s="26"/>
    </row>
    <row r="40" spans="1:14" ht="24.75" customHeight="1" x14ac:dyDescent="0.3">
      <c r="A40" s="439" t="s">
        <v>26</v>
      </c>
      <c r="B40" s="440" t="s">
        <v>75</v>
      </c>
      <c r="C40" s="441"/>
      <c r="D40" s="44">
        <f>+D31+D35</f>
        <v>1521897.58904</v>
      </c>
      <c r="E40" s="111"/>
      <c r="F40" s="44">
        <f>+F31+F35</f>
        <v>1486515.7856500016</v>
      </c>
      <c r="G40" s="44">
        <f>+G31+G35</f>
        <v>1596315.8985600043</v>
      </c>
      <c r="H40" s="11"/>
      <c r="I40" s="110"/>
      <c r="J40" s="379"/>
      <c r="K40" s="127"/>
      <c r="L40" s="26"/>
    </row>
    <row r="41" spans="1:14" ht="14.25" customHeight="1" x14ac:dyDescent="0.25">
      <c r="A41" s="439"/>
      <c r="B41" s="442" t="s">
        <v>49</v>
      </c>
      <c r="C41" s="443"/>
      <c r="D41" s="41"/>
      <c r="E41" s="7"/>
      <c r="F41" s="226">
        <f>F139</f>
        <v>130085.2870000009</v>
      </c>
      <c r="G41" s="226">
        <f>G139</f>
        <v>172308.0888899994</v>
      </c>
      <c r="H41" s="11"/>
      <c r="I41" s="296"/>
      <c r="K41" s="2"/>
      <c r="L41" s="26"/>
    </row>
    <row r="42" spans="1:14" ht="14.25" customHeight="1" x14ac:dyDescent="0.25">
      <c r="A42" s="439"/>
      <c r="B42" s="442" t="s">
        <v>50</v>
      </c>
      <c r="C42" s="443"/>
      <c r="D42" s="41"/>
      <c r="E42" s="7"/>
      <c r="F42" s="226">
        <f>F140</f>
        <v>2337.0648200000019</v>
      </c>
      <c r="G42" s="226">
        <f>G140</f>
        <v>4958.836330000001</v>
      </c>
      <c r="H42" s="11"/>
      <c r="I42" s="104"/>
      <c r="K42" s="2"/>
      <c r="L42" s="26"/>
    </row>
    <row r="43" spans="1:14" ht="25.5" customHeight="1" x14ac:dyDescent="0.25">
      <c r="A43" s="439"/>
      <c r="B43" s="440" t="s">
        <v>76</v>
      </c>
      <c r="C43" s="441"/>
      <c r="D43" s="44">
        <f>+D40</f>
        <v>1521897.58904</v>
      </c>
      <c r="E43" s="62"/>
      <c r="F43" s="46">
        <f t="shared" ref="F43" si="11">+F40-F41-F42</f>
        <v>1354093.4338300007</v>
      </c>
      <c r="G43" s="46">
        <f>+G40-G41-G42</f>
        <v>1419048.9733400049</v>
      </c>
      <c r="H43" s="11"/>
      <c r="I43" s="62"/>
      <c r="K43" s="127"/>
      <c r="L43" s="26"/>
    </row>
    <row r="44" spans="1:14" ht="14.25" customHeight="1" x14ac:dyDescent="0.25">
      <c r="A44" s="439"/>
      <c r="B44" s="442" t="s">
        <v>77</v>
      </c>
      <c r="C44" s="443"/>
      <c r="D44" s="52"/>
      <c r="E44" s="62"/>
      <c r="F44" s="226">
        <f>F142</f>
        <v>36928.2656600013</v>
      </c>
      <c r="G44" s="37">
        <f>G142</f>
        <v>40473.658600000403</v>
      </c>
      <c r="H44" s="11"/>
      <c r="I44" s="112"/>
      <c r="K44" s="2"/>
      <c r="L44" s="26"/>
    </row>
    <row r="45" spans="1:14" ht="33" customHeight="1" x14ac:dyDescent="0.25">
      <c r="A45" s="439"/>
      <c r="B45" s="444" t="s">
        <v>85</v>
      </c>
      <c r="C45" s="445"/>
      <c r="D45" s="44">
        <f>+D43</f>
        <v>1521897.58904</v>
      </c>
      <c r="E45" s="62"/>
      <c r="F45" s="47">
        <f t="shared" ref="F45:G45" si="12">+F43-F44</f>
        <v>1317165.1681699995</v>
      </c>
      <c r="G45" s="47">
        <f t="shared" si="12"/>
        <v>1378575.3147400045</v>
      </c>
      <c r="H45" s="11"/>
      <c r="I45" s="62"/>
      <c r="K45" s="127"/>
      <c r="L45" s="26"/>
      <c r="M45" s="13"/>
    </row>
    <row r="46" spans="1:14" customFormat="1" ht="26.4" customHeight="1" x14ac:dyDescent="0.3">
      <c r="K46" s="122"/>
      <c r="L46" s="128"/>
    </row>
    <row r="47" spans="1:14" customFormat="1" ht="27.75" customHeight="1" x14ac:dyDescent="0.3">
      <c r="A47" s="433" t="s">
        <v>48</v>
      </c>
      <c r="B47" s="434"/>
      <c r="C47" s="434"/>
      <c r="D47" s="434"/>
      <c r="E47" s="434"/>
      <c r="F47" s="434"/>
      <c r="G47" s="434"/>
      <c r="H47" s="434"/>
      <c r="I47" s="435"/>
      <c r="K47" s="122"/>
      <c r="L47" s="128"/>
    </row>
    <row r="48" spans="1:14" customFormat="1" ht="8.25" customHeight="1" x14ac:dyDescent="0.3">
      <c r="K48" s="122"/>
      <c r="L48" s="128"/>
    </row>
    <row r="49" spans="1:12" s="5" customFormat="1" ht="26.4" x14ac:dyDescent="0.3">
      <c r="C49" s="42"/>
      <c r="D49" s="177"/>
      <c r="F49" s="74" t="str">
        <f>+F8</f>
        <v>Recaudación
 2024</v>
      </c>
      <c r="G49" s="74" t="str">
        <f>+G8</f>
        <v>Recaudación 
2025</v>
      </c>
      <c r="I49"/>
      <c r="K49" s="122"/>
      <c r="L49" s="29"/>
    </row>
    <row r="50" spans="1:12" customFormat="1" ht="8.25" customHeight="1" x14ac:dyDescent="0.3">
      <c r="D50" s="128"/>
      <c r="K50" s="122"/>
      <c r="L50" s="128"/>
    </row>
    <row r="51" spans="1:12" customFormat="1" ht="15.6" x14ac:dyDescent="0.3">
      <c r="A51" s="456" t="s">
        <v>47</v>
      </c>
      <c r="B51" s="456"/>
      <c r="C51" s="456"/>
      <c r="F51" s="82">
        <f>F54+F86+F93</f>
        <v>51795.565640000044</v>
      </c>
      <c r="G51" s="82">
        <f>G54+G86+G93</f>
        <v>2900.2827200000011</v>
      </c>
      <c r="K51" s="122"/>
      <c r="L51" s="128"/>
    </row>
    <row r="52" spans="1:12" customFormat="1" ht="9.3000000000000007" customHeight="1" x14ac:dyDescent="0.3">
      <c r="D52" s="128"/>
      <c r="K52" s="122"/>
      <c r="L52" s="128"/>
    </row>
    <row r="53" spans="1:12" customFormat="1" ht="9.3000000000000007" customHeight="1" x14ac:dyDescent="0.3">
      <c r="D53" s="128"/>
      <c r="K53" s="122"/>
      <c r="L53" s="128"/>
    </row>
    <row r="54" spans="1:12" s="7" customFormat="1" ht="19.5" customHeight="1" x14ac:dyDescent="0.3">
      <c r="A54" s="436" t="s">
        <v>101</v>
      </c>
      <c r="B54" s="436"/>
      <c r="C54" s="437"/>
      <c r="D54" s="178">
        <f>SUM(D57:D83)</f>
        <v>0</v>
      </c>
      <c r="E54"/>
      <c r="F54" s="269">
        <f>SUM(F66:F78)+F57+F83</f>
        <v>50803.818390000044</v>
      </c>
      <c r="G54" s="269">
        <f>SUM(G66:G78)+G57+G83</f>
        <v>2070.853340000001</v>
      </c>
      <c r="H54"/>
      <c r="I54" s="398"/>
      <c r="J54" s="392"/>
      <c r="K54" s="122"/>
      <c r="L54" s="126"/>
    </row>
    <row r="55" spans="1:12" customFormat="1" ht="6" customHeight="1" x14ac:dyDescent="0.3">
      <c r="K55" s="122"/>
      <c r="L55" s="128"/>
    </row>
    <row r="56" spans="1:12" customFormat="1" ht="6" customHeight="1" outlineLevel="1" x14ac:dyDescent="0.3">
      <c r="K56" s="122"/>
      <c r="L56" s="128"/>
    </row>
    <row r="57" spans="1:12" s="5" customFormat="1" ht="15.9" customHeight="1" outlineLevel="1" x14ac:dyDescent="0.3">
      <c r="A57" s="402" t="s">
        <v>20</v>
      </c>
      <c r="B57" s="417" t="s">
        <v>21</v>
      </c>
      <c r="C57" s="64" t="s">
        <v>1</v>
      </c>
      <c r="D57" s="179"/>
      <c r="E57" s="66"/>
      <c r="F57" s="79">
        <v>35446.050989999989</v>
      </c>
      <c r="G57" s="79">
        <f>G58+G59+G60</f>
        <v>345.14451999999994</v>
      </c>
      <c r="H57"/>
      <c r="I57" s="124"/>
    </row>
    <row r="58" spans="1:12" s="5" customFormat="1" ht="15.9" customHeight="1" outlineLevel="1" x14ac:dyDescent="0.3">
      <c r="A58" s="402"/>
      <c r="B58" s="417"/>
      <c r="C58" s="68" t="s">
        <v>11</v>
      </c>
      <c r="D58" s="179"/>
      <c r="E58" s="66"/>
      <c r="F58" s="69">
        <v>4238.2980600000046</v>
      </c>
      <c r="G58" s="69">
        <v>126.11611000000001</v>
      </c>
      <c r="H58"/>
      <c r="I58" s="319"/>
      <c r="J58" s="12"/>
    </row>
    <row r="59" spans="1:12" s="5" customFormat="1" ht="15.9" customHeight="1" outlineLevel="1" x14ac:dyDescent="0.3">
      <c r="A59" s="402"/>
      <c r="B59" s="417"/>
      <c r="C59" s="68" t="s">
        <v>15</v>
      </c>
      <c r="D59" s="179"/>
      <c r="E59" s="66"/>
      <c r="F59" s="69">
        <v>141.40805000000009</v>
      </c>
      <c r="G59" s="69">
        <v>6.9375200000000001</v>
      </c>
      <c r="H59"/>
      <c r="I59" s="320"/>
      <c r="J59" s="12"/>
    </row>
    <row r="60" spans="1:12" s="5" customFormat="1" ht="15.9" customHeight="1" outlineLevel="1" x14ac:dyDescent="0.3">
      <c r="A60" s="402"/>
      <c r="B60" s="417"/>
      <c r="C60" s="68" t="s">
        <v>2</v>
      </c>
      <c r="D60" s="179"/>
      <c r="E60" s="66"/>
      <c r="F60" s="69">
        <v>31066.344879999982</v>
      </c>
      <c r="G60" s="69">
        <f>G61+G62+G63+G64+G65</f>
        <v>212.09088999999997</v>
      </c>
      <c r="H60"/>
      <c r="I60" s="319"/>
      <c r="J60" s="12"/>
    </row>
    <row r="61" spans="1:12" s="5" customFormat="1" ht="15.9" customHeight="1" outlineLevel="1" x14ac:dyDescent="0.3">
      <c r="A61" s="402"/>
      <c r="B61" s="417"/>
      <c r="C61" s="71" t="s">
        <v>14</v>
      </c>
      <c r="D61" s="179"/>
      <c r="E61" s="66"/>
      <c r="F61" s="69">
        <v>5723.6779299999898</v>
      </c>
      <c r="G61" s="69">
        <v>111.10836999999999</v>
      </c>
      <c r="H61"/>
      <c r="I61" s="319"/>
      <c r="J61" s="12"/>
    </row>
    <row r="62" spans="1:12" s="5" customFormat="1" ht="15.9" customHeight="1" outlineLevel="1" x14ac:dyDescent="0.3">
      <c r="A62" s="402"/>
      <c r="B62" s="417"/>
      <c r="C62" s="71" t="s">
        <v>13</v>
      </c>
      <c r="D62" s="179"/>
      <c r="E62" s="66"/>
      <c r="F62" s="69">
        <v>24881.13921999999</v>
      </c>
      <c r="G62" s="69">
        <v>90.601279999999988</v>
      </c>
      <c r="H62"/>
      <c r="I62" s="319"/>
      <c r="J62" s="12"/>
    </row>
    <row r="63" spans="1:12" s="5" customFormat="1" ht="15.9" customHeight="1" outlineLevel="1" x14ac:dyDescent="0.3">
      <c r="A63" s="402"/>
      <c r="B63" s="417"/>
      <c r="C63" s="71" t="s">
        <v>12</v>
      </c>
      <c r="D63" s="179"/>
      <c r="E63" s="66"/>
      <c r="F63" s="69">
        <v>246.29709000000011</v>
      </c>
      <c r="G63" s="69">
        <v>6.7936100000000001</v>
      </c>
      <c r="H63"/>
      <c r="I63" s="319"/>
      <c r="J63" s="12"/>
    </row>
    <row r="64" spans="1:12" s="5" customFormat="1" ht="15.9" customHeight="1" outlineLevel="1" x14ac:dyDescent="0.3">
      <c r="A64" s="402"/>
      <c r="B64" s="417"/>
      <c r="C64" s="71" t="s">
        <v>63</v>
      </c>
      <c r="D64" s="179"/>
      <c r="E64" s="66"/>
      <c r="F64" s="69">
        <v>215.23064000000011</v>
      </c>
      <c r="G64" s="69">
        <v>3.5876299999999968</v>
      </c>
      <c r="H64"/>
      <c r="I64" s="319"/>
      <c r="J64" s="12"/>
    </row>
    <row r="65" spans="1:11" s="5" customFormat="1" ht="15.9" customHeight="1" outlineLevel="1" x14ac:dyDescent="0.3">
      <c r="A65" s="402"/>
      <c r="B65" s="417"/>
      <c r="C65" s="71" t="s">
        <v>67</v>
      </c>
      <c r="D65" s="179"/>
      <c r="E65" s="66"/>
      <c r="F65" s="69">
        <v>0</v>
      </c>
      <c r="G65" s="69">
        <v>0</v>
      </c>
      <c r="H65"/>
      <c r="J65" s="12"/>
    </row>
    <row r="66" spans="1:11" s="5" customFormat="1" ht="15.9" customHeight="1" outlineLevel="1" x14ac:dyDescent="0.3">
      <c r="A66" s="402"/>
      <c r="B66" s="417"/>
      <c r="C66" s="72" t="s">
        <v>40</v>
      </c>
      <c r="D66" s="179"/>
      <c r="E66" s="66"/>
      <c r="F66" s="69">
        <v>6934.1510500000904</v>
      </c>
      <c r="G66" s="69">
        <v>387.14404000000019</v>
      </c>
      <c r="H66"/>
      <c r="I66" s="319"/>
      <c r="J66" s="12"/>
    </row>
    <row r="67" spans="1:11" s="5" customFormat="1" ht="15.9" customHeight="1" outlineLevel="1" x14ac:dyDescent="0.3">
      <c r="A67" s="402"/>
      <c r="B67" s="417"/>
      <c r="C67" s="72" t="s">
        <v>41</v>
      </c>
      <c r="D67" s="179"/>
      <c r="E67" s="66"/>
      <c r="F67" s="69">
        <v>274.08940000000001</v>
      </c>
      <c r="G67" s="69">
        <v>92.607669999999999</v>
      </c>
      <c r="H67"/>
      <c r="I67" s="319"/>
      <c r="J67" s="12"/>
    </row>
    <row r="68" spans="1:11" s="5" customFormat="1" ht="15.9" customHeight="1" outlineLevel="1" x14ac:dyDescent="0.3">
      <c r="A68" s="402"/>
      <c r="B68" s="417"/>
      <c r="C68" s="73" t="s">
        <v>18</v>
      </c>
      <c r="D68" s="179"/>
      <c r="E68" s="66"/>
      <c r="F68" s="69">
        <v>6.6143999999999998</v>
      </c>
      <c r="G68" s="69">
        <v>2E-3</v>
      </c>
      <c r="H68"/>
      <c r="I68" s="319"/>
      <c r="J68" s="12"/>
    </row>
    <row r="69" spans="1:11" s="5" customFormat="1" ht="15.9" customHeight="1" outlineLevel="1" x14ac:dyDescent="0.3">
      <c r="A69" s="402"/>
      <c r="B69" s="417"/>
      <c r="C69" s="73" t="s">
        <v>5</v>
      </c>
      <c r="D69" s="179"/>
      <c r="E69" s="66"/>
      <c r="F69" s="69">
        <v>1832.8284099999621</v>
      </c>
      <c r="G69" s="69">
        <v>0</v>
      </c>
      <c r="H69"/>
      <c r="I69" s="319"/>
      <c r="J69" s="12"/>
    </row>
    <row r="70" spans="1:11" s="5" customFormat="1" ht="15.9" customHeight="1" outlineLevel="1" x14ac:dyDescent="0.3">
      <c r="A70" s="402"/>
      <c r="B70" s="417"/>
      <c r="C70" s="73" t="s">
        <v>6</v>
      </c>
      <c r="D70" s="179"/>
      <c r="E70" s="66"/>
      <c r="F70" s="69">
        <v>1683.61652</v>
      </c>
      <c r="G70" s="69">
        <v>1128.8612500000008</v>
      </c>
      <c r="H70"/>
      <c r="I70" s="319"/>
      <c r="J70" s="12"/>
    </row>
    <row r="71" spans="1:11" s="5" customFormat="1" ht="15.9" customHeight="1" outlineLevel="1" x14ac:dyDescent="0.3">
      <c r="A71" s="402"/>
      <c r="B71" s="417"/>
      <c r="C71" s="73" t="s">
        <v>16</v>
      </c>
      <c r="D71" s="179"/>
      <c r="E71" s="66"/>
      <c r="F71" s="69">
        <v>0.39173999999999998</v>
      </c>
      <c r="G71" s="69">
        <v>0</v>
      </c>
      <c r="H71"/>
      <c r="J71" s="12"/>
    </row>
    <row r="72" spans="1:11" s="5" customFormat="1" ht="15.9" customHeight="1" outlineLevel="1" x14ac:dyDescent="0.3">
      <c r="A72" s="402"/>
      <c r="B72" s="417"/>
      <c r="C72" s="73" t="s">
        <v>7</v>
      </c>
      <c r="D72" s="179"/>
      <c r="E72" s="66"/>
      <c r="F72" s="69">
        <v>1264.2573</v>
      </c>
      <c r="G72" s="69">
        <v>0</v>
      </c>
      <c r="H72"/>
      <c r="I72"/>
      <c r="J72" s="12"/>
    </row>
    <row r="73" spans="1:11" s="5" customFormat="1" ht="15.9" customHeight="1" outlineLevel="1" x14ac:dyDescent="0.3">
      <c r="A73" s="402"/>
      <c r="B73" s="417"/>
      <c r="C73" s="73" t="s">
        <v>17</v>
      </c>
      <c r="D73" s="179"/>
      <c r="E73" s="66"/>
      <c r="F73" s="69">
        <v>1.2072799999999999</v>
      </c>
      <c r="G73" s="69">
        <v>0</v>
      </c>
      <c r="H73"/>
      <c r="I73"/>
      <c r="J73" s="12"/>
    </row>
    <row r="74" spans="1:11" s="5" customFormat="1" ht="15.9" customHeight="1" outlineLevel="1" x14ac:dyDescent="0.3">
      <c r="A74" s="402"/>
      <c r="B74" s="417"/>
      <c r="C74" s="73" t="s">
        <v>102</v>
      </c>
      <c r="D74" s="179"/>
      <c r="E74" s="66"/>
      <c r="F74" s="69">
        <v>0</v>
      </c>
      <c r="G74" s="69">
        <v>4.80959</v>
      </c>
      <c r="H74"/>
      <c r="I74"/>
      <c r="J74" s="12"/>
    </row>
    <row r="75" spans="1:11" s="5" customFormat="1" ht="15.9" customHeight="1" outlineLevel="1" x14ac:dyDescent="0.3">
      <c r="A75" s="402"/>
      <c r="B75" s="417"/>
      <c r="C75" s="73" t="s">
        <v>103</v>
      </c>
      <c r="D75" s="179"/>
      <c r="E75" s="66"/>
      <c r="F75" s="69">
        <v>0</v>
      </c>
      <c r="G75" s="69">
        <v>0</v>
      </c>
      <c r="H75"/>
      <c r="I75"/>
      <c r="J75" s="12"/>
    </row>
    <row r="76" spans="1:11" s="5" customFormat="1" ht="15.9" customHeight="1" outlineLevel="1" x14ac:dyDescent="0.3">
      <c r="A76" s="402"/>
      <c r="B76" s="417"/>
      <c r="C76" s="73" t="s">
        <v>57</v>
      </c>
      <c r="D76" s="179"/>
      <c r="E76" s="66"/>
      <c r="F76" s="69">
        <v>0</v>
      </c>
      <c r="G76" s="69">
        <v>0</v>
      </c>
      <c r="H76"/>
      <c r="I76" s="111"/>
      <c r="J76" s="12"/>
    </row>
    <row r="77" spans="1:11" s="5" customFormat="1" ht="15.9" customHeight="1" outlineLevel="1" x14ac:dyDescent="0.3">
      <c r="A77" s="402"/>
      <c r="B77" s="417"/>
      <c r="C77" s="73" t="s">
        <v>58</v>
      </c>
      <c r="D77" s="179"/>
      <c r="E77" s="66"/>
      <c r="F77" s="69">
        <v>0</v>
      </c>
      <c r="G77" s="69">
        <v>0</v>
      </c>
      <c r="H77"/>
      <c r="I77" s="124"/>
      <c r="J77" s="321"/>
      <c r="K77"/>
    </row>
    <row r="78" spans="1:11" s="5" customFormat="1" ht="15.9" customHeight="1" outlineLevel="1" x14ac:dyDescent="0.3">
      <c r="A78" s="402"/>
      <c r="B78" s="417"/>
      <c r="C78" s="73" t="s">
        <v>74</v>
      </c>
      <c r="D78" s="179"/>
      <c r="E78" s="66"/>
      <c r="F78" s="69">
        <v>3324.6862999999989</v>
      </c>
      <c r="G78" s="69">
        <v>112.28426999999999</v>
      </c>
      <c r="H78"/>
      <c r="I78" s="353"/>
      <c r="J78" s="321"/>
      <c r="K78"/>
    </row>
    <row r="79" spans="1:11" s="5" customFormat="1" ht="15.9" customHeight="1" outlineLevel="1" x14ac:dyDescent="0.3">
      <c r="A79" s="402"/>
      <c r="B79" s="417"/>
      <c r="C79" s="184" t="s">
        <v>55</v>
      </c>
      <c r="D79" s="179"/>
      <c r="E79" s="66"/>
      <c r="F79" s="190">
        <f>SUM(F66:F78)+F57</f>
        <v>50767.893390000041</v>
      </c>
      <c r="G79" s="190">
        <f>SUM(G66:G78)+G57</f>
        <v>2070.853340000001</v>
      </c>
      <c r="H79"/>
      <c r="J79" s="321"/>
      <c r="K79"/>
    </row>
    <row r="80" spans="1:11" s="5" customFormat="1" ht="15.9" customHeight="1" outlineLevel="1" x14ac:dyDescent="0.3">
      <c r="A80" s="402"/>
      <c r="B80" s="181"/>
      <c r="C80" s="185"/>
      <c r="D80" s="179"/>
      <c r="E80" s="183"/>
      <c r="F80" s="179"/>
      <c r="G80" s="179"/>
      <c r="H80"/>
    </row>
    <row r="81" spans="1:12" s="5" customFormat="1" ht="15.9" customHeight="1" outlineLevel="1" x14ac:dyDescent="0.3">
      <c r="A81" s="402"/>
      <c r="B81" s="418" t="s">
        <v>22</v>
      </c>
      <c r="C81" s="38" t="s">
        <v>38</v>
      </c>
      <c r="D81" s="179"/>
      <c r="E81" s="66"/>
      <c r="F81" s="79">
        <v>0</v>
      </c>
      <c r="G81" s="79">
        <v>0</v>
      </c>
      <c r="H81"/>
      <c r="I81"/>
    </row>
    <row r="82" spans="1:12" s="5" customFormat="1" ht="15.9" customHeight="1" outlineLevel="1" x14ac:dyDescent="0.3">
      <c r="A82" s="402"/>
      <c r="B82" s="418"/>
      <c r="C82" s="40" t="s">
        <v>39</v>
      </c>
      <c r="D82" s="179"/>
      <c r="E82" s="66"/>
      <c r="F82" s="69">
        <v>35.924999999999997</v>
      </c>
      <c r="G82" s="69">
        <v>0</v>
      </c>
      <c r="H82"/>
      <c r="I82"/>
    </row>
    <row r="83" spans="1:12" s="5" customFormat="1" ht="15.9" customHeight="1" outlineLevel="1" x14ac:dyDescent="0.3">
      <c r="A83" s="402"/>
      <c r="B83" s="418"/>
      <c r="C83" s="75" t="s">
        <v>61</v>
      </c>
      <c r="D83" s="179"/>
      <c r="E83" s="66"/>
      <c r="F83" s="251">
        <f>F82+F81</f>
        <v>35.924999999999997</v>
      </c>
      <c r="G83" s="251">
        <f>G82+G81</f>
        <v>0</v>
      </c>
      <c r="H83"/>
      <c r="I83"/>
    </row>
    <row r="84" spans="1:12" s="29" customFormat="1" ht="15.9" customHeight="1" outlineLevel="1" x14ac:dyDescent="0.3">
      <c r="A84" s="180"/>
      <c r="B84" s="181"/>
      <c r="C84" s="182"/>
      <c r="D84" s="179"/>
      <c r="E84" s="183"/>
      <c r="F84" s="179"/>
      <c r="G84" s="179"/>
      <c r="H84" s="128"/>
      <c r="I84" s="128"/>
    </row>
    <row r="85" spans="1:12" s="29" customFormat="1" ht="15.9" customHeight="1" outlineLevel="1" x14ac:dyDescent="0.3">
      <c r="A85" s="180"/>
      <c r="B85" s="181"/>
      <c r="C85" s="182"/>
      <c r="D85" s="179"/>
      <c r="E85" s="183"/>
      <c r="F85" s="179"/>
      <c r="G85" s="179"/>
      <c r="H85" s="128"/>
      <c r="I85" s="128"/>
    </row>
    <row r="86" spans="1:12" s="29" customFormat="1" ht="15.9" customHeight="1" outlineLevel="1" x14ac:dyDescent="0.3">
      <c r="A86" s="457" t="s">
        <v>125</v>
      </c>
      <c r="B86" s="457"/>
      <c r="C86" s="458"/>
      <c r="D86" s="128"/>
      <c r="E86" s="128"/>
      <c r="F86" s="264">
        <f>F88+F89</f>
        <v>991.74724999999989</v>
      </c>
      <c r="G86" s="264">
        <f>G88+G89</f>
        <v>829.42938000000015</v>
      </c>
      <c r="H86" s="128"/>
      <c r="I86" s="128"/>
    </row>
    <row r="87" spans="1:12" s="29" customFormat="1" ht="6.6" customHeight="1" outlineLevel="1" x14ac:dyDescent="0.3">
      <c r="A87"/>
      <c r="B87"/>
      <c r="C87"/>
      <c r="D87" s="128"/>
      <c r="E87" s="128"/>
      <c r="F87"/>
      <c r="G87"/>
      <c r="H87" s="128"/>
      <c r="I87" s="128"/>
    </row>
    <row r="88" spans="1:12" s="29" customFormat="1" ht="20.100000000000001" customHeight="1" outlineLevel="1" x14ac:dyDescent="0.3">
      <c r="A88" s="402"/>
      <c r="B88" s="459" t="s">
        <v>126</v>
      </c>
      <c r="C88" s="260" t="s">
        <v>102</v>
      </c>
      <c r="D88" s="179"/>
      <c r="E88" s="179"/>
      <c r="F88" s="262">
        <f>F131</f>
        <v>960.2105499999999</v>
      </c>
      <c r="G88" s="262">
        <f>G131-G74</f>
        <v>829.42938000000015</v>
      </c>
      <c r="H88" s="128"/>
      <c r="I88" s="128"/>
    </row>
    <row r="89" spans="1:12" s="29" customFormat="1" ht="20.100000000000001" customHeight="1" outlineLevel="1" x14ac:dyDescent="0.3">
      <c r="A89" s="402"/>
      <c r="B89" s="459"/>
      <c r="C89" s="261" t="s">
        <v>103</v>
      </c>
      <c r="D89" s="179"/>
      <c r="E89" s="179"/>
      <c r="F89" s="237">
        <f>F132</f>
        <v>31.5367</v>
      </c>
      <c r="G89" s="237">
        <f>G132-G75</f>
        <v>0</v>
      </c>
      <c r="H89" s="128"/>
      <c r="I89" s="128"/>
    </row>
    <row r="90" spans="1:12" s="29" customFormat="1" ht="20.100000000000001" customHeight="1" outlineLevel="1" x14ac:dyDescent="0.3">
      <c r="A90" s="402"/>
      <c r="B90" s="459"/>
      <c r="C90" s="267" t="s">
        <v>127</v>
      </c>
      <c r="D90" s="127"/>
      <c r="E90" s="259"/>
      <c r="F90" s="266">
        <f>SUM(F88:F89)</f>
        <v>991.74724999999989</v>
      </c>
      <c r="G90" s="266">
        <f>SUM(G88:G89)</f>
        <v>829.42938000000015</v>
      </c>
      <c r="H90" s="128"/>
      <c r="I90" s="128"/>
    </row>
    <row r="91" spans="1:12" s="29" customFormat="1" ht="15.9" customHeight="1" outlineLevel="1" x14ac:dyDescent="0.3">
      <c r="A91" s="180"/>
      <c r="B91" s="181"/>
      <c r="C91" s="182"/>
      <c r="D91" s="179"/>
      <c r="E91" s="183"/>
      <c r="F91" s="179"/>
      <c r="G91" s="179"/>
      <c r="H91" s="128"/>
      <c r="I91" s="128"/>
    </row>
    <row r="92" spans="1:12" s="29" customFormat="1" ht="15.9" customHeight="1" outlineLevel="1" x14ac:dyDescent="0.3">
      <c r="A92" s="180"/>
      <c r="B92" s="181"/>
      <c r="C92" s="182"/>
      <c r="D92" s="179"/>
      <c r="E92" s="183"/>
      <c r="F92" s="179"/>
      <c r="G92" s="179"/>
      <c r="H92" s="128"/>
      <c r="I92" s="128"/>
    </row>
    <row r="93" spans="1:12" customFormat="1" ht="18.75" customHeight="1" x14ac:dyDescent="0.3">
      <c r="A93" s="460" t="s">
        <v>133</v>
      </c>
      <c r="B93" s="460"/>
      <c r="C93" s="461"/>
      <c r="D93" s="128"/>
      <c r="E93" s="128"/>
      <c r="F93" s="284">
        <v>0</v>
      </c>
      <c r="G93" s="285">
        <f>G95</f>
        <v>0</v>
      </c>
      <c r="K93" s="122"/>
      <c r="L93" s="128"/>
    </row>
    <row r="94" spans="1:12" customFormat="1" ht="6.6" customHeight="1" x14ac:dyDescent="0.3">
      <c r="D94" s="128"/>
      <c r="E94" s="128"/>
      <c r="K94" s="122"/>
      <c r="L94" s="128"/>
    </row>
    <row r="95" spans="1:12" customFormat="1" ht="18.75" customHeight="1" x14ac:dyDescent="0.3">
      <c r="A95" s="402"/>
      <c r="B95" s="462" t="s">
        <v>135</v>
      </c>
      <c r="C95" s="288" t="s">
        <v>137</v>
      </c>
      <c r="D95" s="179"/>
      <c r="E95" s="179"/>
      <c r="F95" s="79">
        <v>0</v>
      </c>
      <c r="G95" s="39">
        <f>'Jul 2025'!G95</f>
        <v>0</v>
      </c>
      <c r="K95" s="122"/>
      <c r="L95" s="128"/>
    </row>
    <row r="96" spans="1:12" customFormat="1" ht="18.75" customHeight="1" x14ac:dyDescent="0.3">
      <c r="A96" s="402"/>
      <c r="B96" s="462"/>
      <c r="C96" s="338" t="s">
        <v>134</v>
      </c>
      <c r="D96" s="127"/>
      <c r="E96" s="259"/>
      <c r="F96" s="339">
        <v>0</v>
      </c>
      <c r="G96" s="340">
        <f>G95</f>
        <v>0</v>
      </c>
      <c r="K96" s="122"/>
      <c r="L96" s="128"/>
    </row>
    <row r="97" spans="1:12" s="29" customFormat="1" ht="15.9" customHeight="1" outlineLevel="1" x14ac:dyDescent="0.3">
      <c r="A97" s="180"/>
      <c r="B97" s="181"/>
      <c r="C97" s="182"/>
      <c r="D97" s="179"/>
      <c r="E97" s="183"/>
      <c r="F97" s="179"/>
      <c r="G97" s="179"/>
      <c r="H97" s="128"/>
      <c r="I97" s="128"/>
    </row>
    <row r="98" spans="1:12" s="29" customFormat="1" ht="15.9" customHeight="1" outlineLevel="1" x14ac:dyDescent="0.3">
      <c r="A98" s="180"/>
      <c r="B98" s="181"/>
      <c r="C98" s="182"/>
      <c r="D98" s="179"/>
      <c r="E98" s="183"/>
      <c r="F98" s="179"/>
      <c r="G98" s="179"/>
      <c r="H98" s="128"/>
      <c r="I98" s="128"/>
    </row>
    <row r="99" spans="1:12" customFormat="1" ht="18.75" customHeight="1" x14ac:dyDescent="0.3">
      <c r="K99" s="122"/>
      <c r="L99" s="128"/>
    </row>
    <row r="100" spans="1:12" ht="33" customHeight="1" x14ac:dyDescent="0.25">
      <c r="A100" s="403" t="s">
        <v>51</v>
      </c>
      <c r="B100" s="404"/>
      <c r="C100" s="404"/>
      <c r="D100" s="404"/>
      <c r="E100" s="404"/>
      <c r="F100" s="404"/>
      <c r="G100" s="404"/>
      <c r="H100" s="404"/>
      <c r="I100" s="405"/>
      <c r="K100" s="122"/>
      <c r="L100" s="26"/>
    </row>
    <row r="101" spans="1:12" ht="8.25" customHeight="1" x14ac:dyDescent="0.3">
      <c r="C101" s="350"/>
      <c r="D101"/>
      <c r="G101" s="4"/>
      <c r="K101" s="122"/>
      <c r="L101" s="26"/>
    </row>
    <row r="102" spans="1:12" s="5" customFormat="1" ht="51" customHeight="1" x14ac:dyDescent="0.3">
      <c r="C102" s="42"/>
      <c r="D102" s="83" t="str">
        <f>+D8</f>
        <v>Meta 
2025</v>
      </c>
      <c r="E102"/>
      <c r="F102" s="83" t="str">
        <f>+F8</f>
        <v>Recaudación
 2024</v>
      </c>
      <c r="G102" s="83" t="str">
        <f>+G8</f>
        <v>Recaudación 
2025</v>
      </c>
      <c r="H102"/>
      <c r="I102" s="83" t="str">
        <f>+I8</f>
        <v>Participación de la Recaudación 2025</v>
      </c>
      <c r="K102" s="122"/>
      <c r="L102" s="29"/>
    </row>
    <row r="103" spans="1:12" customFormat="1" ht="6" customHeight="1" x14ac:dyDescent="0.3">
      <c r="K103" s="129"/>
      <c r="L103" s="128"/>
    </row>
    <row r="104" spans="1:12" s="5" customFormat="1" ht="15.9" customHeight="1" x14ac:dyDescent="0.25">
      <c r="A104" s="406" t="s">
        <v>20</v>
      </c>
      <c r="B104" s="407" t="s">
        <v>21</v>
      </c>
      <c r="C104" s="99" t="s">
        <v>1</v>
      </c>
      <c r="D104" s="352">
        <v>451907.68423999997</v>
      </c>
      <c r="E104" s="183"/>
      <c r="F104" s="352">
        <v>473543.66190000053</v>
      </c>
      <c r="G104" s="67">
        <v>471008.3737600004</v>
      </c>
      <c r="H104" s="11"/>
      <c r="I104" s="410">
        <f>+G125/G138</f>
        <v>0.83672658720785964</v>
      </c>
      <c r="K104" s="122"/>
      <c r="L104" s="29"/>
    </row>
    <row r="105" spans="1:12" ht="15.9" customHeight="1" outlineLevel="1" x14ac:dyDescent="0.25">
      <c r="A105" s="406"/>
      <c r="B105" s="408"/>
      <c r="C105" s="100" t="s">
        <v>43</v>
      </c>
      <c r="D105" s="225">
        <v>234366.0912999998</v>
      </c>
      <c r="E105" s="183"/>
      <c r="F105" s="225">
        <v>247186.65767000051</v>
      </c>
      <c r="G105" s="70">
        <v>255836.47167000038</v>
      </c>
      <c r="I105" s="411"/>
      <c r="J105" s="245"/>
      <c r="K105" s="122"/>
      <c r="L105" s="26"/>
    </row>
    <row r="106" spans="1:12" s="202" customFormat="1" ht="15.9" customHeight="1" outlineLevel="1" x14ac:dyDescent="0.25">
      <c r="A106" s="406"/>
      <c r="B106" s="408"/>
      <c r="C106" s="199" t="s">
        <v>186</v>
      </c>
      <c r="D106" s="362">
        <v>171283.06018000009</v>
      </c>
      <c r="E106" s="361"/>
      <c r="F106" s="362">
        <v>173103.47021</v>
      </c>
      <c r="G106" s="233">
        <v>179540.12252</v>
      </c>
      <c r="I106" s="465"/>
      <c r="J106" s="291"/>
      <c r="K106" s="205"/>
      <c r="L106" s="198"/>
    </row>
    <row r="107" spans="1:12" ht="15.9" customHeight="1" outlineLevel="1" x14ac:dyDescent="0.25">
      <c r="A107" s="406"/>
      <c r="B107" s="408"/>
      <c r="C107" s="100" t="s">
        <v>15</v>
      </c>
      <c r="D107" s="225">
        <v>49.234010000000012</v>
      </c>
      <c r="E107" s="183"/>
      <c r="F107" s="225">
        <v>879.50932000000012</v>
      </c>
      <c r="G107" s="70">
        <v>33.217320000000001</v>
      </c>
      <c r="I107" s="411"/>
      <c r="J107" s="13"/>
      <c r="K107" s="122"/>
      <c r="L107" s="26"/>
    </row>
    <row r="108" spans="1:12" ht="15.9" customHeight="1" outlineLevel="1" x14ac:dyDescent="0.25">
      <c r="A108" s="406"/>
      <c r="B108" s="408"/>
      <c r="C108" s="100" t="s">
        <v>44</v>
      </c>
      <c r="D108" s="363">
        <v>46209.298750000038</v>
      </c>
      <c r="E108" s="26"/>
      <c r="F108" s="363">
        <v>52374.024700000031</v>
      </c>
      <c r="G108" s="70">
        <v>35598.562249999995</v>
      </c>
      <c r="I108" s="411"/>
      <c r="K108" s="122"/>
      <c r="L108" s="26"/>
    </row>
    <row r="109" spans="1:12" ht="15.9" customHeight="1" outlineLevel="1" x14ac:dyDescent="0.25">
      <c r="A109" s="406"/>
      <c r="B109" s="408"/>
      <c r="C109" s="101" t="s">
        <v>14</v>
      </c>
      <c r="D109" s="225">
        <v>16271.421130000001</v>
      </c>
      <c r="E109" s="183"/>
      <c r="F109" s="225">
        <v>13692.166590000021</v>
      </c>
      <c r="G109" s="155">
        <v>11090.20592</v>
      </c>
      <c r="I109" s="411"/>
      <c r="K109" s="122"/>
      <c r="L109" s="26"/>
    </row>
    <row r="110" spans="1:12" ht="15.9" customHeight="1" outlineLevel="1" x14ac:dyDescent="0.25">
      <c r="A110" s="406"/>
      <c r="B110" s="408"/>
      <c r="C110" s="101" t="s">
        <v>13</v>
      </c>
      <c r="D110" s="69">
        <v>28040.203859999991</v>
      </c>
      <c r="E110" s="66"/>
      <c r="F110" s="69">
        <v>35515.926540000008</v>
      </c>
      <c r="G110" s="155">
        <v>22317.88475999999</v>
      </c>
      <c r="I110" s="411"/>
      <c r="K110" s="122"/>
      <c r="L110" s="26"/>
    </row>
    <row r="111" spans="1:12" ht="15.9" customHeight="1" outlineLevel="1" x14ac:dyDescent="0.25">
      <c r="A111" s="406"/>
      <c r="B111" s="408"/>
      <c r="C111" s="101" t="s">
        <v>12</v>
      </c>
      <c r="D111" s="69">
        <v>1762.2314299999991</v>
      </c>
      <c r="E111" s="66"/>
      <c r="F111" s="69">
        <v>2950.70093</v>
      </c>
      <c r="G111" s="155">
        <v>2089.0014999999989</v>
      </c>
      <c r="I111" s="411"/>
      <c r="K111" s="122"/>
      <c r="L111" s="26"/>
    </row>
    <row r="112" spans="1:12" ht="15.9" customHeight="1" outlineLevel="1" x14ac:dyDescent="0.25">
      <c r="A112" s="406"/>
      <c r="B112" s="408"/>
      <c r="C112" s="101" t="s">
        <v>63</v>
      </c>
      <c r="D112" s="69">
        <v>135.22627999999989</v>
      </c>
      <c r="E112" s="66"/>
      <c r="F112" s="69">
        <v>215.23064000000011</v>
      </c>
      <c r="G112" s="155">
        <v>101.25893000000001</v>
      </c>
      <c r="I112" s="411"/>
      <c r="K112" s="122"/>
      <c r="L112" s="26"/>
    </row>
    <row r="113" spans="1:12" ht="15.9" customHeight="1" outlineLevel="1" x14ac:dyDescent="0.25">
      <c r="A113" s="406"/>
      <c r="B113" s="408"/>
      <c r="C113" s="101" t="s">
        <v>67</v>
      </c>
      <c r="D113" s="69">
        <v>0.21604999999999999</v>
      </c>
      <c r="E113" s="66"/>
      <c r="F113" s="69">
        <v>0</v>
      </c>
      <c r="G113" s="155">
        <v>0.21113999999999999</v>
      </c>
      <c r="I113" s="411"/>
      <c r="K113" s="122"/>
      <c r="L113" s="26"/>
    </row>
    <row r="114" spans="1:12" ht="15.9" customHeight="1" x14ac:dyDescent="0.25">
      <c r="A114" s="406"/>
      <c r="B114" s="408"/>
      <c r="C114" s="102" t="s">
        <v>174</v>
      </c>
      <c r="D114" s="221">
        <v>587603.51365999994</v>
      </c>
      <c r="E114" s="222"/>
      <c r="F114" s="221">
        <v>634905.73686000064</v>
      </c>
      <c r="G114" s="70">
        <v>642533.75454000337</v>
      </c>
      <c r="H114" s="11"/>
      <c r="I114" s="411"/>
      <c r="J114" s="12"/>
      <c r="K114" s="122"/>
      <c r="L114" s="26"/>
    </row>
    <row r="115" spans="1:12" ht="15.9" customHeight="1" x14ac:dyDescent="0.25">
      <c r="A115" s="406"/>
      <c r="B115" s="408"/>
      <c r="C115" s="102" t="s">
        <v>41</v>
      </c>
      <c r="D115" s="221">
        <v>46251.663880000015</v>
      </c>
      <c r="E115" s="222"/>
      <c r="F115" s="221">
        <v>43861.457130000039</v>
      </c>
      <c r="G115" s="70">
        <v>42269.175919999943</v>
      </c>
      <c r="H115" s="11"/>
      <c r="I115" s="411"/>
      <c r="J115" s="5"/>
    </row>
    <row r="116" spans="1:12" s="5" customFormat="1" ht="15.9" customHeight="1" x14ac:dyDescent="0.25">
      <c r="A116" s="406"/>
      <c r="B116" s="408"/>
      <c r="C116" s="103" t="s">
        <v>130</v>
      </c>
      <c r="D116" s="69">
        <v>3232.6236599999997</v>
      </c>
      <c r="E116" s="66"/>
      <c r="F116" s="69">
        <v>3707.473570000001</v>
      </c>
      <c r="G116" s="70">
        <v>3703.5524</v>
      </c>
      <c r="H116" s="7"/>
      <c r="I116" s="411"/>
      <c r="K116" s="123"/>
    </row>
    <row r="117" spans="1:12" ht="15.9" customHeight="1" x14ac:dyDescent="0.25">
      <c r="A117" s="406"/>
      <c r="B117" s="408"/>
      <c r="C117" s="103" t="s">
        <v>5</v>
      </c>
      <c r="D117" s="69">
        <v>26284.156269999967</v>
      </c>
      <c r="E117" s="66"/>
      <c r="F117" s="69">
        <v>21487.644439999949</v>
      </c>
      <c r="G117" s="70">
        <v>24270.850419999872</v>
      </c>
      <c r="H117" s="11"/>
      <c r="I117" s="411"/>
      <c r="J117" s="5"/>
    </row>
    <row r="118" spans="1:12" ht="15.9" customHeight="1" x14ac:dyDescent="0.25">
      <c r="A118" s="406"/>
      <c r="B118" s="408"/>
      <c r="C118" s="103" t="s">
        <v>6</v>
      </c>
      <c r="D118" s="69">
        <v>116844.31358000021</v>
      </c>
      <c r="E118" s="66"/>
      <c r="F118" s="69">
        <v>121169.69697999999</v>
      </c>
      <c r="G118" s="70">
        <v>116178.32514</v>
      </c>
      <c r="H118" s="11"/>
      <c r="I118" s="411"/>
      <c r="J118" s="5"/>
    </row>
    <row r="119" spans="1:12" ht="15.9" customHeight="1" x14ac:dyDescent="0.25">
      <c r="A119" s="406"/>
      <c r="B119" s="408"/>
      <c r="C119" s="103" t="s">
        <v>16</v>
      </c>
      <c r="D119" s="69">
        <v>2455.7619100000002</v>
      </c>
      <c r="E119" s="66"/>
      <c r="F119" s="69">
        <v>1943.68254</v>
      </c>
      <c r="G119" s="70">
        <v>2515.0120499999998</v>
      </c>
      <c r="H119" s="11"/>
      <c r="I119" s="411"/>
      <c r="J119" s="15"/>
    </row>
    <row r="120" spans="1:12" ht="15.9" customHeight="1" x14ac:dyDescent="0.25">
      <c r="A120" s="406"/>
      <c r="B120" s="408"/>
      <c r="C120" s="103" t="s">
        <v>7</v>
      </c>
      <c r="D120" s="69">
        <v>1311.0781899999999</v>
      </c>
      <c r="E120" s="66"/>
      <c r="F120" s="69">
        <v>2272.5662499999999</v>
      </c>
      <c r="G120" s="70">
        <v>1056.2406699999999</v>
      </c>
      <c r="H120" s="11"/>
      <c r="I120" s="411"/>
      <c r="J120" s="5"/>
    </row>
    <row r="121" spans="1:12" ht="15.9" customHeight="1" x14ac:dyDescent="0.25">
      <c r="A121" s="406"/>
      <c r="B121" s="408"/>
      <c r="C121" s="103" t="s">
        <v>17</v>
      </c>
      <c r="D121" s="69">
        <v>19856.19742</v>
      </c>
      <c r="E121" s="66"/>
      <c r="F121" s="69">
        <v>16993.73008999999</v>
      </c>
      <c r="G121" s="70">
        <v>22148.971020000001</v>
      </c>
      <c r="H121" s="11"/>
      <c r="I121" s="411"/>
    </row>
    <row r="122" spans="1:12" ht="15.9" customHeight="1" x14ac:dyDescent="0.25">
      <c r="A122" s="406"/>
      <c r="B122" s="408"/>
      <c r="C122" s="103" t="s">
        <v>57</v>
      </c>
      <c r="D122" s="69">
        <v>3864.356510000001</v>
      </c>
      <c r="E122" s="66"/>
      <c r="F122" s="69">
        <v>7510.0975700006311</v>
      </c>
      <c r="G122" s="70">
        <v>5038.4053900000517</v>
      </c>
      <c r="H122" s="11"/>
      <c r="I122" s="411"/>
    </row>
    <row r="123" spans="1:12" ht="15.9" customHeight="1" x14ac:dyDescent="0.25">
      <c r="A123" s="406"/>
      <c r="B123" s="408"/>
      <c r="C123" s="103" t="s">
        <v>58</v>
      </c>
      <c r="D123" s="69">
        <v>5540.3727300000055</v>
      </c>
      <c r="E123" s="66"/>
      <c r="F123" s="69">
        <v>2286.7758099999669</v>
      </c>
      <c r="G123" s="70">
        <v>4767.7108900001276</v>
      </c>
      <c r="H123" s="11"/>
      <c r="I123" s="411"/>
    </row>
    <row r="124" spans="1:12" ht="15.9" customHeight="1" x14ac:dyDescent="0.25">
      <c r="A124" s="406"/>
      <c r="B124" s="408"/>
      <c r="C124" s="73" t="s">
        <v>74</v>
      </c>
      <c r="D124" s="69">
        <v>4401.5321599999852</v>
      </c>
      <c r="E124" s="66"/>
      <c r="F124" s="69">
        <v>4200.6691100000007</v>
      </c>
      <c r="G124" s="70">
        <v>2616.32537</v>
      </c>
      <c r="H124" s="11"/>
      <c r="I124" s="411"/>
    </row>
    <row r="125" spans="1:12" s="7" customFormat="1" ht="18" customHeight="1" x14ac:dyDescent="0.25">
      <c r="A125" s="406"/>
      <c r="B125" s="409"/>
      <c r="C125" s="84" t="s">
        <v>55</v>
      </c>
      <c r="D125" s="85">
        <f>+D104+D114+D115+SUM(D116:D124)</f>
        <v>1269553.2542100002</v>
      </c>
      <c r="E125" s="62"/>
      <c r="F125" s="85">
        <f>+F104+F114+F115+SUM(F116:F124)</f>
        <v>1333883.1922500017</v>
      </c>
      <c r="G125" s="85">
        <f>+G104+G114+G115+SUM(G116:G124)</f>
        <v>1338106.6975700036</v>
      </c>
      <c r="I125" s="412"/>
      <c r="J125" s="16"/>
      <c r="K125" s="125"/>
    </row>
    <row r="126" spans="1:12" ht="10.5" customHeight="1" x14ac:dyDescent="0.3">
      <c r="A126" s="406"/>
      <c r="B126" s="22"/>
      <c r="C126" s="35"/>
      <c r="D126" s="18"/>
      <c r="E126" s="18"/>
      <c r="F126" s="18"/>
      <c r="G126" s="18"/>
      <c r="H126" s="7"/>
      <c r="I126" s="36"/>
      <c r="J126" s="5"/>
    </row>
    <row r="127" spans="1:12" ht="18.75" customHeight="1" x14ac:dyDescent="0.25">
      <c r="A127" s="406"/>
      <c r="B127" s="413" t="s">
        <v>22</v>
      </c>
      <c r="C127" s="77" t="s">
        <v>38</v>
      </c>
      <c r="D127" s="79">
        <v>230135.5559200001</v>
      </c>
      <c r="E127" s="78"/>
      <c r="F127" s="79">
        <v>187611.09375</v>
      </c>
      <c r="G127" s="79">
        <v>237189.4415200006</v>
      </c>
      <c r="H127" s="7"/>
      <c r="I127" s="410">
        <f>+G129/G138</f>
        <v>0.16275175788408897</v>
      </c>
    </row>
    <row r="128" spans="1:12" ht="18.75" customHeight="1" x14ac:dyDescent="0.25">
      <c r="A128" s="406"/>
      <c r="B128" s="414"/>
      <c r="C128" s="80" t="s">
        <v>39</v>
      </c>
      <c r="D128" s="69">
        <v>22208.77890999999</v>
      </c>
      <c r="E128" s="78"/>
      <c r="F128" s="69">
        <v>15825.31804</v>
      </c>
      <c r="G128" s="69">
        <v>23085.80321999998</v>
      </c>
      <c r="H128" s="7"/>
      <c r="I128" s="411"/>
    </row>
    <row r="129" spans="1:13" s="7" customFormat="1" ht="18.75" customHeight="1" x14ac:dyDescent="0.3">
      <c r="A129" s="406"/>
      <c r="B129" s="415"/>
      <c r="C129" s="98" t="s">
        <v>61</v>
      </c>
      <c r="D129" s="85">
        <f>SUM(D127:D128)</f>
        <v>252344.33483000009</v>
      </c>
      <c r="F129" s="85">
        <f>SUM(F127:F128)</f>
        <v>203436.41179000001</v>
      </c>
      <c r="G129" s="85">
        <f>SUM(G127:G128)</f>
        <v>260275.24474000058</v>
      </c>
      <c r="H129" s="11"/>
      <c r="I129" s="412"/>
      <c r="K129" s="125"/>
    </row>
    <row r="130" spans="1:13" s="7" customFormat="1" ht="15.6" x14ac:dyDescent="0.3">
      <c r="A130" s="406"/>
      <c r="B130" s="22"/>
      <c r="C130" s="19"/>
      <c r="D130" s="23"/>
      <c r="F130" s="20"/>
      <c r="G130" s="23"/>
      <c r="H130" s="11"/>
      <c r="I130" s="36"/>
      <c r="K130" s="125"/>
    </row>
    <row r="131" spans="1:13" s="7" customFormat="1" ht="16.95" customHeight="1" x14ac:dyDescent="0.25">
      <c r="A131" s="406"/>
      <c r="B131" s="413" t="s">
        <v>128</v>
      </c>
      <c r="C131" s="260" t="s">
        <v>102</v>
      </c>
      <c r="D131" s="79">
        <v>1526.9359199999999</v>
      </c>
      <c r="E131" s="228"/>
      <c r="F131" s="79">
        <v>960.2105499999999</v>
      </c>
      <c r="G131" s="79">
        <v>834.23897000000011</v>
      </c>
      <c r="I131" s="410">
        <f>+G133/G136</f>
        <v>8.7927385797179492E-4</v>
      </c>
      <c r="K131" s="125"/>
    </row>
    <row r="132" spans="1:13" s="7" customFormat="1" ht="16.95" customHeight="1" x14ac:dyDescent="0.25">
      <c r="A132" s="406"/>
      <c r="B132" s="414"/>
      <c r="C132" s="261" t="s">
        <v>103</v>
      </c>
      <c r="D132" s="69">
        <v>0</v>
      </c>
      <c r="E132" s="243"/>
      <c r="F132" s="69">
        <v>31.5367</v>
      </c>
      <c r="G132" s="69">
        <v>0</v>
      </c>
      <c r="I132" s="411"/>
      <c r="K132" s="125"/>
    </row>
    <row r="133" spans="1:13" s="7" customFormat="1" ht="16.95" customHeight="1" x14ac:dyDescent="0.3">
      <c r="A133" s="406"/>
      <c r="B133" s="415"/>
      <c r="C133" s="98" t="s">
        <v>139</v>
      </c>
      <c r="D133" s="85">
        <f>SUM(D131:D132)</f>
        <v>1526.9359199999999</v>
      </c>
      <c r="F133" s="85">
        <f>SUM(F131:F132)</f>
        <v>991.74724999999989</v>
      </c>
      <c r="G133" s="85">
        <f>SUM(G131:G132)</f>
        <v>834.23897000000011</v>
      </c>
      <c r="H133" s="11"/>
      <c r="I133" s="412"/>
      <c r="K133" s="125"/>
    </row>
    <row r="134" spans="1:13" s="7" customFormat="1" ht="15.6" x14ac:dyDescent="0.3">
      <c r="A134" s="406"/>
      <c r="B134" s="22"/>
      <c r="C134" s="19"/>
      <c r="D134" s="23"/>
      <c r="F134" s="20"/>
      <c r="G134" s="23"/>
      <c r="H134" s="11"/>
      <c r="I134" s="36"/>
      <c r="K134" s="125"/>
    </row>
    <row r="135" spans="1:13" s="7" customFormat="1" ht="15.75" customHeight="1" x14ac:dyDescent="0.3">
      <c r="A135" s="406"/>
      <c r="B135" s="416" t="s">
        <v>24</v>
      </c>
      <c r="C135" s="416"/>
      <c r="D135" s="86">
        <f>D138-D136</f>
        <v>633992.38893000025</v>
      </c>
      <c r="F135" s="86">
        <f t="shared" ref="F135:G135" si="13">F138-F136</f>
        <v>652400.27194000105</v>
      </c>
      <c r="G135" s="86">
        <f t="shared" si="13"/>
        <v>650434.45368000015</v>
      </c>
      <c r="H135" s="11"/>
      <c r="I135" s="87">
        <f>+G135/$G$138</f>
        <v>0.4067207806510536</v>
      </c>
      <c r="K135" s="125"/>
    </row>
    <row r="136" spans="1:13" s="7" customFormat="1" ht="15.75" customHeight="1" x14ac:dyDescent="0.25">
      <c r="A136" s="406"/>
      <c r="B136" s="416" t="s">
        <v>25</v>
      </c>
      <c r="C136" s="416"/>
      <c r="D136" s="86">
        <f>+D114+D115+D116+D129</f>
        <v>889432.13603000005</v>
      </c>
      <c r="F136" s="86">
        <f>+F114+F115+F116+F129</f>
        <v>885911.07935000071</v>
      </c>
      <c r="G136" s="86">
        <f>+G114+G115+G116+G129</f>
        <v>948781.72760000394</v>
      </c>
      <c r="H136" s="62"/>
      <c r="I136" s="87">
        <f>+G136/$G$138</f>
        <v>0.59327921934894634</v>
      </c>
      <c r="K136" s="125"/>
    </row>
    <row r="137" spans="1:13" ht="13.8" x14ac:dyDescent="0.25">
      <c r="B137" s="22"/>
      <c r="C137" s="19"/>
      <c r="D137" s="23"/>
      <c r="E137" s="7"/>
      <c r="F137" s="21"/>
      <c r="G137" s="21"/>
      <c r="H137" s="11"/>
      <c r="I137" s="22"/>
    </row>
    <row r="138" spans="1:13" ht="26.25" customHeight="1" x14ac:dyDescent="0.3">
      <c r="A138" s="419" t="s">
        <v>26</v>
      </c>
      <c r="B138" s="420" t="s">
        <v>140</v>
      </c>
      <c r="C138" s="421"/>
      <c r="D138" s="88">
        <f>+D125+D129+D133</f>
        <v>1523424.5249600003</v>
      </c>
      <c r="E138"/>
      <c r="F138" s="88">
        <f>+F125+F129+F133</f>
        <v>1538311.3512900018</v>
      </c>
      <c r="G138" s="88">
        <f>+G125+G129+G133</f>
        <v>1599216.1812800041</v>
      </c>
      <c r="H138" s="11"/>
      <c r="I138" s="351"/>
      <c r="J138" s="351"/>
      <c r="K138" s="351"/>
      <c r="M138" s="13"/>
    </row>
    <row r="139" spans="1:13" ht="14.25" customHeight="1" x14ac:dyDescent="0.25">
      <c r="A139" s="419"/>
      <c r="B139" s="422" t="s">
        <v>141</v>
      </c>
      <c r="C139" s="423"/>
      <c r="D139" s="89"/>
      <c r="E139" s="78"/>
      <c r="F139" s="89">
        <v>130085.2870000009</v>
      </c>
      <c r="G139" s="89">
        <v>172308.0888899994</v>
      </c>
      <c r="H139" s="11"/>
      <c r="I139" s="104"/>
      <c r="J139" s="13"/>
      <c r="M139" s="186"/>
    </row>
    <row r="140" spans="1:13" ht="14.25" customHeight="1" x14ac:dyDescent="0.25">
      <c r="A140" s="419"/>
      <c r="B140" s="422" t="s">
        <v>142</v>
      </c>
      <c r="C140" s="423"/>
      <c r="D140" s="89"/>
      <c r="E140" s="78"/>
      <c r="F140" s="89">
        <v>2337.0648200000019</v>
      </c>
      <c r="G140" s="89">
        <v>4958.836330000001</v>
      </c>
      <c r="H140" s="11"/>
      <c r="I140" s="62"/>
    </row>
    <row r="141" spans="1:13" ht="27.3" customHeight="1" x14ac:dyDescent="0.3">
      <c r="A141" s="419"/>
      <c r="B141" s="420" t="s">
        <v>143</v>
      </c>
      <c r="C141" s="421"/>
      <c r="D141" s="88"/>
      <c r="E141"/>
      <c r="F141" s="90">
        <f>+F138-F139-F140</f>
        <v>1405888.9994700009</v>
      </c>
      <c r="G141" s="90">
        <f>+G138-G139-G140</f>
        <v>1421949.2560600047</v>
      </c>
      <c r="H141" s="11"/>
      <c r="I141" s="62"/>
    </row>
    <row r="142" spans="1:13" ht="14.25" customHeight="1" x14ac:dyDescent="0.3">
      <c r="A142" s="419"/>
      <c r="B142" s="422" t="s">
        <v>144</v>
      </c>
      <c r="C142" s="423"/>
      <c r="D142" s="91"/>
      <c r="E142" s="92"/>
      <c r="F142" s="113">
        <v>36928.2656600013</v>
      </c>
      <c r="G142" s="113">
        <v>40473.658600000403</v>
      </c>
      <c r="H142" s="11"/>
      <c r="I142" s="62"/>
    </row>
    <row r="143" spans="1:13" ht="38.25" customHeight="1" x14ac:dyDescent="0.3">
      <c r="A143" s="419"/>
      <c r="B143" s="424" t="s">
        <v>145</v>
      </c>
      <c r="C143" s="425"/>
      <c r="D143" s="88"/>
      <c r="E143"/>
      <c r="F143" s="94">
        <f>+F141-F142</f>
        <v>1368960.7338099997</v>
      </c>
      <c r="G143" s="94">
        <f>+G141-G142</f>
        <v>1381475.5974600043</v>
      </c>
      <c r="H143" s="11"/>
      <c r="I143" s="104"/>
      <c r="J143" s="13"/>
    </row>
    <row r="144" spans="1:13" customFormat="1" ht="15" customHeight="1" x14ac:dyDescent="0.3">
      <c r="A144" s="469" t="s">
        <v>194</v>
      </c>
      <c r="B144" s="469"/>
      <c r="C144" s="469"/>
      <c r="F144" s="111"/>
      <c r="G144" s="111"/>
      <c r="K144" s="124"/>
    </row>
    <row r="145" spans="1:11" ht="24" customHeight="1" x14ac:dyDescent="0.25">
      <c r="A145" s="401" t="s">
        <v>98</v>
      </c>
      <c r="B145" s="401"/>
      <c r="C145" s="401"/>
      <c r="D145" s="401"/>
      <c r="E145" s="401"/>
      <c r="F145" s="401"/>
      <c r="G145" s="401"/>
      <c r="H145" s="401"/>
      <c r="I145" s="401"/>
    </row>
    <row r="146" spans="1:11" ht="13.05" customHeight="1" x14ac:dyDescent="0.25">
      <c r="A146" s="399" t="s">
        <v>45</v>
      </c>
      <c r="B146" s="399"/>
      <c r="C146" s="399"/>
      <c r="D146" s="399"/>
      <c r="E146" s="399"/>
      <c r="F146" s="399"/>
      <c r="G146" s="399"/>
      <c r="H146" s="399"/>
      <c r="I146" s="399"/>
    </row>
    <row r="147" spans="1:11" ht="13.05" customHeight="1" x14ac:dyDescent="0.25">
      <c r="A147" s="399" t="s">
        <v>46</v>
      </c>
      <c r="B147" s="399"/>
      <c r="C147" s="399"/>
      <c r="D147" s="399"/>
      <c r="E147" s="399"/>
      <c r="F147" s="399"/>
      <c r="G147" s="399"/>
      <c r="H147" s="399"/>
      <c r="I147" s="399"/>
    </row>
    <row r="148" spans="1:11" ht="13.05" customHeight="1" x14ac:dyDescent="0.25">
      <c r="A148" s="399" t="s">
        <v>132</v>
      </c>
      <c r="B148" s="399"/>
      <c r="C148" s="399"/>
      <c r="D148" s="399"/>
      <c r="E148" s="399"/>
      <c r="F148" s="399"/>
      <c r="G148" s="399"/>
      <c r="H148" s="399"/>
      <c r="I148" s="399"/>
      <c r="K148" s="2"/>
    </row>
    <row r="149" spans="1:11" ht="13.05" customHeight="1" x14ac:dyDescent="0.25">
      <c r="A149" s="399" t="s">
        <v>81</v>
      </c>
      <c r="B149" s="399"/>
      <c r="C149" s="399"/>
      <c r="D149" s="399"/>
      <c r="E149" s="399"/>
      <c r="F149" s="399"/>
      <c r="G149" s="399"/>
      <c r="H149" s="399"/>
      <c r="I149" s="399"/>
      <c r="K149" s="2"/>
    </row>
    <row r="150" spans="1:11" ht="13.05" customHeight="1" x14ac:dyDescent="0.25">
      <c r="A150" s="399" t="s">
        <v>82</v>
      </c>
      <c r="B150" s="399"/>
      <c r="C150" s="399"/>
      <c r="D150" s="399"/>
      <c r="E150" s="399"/>
      <c r="F150" s="399"/>
      <c r="G150" s="399"/>
      <c r="H150" s="399"/>
      <c r="I150" s="399"/>
      <c r="K150" s="2"/>
    </row>
    <row r="151" spans="1:11" ht="15" customHeight="1" x14ac:dyDescent="0.25">
      <c r="A151" s="399" t="s">
        <v>83</v>
      </c>
      <c r="B151" s="399"/>
      <c r="C151" s="399"/>
      <c r="D151" s="399"/>
      <c r="E151" s="399"/>
      <c r="F151" s="399"/>
      <c r="G151" s="399"/>
      <c r="H151" s="399"/>
      <c r="I151" s="399"/>
      <c r="K151" s="2"/>
    </row>
    <row r="152" spans="1:11" ht="18.600000000000001" customHeight="1" x14ac:dyDescent="0.25">
      <c r="A152" s="399" t="s">
        <v>173</v>
      </c>
      <c r="B152" s="399"/>
      <c r="C152" s="399"/>
      <c r="D152" s="366"/>
      <c r="E152" s="366"/>
      <c r="F152" s="366"/>
      <c r="G152" s="366"/>
      <c r="H152" s="366"/>
      <c r="I152" s="366"/>
      <c r="K152" s="2"/>
    </row>
    <row r="153" spans="1:11" ht="18.600000000000001" customHeight="1" x14ac:dyDescent="0.25">
      <c r="A153" s="399" t="s">
        <v>172</v>
      </c>
      <c r="B153" s="399"/>
      <c r="C153" s="399"/>
      <c r="D153" s="399"/>
      <c r="E153" s="399"/>
      <c r="F153" s="399"/>
      <c r="G153" s="399"/>
      <c r="H153" s="399"/>
      <c r="I153" s="399"/>
      <c r="K153" s="2"/>
    </row>
    <row r="154" spans="1:11" ht="13.2" customHeight="1" x14ac:dyDescent="0.25">
      <c r="A154" s="399" t="s">
        <v>175</v>
      </c>
      <c r="B154" s="399"/>
      <c r="C154" s="399"/>
      <c r="D154" s="399"/>
      <c r="E154" s="399"/>
      <c r="F154" s="399"/>
      <c r="G154" s="399"/>
      <c r="H154" s="399"/>
      <c r="I154" s="399"/>
      <c r="K154" s="2"/>
    </row>
    <row r="155" spans="1:11" ht="18.600000000000001" customHeight="1" x14ac:dyDescent="0.25">
      <c r="A155" s="399" t="s">
        <v>177</v>
      </c>
      <c r="B155" s="399"/>
      <c r="C155" s="399"/>
      <c r="D155" s="399"/>
      <c r="E155" s="399"/>
      <c r="F155" s="399"/>
      <c r="G155" s="399"/>
      <c r="H155" s="366"/>
      <c r="I155" s="366"/>
      <c r="K155" s="2"/>
    </row>
    <row r="156" spans="1:11" ht="25.95" customHeight="1" x14ac:dyDescent="0.25">
      <c r="A156" s="400" t="s">
        <v>35</v>
      </c>
      <c r="B156" s="400"/>
      <c r="C156" s="400"/>
      <c r="D156" s="172"/>
      <c r="E156" s="172"/>
      <c r="F156" s="172"/>
      <c r="G156" s="172"/>
      <c r="H156" s="172"/>
      <c r="I156" s="172"/>
    </row>
    <row r="157" spans="1:11" ht="15" customHeight="1" x14ac:dyDescent="0.25">
      <c r="A157" s="400" t="s">
        <v>195</v>
      </c>
      <c r="B157" s="400"/>
      <c r="C157" s="400"/>
      <c r="D157" s="400"/>
      <c r="E157" s="400"/>
      <c r="F157" s="400"/>
      <c r="G157" s="21"/>
      <c r="H157" s="7"/>
      <c r="I157" s="22"/>
    </row>
    <row r="158" spans="1:11" ht="15" customHeight="1" x14ac:dyDescent="0.25">
      <c r="A158" s="400" t="s">
        <v>68</v>
      </c>
      <c r="B158" s="400"/>
      <c r="C158" s="400"/>
      <c r="D158" s="400"/>
      <c r="E158" s="400"/>
      <c r="F158" s="400"/>
      <c r="G158" s="25"/>
      <c r="H158" s="25"/>
      <c r="I158" s="25"/>
    </row>
    <row r="159" spans="1:11" ht="15" customHeight="1" x14ac:dyDescent="0.25">
      <c r="A159" s="400" t="s">
        <v>9</v>
      </c>
      <c r="B159" s="400"/>
      <c r="C159" s="400"/>
      <c r="D159" s="400"/>
      <c r="E159" s="400"/>
      <c r="F159" s="400"/>
      <c r="G159" s="25"/>
      <c r="H159" s="25"/>
      <c r="I159" s="25"/>
    </row>
    <row r="160" spans="1:11" x14ac:dyDescent="0.25">
      <c r="C160" s="25"/>
      <c r="D160" s="25"/>
      <c r="E160" s="24"/>
      <c r="F160" s="24"/>
      <c r="G160" s="25"/>
      <c r="H160" s="25"/>
      <c r="I160" s="25"/>
    </row>
  </sheetData>
  <mergeCells count="66">
    <mergeCell ref="A157:F157"/>
    <mergeCell ref="A158:C158"/>
    <mergeCell ref="D158:F158"/>
    <mergeCell ref="A159:C159"/>
    <mergeCell ref="D159:F159"/>
    <mergeCell ref="A156:C156"/>
    <mergeCell ref="A144:C144"/>
    <mergeCell ref="A145:I145"/>
    <mergeCell ref="A146:I146"/>
    <mergeCell ref="A147:I147"/>
    <mergeCell ref="A148:I148"/>
    <mergeCell ref="A149:I149"/>
    <mergeCell ref="A150:I150"/>
    <mergeCell ref="A151:I151"/>
    <mergeCell ref="A153:I153"/>
    <mergeCell ref="A154:I154"/>
    <mergeCell ref="A152:C152"/>
    <mergeCell ref="A155:G155"/>
    <mergeCell ref="A138:A143"/>
    <mergeCell ref="B138:C138"/>
    <mergeCell ref="B139:C139"/>
    <mergeCell ref="B140:C140"/>
    <mergeCell ref="B141:C141"/>
    <mergeCell ref="B142:C142"/>
    <mergeCell ref="B143:C143"/>
    <mergeCell ref="A100:I100"/>
    <mergeCell ref="A104:A136"/>
    <mergeCell ref="B104:B125"/>
    <mergeCell ref="I104:I125"/>
    <mergeCell ref="B127:B129"/>
    <mergeCell ref="I127:I129"/>
    <mergeCell ref="B131:B133"/>
    <mergeCell ref="I131:I133"/>
    <mergeCell ref="B135:C135"/>
    <mergeCell ref="B136:C136"/>
    <mergeCell ref="A86:C86"/>
    <mergeCell ref="A88:A90"/>
    <mergeCell ref="B88:B90"/>
    <mergeCell ref="A93:C93"/>
    <mergeCell ref="A95:A96"/>
    <mergeCell ref="B95:B96"/>
    <mergeCell ref="A47:I47"/>
    <mergeCell ref="A51:C51"/>
    <mergeCell ref="A54:C54"/>
    <mergeCell ref="A57:A83"/>
    <mergeCell ref="B57:B79"/>
    <mergeCell ref="B81:B83"/>
    <mergeCell ref="B37:C37"/>
    <mergeCell ref="B38:C38"/>
    <mergeCell ref="A40:A45"/>
    <mergeCell ref="B40:C40"/>
    <mergeCell ref="B41:C41"/>
    <mergeCell ref="B42:C42"/>
    <mergeCell ref="B43:C43"/>
    <mergeCell ref="B44:C44"/>
    <mergeCell ref="B45:C45"/>
    <mergeCell ref="A10:A38"/>
    <mergeCell ref="B10:B31"/>
    <mergeCell ref="I10:I31"/>
    <mergeCell ref="B33:B35"/>
    <mergeCell ref="I33:I35"/>
    <mergeCell ref="A1:I1"/>
    <mergeCell ref="A2:I2"/>
    <mergeCell ref="A3:I3"/>
    <mergeCell ref="A4:I4"/>
    <mergeCell ref="A6:I6"/>
  </mergeCells>
  <conditionalFormatting sqref="H9">
    <cfRule type="iconSet" priority="42">
      <iconSet>
        <cfvo type="percent" val="0"/>
        <cfvo type="num" val="0.95" gte="0"/>
        <cfvo type="num" val="1" gte="0"/>
      </iconSet>
    </cfRule>
    <cfRule type="iconSet" priority="43">
      <iconSet>
        <cfvo type="percent" val="0"/>
        <cfvo type="num" val="0.95" gte="0"/>
        <cfvo type="num" val="0.99" gte="0"/>
      </iconSet>
    </cfRule>
    <cfRule type="iconSet" priority="44">
      <iconSet>
        <cfvo type="percent" val="0"/>
        <cfvo type="num" val="0.95"/>
        <cfvo type="num" val="1"/>
      </iconSet>
    </cfRule>
  </conditionalFormatting>
  <conditionalFormatting sqref="H10">
    <cfRule type="iconSet" priority="40">
      <iconSet>
        <cfvo type="percent" val="0"/>
        <cfvo type="num" val="0.95"/>
        <cfvo type="num" val="1"/>
      </iconSet>
    </cfRule>
  </conditionalFormatting>
  <conditionalFormatting sqref="H11:H13 H15:H16 H19">
    <cfRule type="iconSet" priority="38">
      <iconSet>
        <cfvo type="percent" val="0"/>
        <cfvo type="num" val="0.95"/>
        <cfvo type="num" val="1"/>
      </iconSet>
    </cfRule>
  </conditionalFormatting>
  <conditionalFormatting sqref="H17">
    <cfRule type="iconSet" priority="28">
      <iconSet>
        <cfvo type="percent" val="0"/>
        <cfvo type="num" val="0.95"/>
        <cfvo type="num" val="1"/>
      </iconSet>
    </cfRule>
    <cfRule type="iconSet" priority="29">
      <iconSet>
        <cfvo type="percent" val="0"/>
        <cfvo type="num" val="0.95" gte="0"/>
        <cfvo type="num" val="0.99" gte="0"/>
      </iconSet>
    </cfRule>
    <cfRule type="iconSet" priority="30">
      <iconSet>
        <cfvo type="percent" val="0"/>
        <cfvo type="num" val="0.95" gte="0"/>
        <cfvo type="num" val="1" gte="0"/>
      </iconSet>
    </cfRule>
    <cfRule type="iconSet" priority="31">
      <iconSet>
        <cfvo type="percent" val="0"/>
        <cfvo type="num" val="0.95" gte="0"/>
        <cfvo type="num" val="1" gte="0"/>
      </iconSet>
    </cfRule>
  </conditionalFormatting>
  <conditionalFormatting sqref="H18">
    <cfRule type="iconSet" priority="24">
      <iconSet>
        <cfvo type="percent" val="0"/>
        <cfvo type="num" val="0.95"/>
        <cfvo type="num" val="1"/>
      </iconSet>
    </cfRule>
    <cfRule type="iconSet" priority="25">
      <iconSet>
        <cfvo type="percent" val="0"/>
        <cfvo type="num" val="0.95" gte="0"/>
        <cfvo type="num" val="0.99" gte="0"/>
      </iconSet>
    </cfRule>
    <cfRule type="iconSet" priority="26">
      <iconSet>
        <cfvo type="percent" val="0"/>
        <cfvo type="num" val="0.95" gte="0"/>
        <cfvo type="num" val="1" gte="0"/>
      </iconSet>
    </cfRule>
    <cfRule type="iconSet" priority="27">
      <iconSet>
        <cfvo type="percent" val="0"/>
        <cfvo type="num" val="0.95" gte="0"/>
        <cfvo type="num" val="1" gte="0"/>
      </iconSet>
    </cfRule>
  </conditionalFormatting>
  <conditionalFormatting sqref="H20:H21">
    <cfRule type="iconSet" priority="35">
      <iconSet>
        <cfvo type="percent" val="0"/>
        <cfvo type="num" val="0.95"/>
        <cfvo type="num" val="1"/>
      </iconSet>
    </cfRule>
  </conditionalFormatting>
  <conditionalFormatting sqref="H23:H29">
    <cfRule type="iconSet" priority="59">
      <iconSet>
        <cfvo type="percent" val="0"/>
        <cfvo type="num" val="0.95"/>
        <cfvo type="num" val="1"/>
      </iconSet>
    </cfRule>
  </conditionalFormatting>
  <conditionalFormatting sqref="H23:H30 H11:H13 H15:H16 H19">
    <cfRule type="iconSet" priority="60">
      <iconSet>
        <cfvo type="percent" val="0"/>
        <cfvo type="num" val="0.95" gte="0"/>
        <cfvo type="num" val="1" gte="0"/>
      </iconSet>
    </cfRule>
  </conditionalFormatting>
  <conditionalFormatting sqref="H23:H31 H10:H13 H15:H16 H19">
    <cfRule type="iconSet" priority="61">
      <iconSet>
        <cfvo type="percent" val="0"/>
        <cfvo type="num" val="0.95" gte="0"/>
        <cfvo type="num" val="1" gte="0"/>
      </iconSet>
    </cfRule>
  </conditionalFormatting>
  <conditionalFormatting sqref="H30">
    <cfRule type="iconSet" priority="54">
      <iconSet>
        <cfvo type="percent" val="0"/>
        <cfvo type="num" val="0.95"/>
        <cfvo type="num" val="1"/>
      </iconSet>
    </cfRule>
  </conditionalFormatting>
  <conditionalFormatting sqref="H31">
    <cfRule type="iconSet" priority="39">
      <iconSet>
        <cfvo type="percent" val="0"/>
        <cfvo type="num" val="0.95"/>
        <cfvo type="num" val="1"/>
      </iconSet>
    </cfRule>
  </conditionalFormatting>
  <conditionalFormatting sqref="H33:H37 H20:H22 H39">
    <cfRule type="iconSet" priority="37">
      <iconSet>
        <cfvo type="percent" val="0"/>
        <cfvo type="num" val="0.95"/>
        <cfvo type="num" val="1"/>
      </iconSet>
    </cfRule>
  </conditionalFormatting>
  <conditionalFormatting sqref="H33:H37 H20:H22">
    <cfRule type="iconSet" priority="36">
      <iconSet>
        <cfvo type="percent" val="0"/>
        <cfvo type="num" val="0.95"/>
        <cfvo type="num" val="1"/>
      </iconSet>
    </cfRule>
  </conditionalFormatting>
  <conditionalFormatting sqref="H39 H10:H13 H15:H16 H19:H37">
    <cfRule type="iconSet" priority="41">
      <iconSet>
        <cfvo type="percent" val="0"/>
        <cfvo type="num" val="0.95" gte="0"/>
        <cfvo type="num" val="0.99" gte="0"/>
      </iconSet>
    </cfRule>
  </conditionalFormatting>
  <conditionalFormatting sqref="H40:H45">
    <cfRule type="iconSet" priority="32">
      <iconSet>
        <cfvo type="percent" val="0"/>
        <cfvo type="num" val="0.95"/>
        <cfvo type="num" val="1"/>
      </iconSet>
    </cfRule>
    <cfRule type="iconSet" priority="33">
      <iconSet>
        <cfvo type="percent" val="0"/>
        <cfvo type="num" val="0.95"/>
        <cfvo type="num" val="1"/>
      </iconSet>
    </cfRule>
    <cfRule type="iconSet" priority="34">
      <iconSet>
        <cfvo type="percent" val="0"/>
        <cfvo type="num" val="0.95" gte="0"/>
        <cfvo type="num" val="0.99" gte="0"/>
      </iconSet>
    </cfRule>
  </conditionalFormatting>
  <conditionalFormatting sqref="H104">
    <cfRule type="iconSet" priority="52">
      <iconSet>
        <cfvo type="percent" val="0"/>
        <cfvo type="num" val="0.95"/>
        <cfvo type="num" val="1"/>
      </iconSet>
    </cfRule>
  </conditionalFormatting>
  <conditionalFormatting sqref="H105:H110 H113">
    <cfRule type="iconSet" priority="50">
      <iconSet>
        <cfvo type="percent" val="0"/>
        <cfvo type="num" val="0.95"/>
        <cfvo type="num" val="1"/>
      </iconSet>
    </cfRule>
  </conditionalFormatting>
  <conditionalFormatting sqref="H111">
    <cfRule type="iconSet" priority="16">
      <iconSet>
        <cfvo type="percent" val="0"/>
        <cfvo type="num" val="0.95"/>
        <cfvo type="num" val="1"/>
      </iconSet>
    </cfRule>
    <cfRule type="iconSet" priority="17">
      <iconSet>
        <cfvo type="percent" val="0"/>
        <cfvo type="num" val="0.95" gte="0"/>
        <cfvo type="num" val="0.99" gte="0"/>
      </iconSet>
    </cfRule>
    <cfRule type="iconSet" priority="18">
      <iconSet>
        <cfvo type="percent" val="0"/>
        <cfvo type="num" val="0.95" gte="0"/>
        <cfvo type="num" val="1" gte="0"/>
      </iconSet>
    </cfRule>
    <cfRule type="iconSet" priority="19">
      <iconSet>
        <cfvo type="percent" val="0"/>
        <cfvo type="num" val="0.95" gte="0"/>
        <cfvo type="num" val="1" gte="0"/>
      </iconSet>
    </cfRule>
  </conditionalFormatting>
  <conditionalFormatting sqref="H112">
    <cfRule type="iconSet" priority="20">
      <iconSet>
        <cfvo type="percent" val="0"/>
        <cfvo type="num" val="0.95"/>
        <cfvo type="num" val="1"/>
      </iconSet>
    </cfRule>
    <cfRule type="iconSet" priority="21">
      <iconSet>
        <cfvo type="percent" val="0"/>
        <cfvo type="num" val="0.95" gte="0"/>
        <cfvo type="num" val="0.99" gte="0"/>
      </iconSet>
    </cfRule>
    <cfRule type="iconSet" priority="22">
      <iconSet>
        <cfvo type="percent" val="0"/>
        <cfvo type="num" val="0.95" gte="0"/>
        <cfvo type="num" val="1" gte="0"/>
      </iconSet>
    </cfRule>
    <cfRule type="iconSet" priority="23">
      <iconSet>
        <cfvo type="percent" val="0"/>
        <cfvo type="num" val="0.95" gte="0"/>
        <cfvo type="num" val="1" gte="0"/>
      </iconSet>
    </cfRule>
  </conditionalFormatting>
  <conditionalFormatting sqref="H114:H115">
    <cfRule type="iconSet" priority="48">
      <iconSet>
        <cfvo type="percent" val="0"/>
        <cfvo type="num" val="0.95"/>
        <cfvo type="num" val="1"/>
      </iconSet>
    </cfRule>
  </conditionalFormatting>
  <conditionalFormatting sqref="H117:H122 H105:H110 H113">
    <cfRule type="iconSet" priority="57">
      <iconSet>
        <cfvo type="percent" val="0"/>
        <cfvo type="num" val="0.95" gte="0"/>
        <cfvo type="num" val="1" gte="0"/>
      </iconSet>
    </cfRule>
  </conditionalFormatting>
  <conditionalFormatting sqref="H117:H122">
    <cfRule type="iconSet" priority="58">
      <iconSet>
        <cfvo type="percent" val="0"/>
        <cfvo type="num" val="0.95"/>
        <cfvo type="num" val="1"/>
      </iconSet>
    </cfRule>
  </conditionalFormatting>
  <conditionalFormatting sqref="H123">
    <cfRule type="iconSet" priority="8">
      <iconSet>
        <cfvo type="percent" val="0"/>
        <cfvo type="num" val="0.95"/>
        <cfvo type="num" val="1"/>
      </iconSet>
    </cfRule>
    <cfRule type="iconSet" priority="9">
      <iconSet>
        <cfvo type="percent" val="0"/>
        <cfvo type="num" val="0.95" gte="0"/>
        <cfvo type="num" val="0.99" gte="0"/>
      </iconSet>
    </cfRule>
    <cfRule type="iconSet" priority="10">
      <iconSet>
        <cfvo type="percent" val="0"/>
        <cfvo type="num" val="0.95" gte="0"/>
        <cfvo type="num" val="1" gte="0"/>
      </iconSet>
    </cfRule>
    <cfRule type="iconSet" priority="11">
      <iconSet>
        <cfvo type="percent" val="0"/>
        <cfvo type="num" val="0.95" gte="0"/>
        <cfvo type="num" val="1" gte="0"/>
      </iconSet>
    </cfRule>
  </conditionalFormatting>
  <conditionalFormatting sqref="H124">
    <cfRule type="iconSet" priority="12">
      <iconSet>
        <cfvo type="percent" val="0"/>
        <cfvo type="num" val="0.95"/>
        <cfvo type="num" val="1"/>
      </iconSet>
    </cfRule>
    <cfRule type="iconSet" priority="13">
      <iconSet>
        <cfvo type="percent" val="0"/>
        <cfvo type="num" val="0.95" gte="0"/>
        <cfvo type="num" val="0.99" gte="0"/>
      </iconSet>
    </cfRule>
    <cfRule type="iconSet" priority="14">
      <iconSet>
        <cfvo type="percent" val="0"/>
        <cfvo type="num" val="0.95" gte="0"/>
        <cfvo type="num" val="1" gte="0"/>
      </iconSet>
    </cfRule>
    <cfRule type="iconSet" priority="15">
      <iconSet>
        <cfvo type="percent" val="0"/>
        <cfvo type="num" val="0.95" gte="0"/>
        <cfvo type="num" val="1" gte="0"/>
      </iconSet>
    </cfRule>
  </conditionalFormatting>
  <conditionalFormatting sqref="H125 H117:H122 H104:H110 H113">
    <cfRule type="iconSet" priority="55">
      <iconSet>
        <cfvo type="percent" val="0"/>
        <cfvo type="num" val="0.95" gte="0"/>
        <cfvo type="num" val="1" gte="0"/>
      </iconSet>
    </cfRule>
  </conditionalFormatting>
  <conditionalFormatting sqref="H125">
    <cfRule type="iconSet" priority="51">
      <iconSet>
        <cfvo type="percent" val="0"/>
        <cfvo type="num" val="0.95"/>
        <cfvo type="num" val="1"/>
      </iconSet>
    </cfRule>
  </conditionalFormatting>
  <conditionalFormatting sqref="H127:H130 H134:H135 H114:H116">
    <cfRule type="iconSet" priority="56">
      <iconSet>
        <cfvo type="percent" val="0"/>
        <cfvo type="num" val="0.95"/>
        <cfvo type="num" val="1"/>
      </iconSet>
    </cfRule>
  </conditionalFormatting>
  <conditionalFormatting sqref="H131:H133">
    <cfRule type="iconSet" priority="5">
      <iconSet>
        <cfvo type="percent" val="0"/>
        <cfvo type="num" val="0.95"/>
        <cfvo type="num" val="1"/>
      </iconSet>
    </cfRule>
    <cfRule type="iconSet" priority="6">
      <iconSet>
        <cfvo type="percent" val="0"/>
        <cfvo type="num" val="0.95"/>
        <cfvo type="num" val="1"/>
      </iconSet>
    </cfRule>
    <cfRule type="iconSet" priority="7">
      <iconSet>
        <cfvo type="percent" val="0"/>
        <cfvo type="num" val="0.95" gte="0"/>
        <cfvo type="num" val="0.99" gte="0"/>
      </iconSet>
    </cfRule>
  </conditionalFormatting>
  <conditionalFormatting sqref="H137 H104:H110 H125:H130 H134:H135 H113:H122">
    <cfRule type="iconSet" priority="53">
      <iconSet>
        <cfvo type="percent" val="0"/>
        <cfvo type="num" val="0.95" gte="0"/>
        <cfvo type="num" val="0.99" gte="0"/>
      </iconSet>
    </cfRule>
  </conditionalFormatting>
  <conditionalFormatting sqref="H137 H127:H130 H134:H135 H114:H116">
    <cfRule type="iconSet" priority="49">
      <iconSet>
        <cfvo type="percent" val="0"/>
        <cfvo type="num" val="0.95"/>
        <cfvo type="num" val="1"/>
      </iconSet>
    </cfRule>
  </conditionalFormatting>
  <conditionalFormatting sqref="H138:H143">
    <cfRule type="iconSet" priority="45">
      <iconSet>
        <cfvo type="percent" val="0"/>
        <cfvo type="num" val="0.95"/>
        <cfvo type="num" val="1"/>
      </iconSet>
    </cfRule>
    <cfRule type="iconSet" priority="46">
      <iconSet>
        <cfvo type="percent" val="0"/>
        <cfvo type="num" val="0.95"/>
        <cfvo type="num" val="1"/>
      </iconSet>
    </cfRule>
    <cfRule type="iconSet" priority="47">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N161"/>
  <sheetViews>
    <sheetView showGridLines="0" zoomScaleNormal="100" zoomScaleSheetLayoutView="85" workbookViewId="0">
      <selection activeCell="J33" sqref="J33"/>
    </sheetView>
  </sheetViews>
  <sheetFormatPr baseColWidth="10" defaultColWidth="11.44140625" defaultRowHeight="13.2" outlineLevelRow="1"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5" style="2" bestFit="1" customWidth="1"/>
    <col min="11" max="11" width="16.33203125" style="298" customWidth="1"/>
    <col min="12" max="12" width="12.33203125" style="2" customWidth="1"/>
    <col min="13" max="14" width="15.44140625" style="2" customWidth="1"/>
    <col min="15" max="16384" width="11.44140625" style="2"/>
  </cols>
  <sheetData>
    <row r="1" spans="1:14" ht="27.75" customHeight="1" x14ac:dyDescent="0.25">
      <c r="A1" s="426" t="s">
        <v>52</v>
      </c>
      <c r="B1" s="426"/>
      <c r="C1" s="426"/>
      <c r="D1" s="426"/>
      <c r="E1" s="426"/>
      <c r="F1" s="426"/>
      <c r="G1" s="426"/>
      <c r="H1" s="426"/>
      <c r="I1" s="426"/>
    </row>
    <row r="2" spans="1:14" ht="17.399999999999999" x14ac:dyDescent="0.25">
      <c r="A2" s="427" t="s">
        <v>53</v>
      </c>
      <c r="B2" s="427"/>
      <c r="C2" s="427"/>
      <c r="D2" s="427"/>
      <c r="E2" s="427"/>
      <c r="F2" s="427"/>
      <c r="G2" s="427"/>
      <c r="H2" s="427"/>
      <c r="I2" s="427"/>
    </row>
    <row r="3" spans="1:14" ht="20.25" customHeight="1" x14ac:dyDescent="0.25">
      <c r="A3" s="428" t="s">
        <v>197</v>
      </c>
      <c r="B3" s="428"/>
      <c r="C3" s="428"/>
      <c r="D3" s="428"/>
      <c r="E3" s="428"/>
      <c r="F3" s="428"/>
      <c r="G3" s="428"/>
      <c r="H3" s="428"/>
      <c r="I3" s="428"/>
    </row>
    <row r="4" spans="1:14" ht="17.25" customHeight="1" x14ac:dyDescent="0.25">
      <c r="A4" s="429" t="s">
        <v>73</v>
      </c>
      <c r="B4" s="429"/>
      <c r="C4" s="429"/>
      <c r="D4" s="429"/>
      <c r="E4" s="429"/>
      <c r="F4" s="429"/>
      <c r="G4" s="429"/>
      <c r="H4" s="429"/>
      <c r="I4" s="429"/>
      <c r="K4" s="299"/>
    </row>
    <row r="5" spans="1:14" ht="15.6" x14ac:dyDescent="0.3">
      <c r="A5" s="63"/>
      <c r="B5" s="63"/>
      <c r="C5" s="63"/>
      <c r="D5" s="63"/>
      <c r="E5" s="63"/>
      <c r="F5" s="63"/>
      <c r="G5" s="63"/>
      <c r="H5" s="63"/>
      <c r="I5" s="63"/>
      <c r="L5" s="169"/>
    </row>
    <row r="6" spans="1:14" customFormat="1" ht="31.5" customHeight="1" x14ac:dyDescent="0.3">
      <c r="A6" s="430" t="s">
        <v>42</v>
      </c>
      <c r="B6" s="431"/>
      <c r="C6" s="431"/>
      <c r="D6" s="431"/>
      <c r="E6" s="431"/>
      <c r="F6" s="431"/>
      <c r="G6" s="431"/>
      <c r="H6" s="431"/>
      <c r="I6" s="432"/>
      <c r="K6" s="300"/>
      <c r="L6" s="170"/>
    </row>
    <row r="7" spans="1:14" ht="15.6" x14ac:dyDescent="0.3">
      <c r="C7" s="3"/>
      <c r="D7" s="4"/>
      <c r="G7" s="4"/>
      <c r="L7" s="169"/>
    </row>
    <row r="8" spans="1:14" s="5" customFormat="1" ht="60" customHeight="1" x14ac:dyDescent="0.25">
      <c r="C8" s="42"/>
      <c r="D8" s="43" t="s">
        <v>92</v>
      </c>
      <c r="E8" s="6"/>
      <c r="F8" s="43" t="s">
        <v>156</v>
      </c>
      <c r="G8" s="43" t="s">
        <v>157</v>
      </c>
      <c r="H8" s="6"/>
      <c r="I8" s="43" t="s">
        <v>94</v>
      </c>
      <c r="K8" s="298"/>
    </row>
    <row r="9" spans="1:14" s="7" customFormat="1" ht="4.5" customHeight="1" x14ac:dyDescent="0.25">
      <c r="C9" s="8"/>
      <c r="D9" s="34"/>
      <c r="E9" s="10"/>
      <c r="F9" s="9"/>
      <c r="G9" s="9"/>
      <c r="H9" s="10"/>
      <c r="J9" s="5"/>
      <c r="K9" s="301"/>
    </row>
    <row r="10" spans="1:14" s="5" customFormat="1" ht="15.9" customHeight="1" x14ac:dyDescent="0.25">
      <c r="A10" s="446" t="s">
        <v>20</v>
      </c>
      <c r="B10" s="447" t="s">
        <v>21</v>
      </c>
      <c r="C10" s="99" t="s">
        <v>1</v>
      </c>
      <c r="D10" s="131">
        <f t="shared" ref="D10:D20" si="0">D104</f>
        <v>435700.20022</v>
      </c>
      <c r="E10" s="116"/>
      <c r="F10" s="131">
        <f>F104-F57</f>
        <v>417191.31938000076</v>
      </c>
      <c r="G10" s="131">
        <f>G104-G57</f>
        <v>523272.14164999966</v>
      </c>
      <c r="H10" s="11"/>
      <c r="I10" s="450">
        <f>+G31/G40</f>
        <v>0.83733311287890977</v>
      </c>
      <c r="K10" s="298"/>
      <c r="L10" s="123"/>
      <c r="M10" s="123"/>
      <c r="N10" s="123"/>
    </row>
    <row r="11" spans="1:14" ht="15.9" customHeight="1" outlineLevel="1" x14ac:dyDescent="0.25">
      <c r="A11" s="446"/>
      <c r="B11" s="448"/>
      <c r="C11" s="100" t="s">
        <v>43</v>
      </c>
      <c r="D11" s="37">
        <f t="shared" si="0"/>
        <v>255361.4056899999</v>
      </c>
      <c r="E11" s="116"/>
      <c r="F11" s="37">
        <f>F105-F58</f>
        <v>245969.21625</v>
      </c>
      <c r="G11" s="37">
        <f>G105-G58</f>
        <v>324970.93647999968</v>
      </c>
      <c r="I11" s="451"/>
      <c r="J11" s="5"/>
      <c r="K11" s="302"/>
      <c r="L11" s="122"/>
      <c r="M11" s="122"/>
      <c r="N11" s="122"/>
    </row>
    <row r="12" spans="1:14" s="202" customFormat="1" ht="15.9" customHeight="1" outlineLevel="1" x14ac:dyDescent="0.25">
      <c r="A12" s="446"/>
      <c r="B12" s="448"/>
      <c r="C12" s="199" t="s">
        <v>204</v>
      </c>
      <c r="D12" s="200">
        <v>0</v>
      </c>
      <c r="E12" s="204"/>
      <c r="F12" s="200">
        <f>F106</f>
        <v>161173.2212</v>
      </c>
      <c r="G12" s="200">
        <f>G106</f>
        <v>175441.11770999999</v>
      </c>
      <c r="I12" s="451"/>
      <c r="J12" s="201"/>
      <c r="K12" s="303"/>
      <c r="L12" s="205"/>
      <c r="M12" s="205"/>
      <c r="N12" s="205"/>
    </row>
    <row r="13" spans="1:14" ht="15.9" customHeight="1" outlineLevel="1" x14ac:dyDescent="0.25">
      <c r="A13" s="446"/>
      <c r="B13" s="448"/>
      <c r="C13" s="100" t="s">
        <v>15</v>
      </c>
      <c r="D13" s="37">
        <f t="shared" si="0"/>
        <v>5.4196899999999983</v>
      </c>
      <c r="E13" s="116"/>
      <c r="F13" s="37">
        <f t="shared" ref="F13:G18" si="1">F107-F59</f>
        <v>48.911040000000867</v>
      </c>
      <c r="G13" s="37">
        <f t="shared" si="1"/>
        <v>73.33234000000003</v>
      </c>
      <c r="I13" s="451"/>
      <c r="K13" s="302"/>
      <c r="L13" s="122"/>
      <c r="M13" s="122"/>
      <c r="N13" s="122"/>
    </row>
    <row r="14" spans="1:14" ht="15.9" customHeight="1" outlineLevel="1" x14ac:dyDescent="0.25">
      <c r="A14" s="446"/>
      <c r="B14" s="448"/>
      <c r="C14" s="100" t="s">
        <v>203</v>
      </c>
      <c r="D14" s="147">
        <f t="shared" si="0"/>
        <v>20104.56952999995</v>
      </c>
      <c r="E14" s="117"/>
      <c r="F14" s="147">
        <f t="shared" si="1"/>
        <v>9999.9708900007245</v>
      </c>
      <c r="G14" s="147">
        <f t="shared" si="1"/>
        <v>22786.755120000034</v>
      </c>
      <c r="H14" s="69"/>
      <c r="I14" s="451"/>
      <c r="K14" s="302"/>
      <c r="L14" s="122"/>
      <c r="M14" s="122"/>
      <c r="N14" s="122"/>
    </row>
    <row r="15" spans="1:14" ht="15.9" customHeight="1" outlineLevel="1" x14ac:dyDescent="0.25">
      <c r="A15" s="446"/>
      <c r="B15" s="448"/>
      <c r="C15" s="101" t="s">
        <v>14</v>
      </c>
      <c r="D15" s="37">
        <f t="shared" si="0"/>
        <v>7395.7494999999926</v>
      </c>
      <c r="E15" s="116"/>
      <c r="F15" s="147">
        <f t="shared" si="1"/>
        <v>2144.6926700001932</v>
      </c>
      <c r="G15" s="147">
        <f t="shared" si="1"/>
        <v>7204.5222000000067</v>
      </c>
      <c r="I15" s="451"/>
      <c r="K15" s="302"/>
      <c r="L15" s="122"/>
      <c r="M15" s="122"/>
      <c r="N15" s="122"/>
    </row>
    <row r="16" spans="1:14" ht="15.9" customHeight="1" outlineLevel="1" x14ac:dyDescent="0.25">
      <c r="A16" s="446"/>
      <c r="B16" s="448"/>
      <c r="C16" s="101" t="s">
        <v>13</v>
      </c>
      <c r="D16" s="37">
        <f t="shared" si="0"/>
        <v>10096.08392999999</v>
      </c>
      <c r="E16" s="116"/>
      <c r="F16" s="147">
        <f t="shared" si="1"/>
        <v>5791.7090100005153</v>
      </c>
      <c r="G16" s="147">
        <f t="shared" si="1"/>
        <v>14123.524469999949</v>
      </c>
      <c r="I16" s="451"/>
      <c r="K16" s="302"/>
      <c r="L16" s="122"/>
      <c r="M16" s="122"/>
      <c r="N16" s="122"/>
    </row>
    <row r="17" spans="1:14" ht="15.9" customHeight="1" outlineLevel="1" x14ac:dyDescent="0.25">
      <c r="A17" s="446"/>
      <c r="B17" s="448"/>
      <c r="C17" s="101" t="s">
        <v>12</v>
      </c>
      <c r="D17" s="37">
        <f t="shared" si="0"/>
        <v>2545.37734</v>
      </c>
      <c r="E17" s="116"/>
      <c r="F17" s="147">
        <f t="shared" si="1"/>
        <v>2063.5692100000006</v>
      </c>
      <c r="G17" s="147">
        <f t="shared" si="1"/>
        <v>1440.7970899999998</v>
      </c>
      <c r="I17" s="451"/>
      <c r="K17" s="302"/>
      <c r="L17" s="122"/>
      <c r="M17" s="122"/>
      <c r="N17" s="122"/>
    </row>
    <row r="18" spans="1:14" ht="15.9" customHeight="1" outlineLevel="1" x14ac:dyDescent="0.25">
      <c r="A18" s="446"/>
      <c r="B18" s="448"/>
      <c r="C18" s="101" t="s">
        <v>63</v>
      </c>
      <c r="D18" s="37">
        <f t="shared" si="0"/>
        <v>67.128740000000008</v>
      </c>
      <c r="E18" s="116"/>
      <c r="F18" s="147">
        <f t="shared" si="1"/>
        <v>0</v>
      </c>
      <c r="G18" s="147">
        <f t="shared" si="1"/>
        <v>17.911360000000037</v>
      </c>
      <c r="I18" s="451"/>
      <c r="K18" s="302"/>
      <c r="L18" s="122"/>
      <c r="M18" s="122"/>
      <c r="N18" s="122"/>
    </row>
    <row r="19" spans="1:14" ht="15.9" customHeight="1" outlineLevel="1" x14ac:dyDescent="0.25">
      <c r="A19" s="446"/>
      <c r="B19" s="448"/>
      <c r="C19" s="101" t="s">
        <v>67</v>
      </c>
      <c r="D19" s="37">
        <f t="shared" si="0"/>
        <v>0.23002</v>
      </c>
      <c r="E19" s="116"/>
      <c r="F19" s="147">
        <f t="shared" ref="F19:G19" si="2">F113-F65</f>
        <v>0</v>
      </c>
      <c r="G19" s="147">
        <f t="shared" si="2"/>
        <v>0</v>
      </c>
      <c r="I19" s="451"/>
      <c r="K19" s="302"/>
      <c r="L19" s="122"/>
      <c r="M19" s="122"/>
      <c r="N19" s="122"/>
    </row>
    <row r="20" spans="1:14" ht="15.9" customHeight="1" x14ac:dyDescent="0.25">
      <c r="A20" s="446"/>
      <c r="B20" s="448"/>
      <c r="C20" s="102" t="s">
        <v>174</v>
      </c>
      <c r="D20" s="37">
        <f t="shared" si="0"/>
        <v>653355.10411000019</v>
      </c>
      <c r="E20" s="116"/>
      <c r="F20" s="147">
        <f>F114-F66-F93</f>
        <v>642508.86147999682</v>
      </c>
      <c r="G20" s="147">
        <f>G114-G66</f>
        <v>681003.8637799999</v>
      </c>
      <c r="H20" s="11"/>
      <c r="I20" s="451"/>
      <c r="J20" s="12"/>
      <c r="K20" s="302"/>
      <c r="L20" s="122"/>
      <c r="M20" s="122"/>
      <c r="N20" s="122"/>
    </row>
    <row r="21" spans="1:14" ht="15.9" customHeight="1" x14ac:dyDescent="0.25">
      <c r="A21" s="446"/>
      <c r="B21" s="448"/>
      <c r="C21" s="102" t="s">
        <v>41</v>
      </c>
      <c r="D21" s="37">
        <f t="shared" ref="D21:D30" si="3">D115</f>
        <v>44335.568049999893</v>
      </c>
      <c r="E21" s="116"/>
      <c r="F21" s="147">
        <f>F115-F67</f>
        <v>41407.897649999977</v>
      </c>
      <c r="G21" s="147">
        <f>G115-G67</f>
        <v>35055.257720000001</v>
      </c>
      <c r="H21" s="11"/>
      <c r="I21" s="451"/>
      <c r="J21" s="12"/>
      <c r="K21" s="302"/>
      <c r="L21" s="122"/>
      <c r="M21" s="122"/>
      <c r="N21" s="122"/>
    </row>
    <row r="22" spans="1:14" s="5" customFormat="1" ht="15.9" customHeight="1" x14ac:dyDescent="0.25">
      <c r="A22" s="446"/>
      <c r="B22" s="448"/>
      <c r="C22" s="103" t="s">
        <v>130</v>
      </c>
      <c r="D22" s="37">
        <f t="shared" si="3"/>
        <v>3314.9701799999998</v>
      </c>
      <c r="E22" s="116"/>
      <c r="F22" s="147">
        <f>F116-F68</f>
        <v>3506.5181300000004</v>
      </c>
      <c r="G22" s="147">
        <f>G116-G68</f>
        <v>2718.356600000001</v>
      </c>
      <c r="H22" s="7"/>
      <c r="I22" s="451"/>
      <c r="K22" s="302"/>
      <c r="L22" s="122"/>
      <c r="M22" s="122"/>
      <c r="N22" s="122"/>
    </row>
    <row r="23" spans="1:14" ht="15.9" customHeight="1" x14ac:dyDescent="0.25">
      <c r="A23" s="446"/>
      <c r="B23" s="448"/>
      <c r="C23" s="103" t="s">
        <v>5</v>
      </c>
      <c r="D23" s="37">
        <f t="shared" si="3"/>
        <v>25515.514179999969</v>
      </c>
      <c r="E23" s="116"/>
      <c r="F23" s="147">
        <f>F117-F69</f>
        <v>21503.974460000187</v>
      </c>
      <c r="G23" s="147">
        <f>G117-G69</f>
        <v>21412.896019999935</v>
      </c>
      <c r="H23" s="11"/>
      <c r="I23" s="451"/>
      <c r="J23" s="5"/>
      <c r="K23" s="302"/>
      <c r="L23" s="122"/>
      <c r="M23" s="122"/>
      <c r="N23" s="122"/>
    </row>
    <row r="24" spans="1:14" ht="15.9" customHeight="1" x14ac:dyDescent="0.25">
      <c r="A24" s="446"/>
      <c r="B24" s="448"/>
      <c r="C24" s="103" t="s">
        <v>6</v>
      </c>
      <c r="D24" s="37">
        <f t="shared" si="3"/>
        <v>91515.356649999958</v>
      </c>
      <c r="E24" s="116"/>
      <c r="F24" s="147">
        <f>F118-F70</f>
        <v>112844.55687</v>
      </c>
      <c r="G24" s="147">
        <f>G118-G70</f>
        <v>111595.1514399999</v>
      </c>
      <c r="H24" s="11"/>
      <c r="I24" s="451"/>
      <c r="J24" s="5"/>
      <c r="K24" s="302"/>
      <c r="L24" s="122"/>
      <c r="M24" s="122"/>
      <c r="N24" s="122"/>
    </row>
    <row r="25" spans="1:14" ht="15.9" customHeight="1" x14ac:dyDescent="0.25">
      <c r="A25" s="446"/>
      <c r="B25" s="448"/>
      <c r="C25" s="103" t="s">
        <v>16</v>
      </c>
      <c r="D25" s="37">
        <f t="shared" si="3"/>
        <v>2168.0565300000012</v>
      </c>
      <c r="E25" s="116"/>
      <c r="F25" s="147">
        <f>F119-F71</f>
        <v>2065.7524899999999</v>
      </c>
      <c r="G25" s="147">
        <f>G119-G71</f>
        <v>2334.9126700000011</v>
      </c>
      <c r="H25" s="11"/>
      <c r="I25" s="451"/>
      <c r="J25" s="15"/>
      <c r="K25" s="302"/>
      <c r="L25" s="122"/>
      <c r="M25" s="122"/>
      <c r="N25" s="122"/>
    </row>
    <row r="26" spans="1:14" ht="15.9" customHeight="1" x14ac:dyDescent="0.25">
      <c r="A26" s="446"/>
      <c r="B26" s="448"/>
      <c r="C26" s="103" t="s">
        <v>7</v>
      </c>
      <c r="D26" s="37">
        <f t="shared" si="3"/>
        <v>1174.65707</v>
      </c>
      <c r="E26" s="116"/>
      <c r="F26" s="147">
        <f>F120-F72</f>
        <v>821.90987000000086</v>
      </c>
      <c r="G26" s="147">
        <f>G120-G72</f>
        <v>1627.6361300000001</v>
      </c>
      <c r="H26" s="11"/>
      <c r="I26" s="451"/>
      <c r="J26" s="5"/>
      <c r="K26" s="302"/>
      <c r="L26" s="122"/>
      <c r="M26" s="122"/>
      <c r="N26" s="122"/>
    </row>
    <row r="27" spans="1:14" ht="15.9" customHeight="1" x14ac:dyDescent="0.25">
      <c r="A27" s="446"/>
      <c r="B27" s="448"/>
      <c r="C27" s="103" t="s">
        <v>17</v>
      </c>
      <c r="D27" s="37">
        <f t="shared" si="3"/>
        <v>18441.862289999979</v>
      </c>
      <c r="E27" s="116"/>
      <c r="F27" s="147">
        <f>F121-F73</f>
        <v>19105.249809999994</v>
      </c>
      <c r="G27" s="147">
        <f>G121-G73</f>
        <v>21448.427820000008</v>
      </c>
      <c r="H27" s="11"/>
      <c r="I27" s="451"/>
      <c r="K27" s="302"/>
      <c r="L27" s="122"/>
      <c r="M27" s="122"/>
      <c r="N27" s="122"/>
    </row>
    <row r="28" spans="1:14" ht="15.9" customHeight="1" x14ac:dyDescent="0.25">
      <c r="A28" s="446"/>
      <c r="B28" s="448"/>
      <c r="C28" s="103" t="s">
        <v>57</v>
      </c>
      <c r="D28" s="37">
        <f t="shared" si="3"/>
        <v>11105.458749999989</v>
      </c>
      <c r="E28" s="116"/>
      <c r="F28" s="147">
        <f>F122-F76</f>
        <v>11368.701450000301</v>
      </c>
      <c r="G28" s="147">
        <f>G122-G76</f>
        <v>3375.9043100000131</v>
      </c>
      <c r="H28" s="11"/>
      <c r="I28" s="451"/>
      <c r="K28" s="302"/>
      <c r="L28" s="122"/>
      <c r="M28" s="122"/>
      <c r="N28" s="122"/>
    </row>
    <row r="29" spans="1:14" ht="15.9" customHeight="1" x14ac:dyDescent="0.25">
      <c r="A29" s="446"/>
      <c r="B29" s="448"/>
      <c r="C29" s="103" t="s">
        <v>58</v>
      </c>
      <c r="D29" s="37">
        <f t="shared" si="3"/>
        <v>4490.3741</v>
      </c>
      <c r="E29" s="116"/>
      <c r="F29" s="147">
        <f>F123-F77</f>
        <v>3670.7375800000468</v>
      </c>
      <c r="G29" s="147">
        <f>G123-G77</f>
        <v>6059.2570200001919</v>
      </c>
      <c r="H29" s="11"/>
      <c r="I29" s="451"/>
      <c r="K29" s="302"/>
      <c r="L29" s="122"/>
      <c r="M29" s="122"/>
      <c r="N29" s="122"/>
    </row>
    <row r="30" spans="1:14" ht="15.9" customHeight="1" x14ac:dyDescent="0.25">
      <c r="A30" s="446"/>
      <c r="B30" s="448"/>
      <c r="C30" s="73" t="s">
        <v>74</v>
      </c>
      <c r="D30" s="37">
        <f t="shared" si="3"/>
        <v>2460.2163400000049</v>
      </c>
      <c r="E30" s="116"/>
      <c r="F30" s="147">
        <f>F124-F78</f>
        <v>627.64845999999852</v>
      </c>
      <c r="G30" s="147">
        <f>G124-G78</f>
        <v>1547.72597</v>
      </c>
      <c r="H30" s="7"/>
      <c r="I30" s="451"/>
      <c r="J30" s="5"/>
      <c r="K30" s="302"/>
      <c r="L30" s="122"/>
      <c r="M30" s="122"/>
      <c r="N30" s="122"/>
    </row>
    <row r="31" spans="1:14" s="7" customFormat="1" ht="18" customHeight="1" x14ac:dyDescent="0.3">
      <c r="A31" s="446"/>
      <c r="B31" s="449"/>
      <c r="C31" s="48" t="s">
        <v>55</v>
      </c>
      <c r="D31" s="49">
        <f>+D10+SUM(D20:D30)</f>
        <v>1293577.3384699998</v>
      </c>
      <c r="E31" s="118"/>
      <c r="F31" s="49">
        <f>+F10+SUM(F20:F30)</f>
        <v>1276623.1276299979</v>
      </c>
      <c r="G31" s="49">
        <f>+G10+SUM(G20:G30)</f>
        <v>1411451.5311299996</v>
      </c>
      <c r="I31" s="452"/>
      <c r="J31" s="16"/>
      <c r="K31" s="304"/>
      <c r="L31" s="132"/>
      <c r="M31" s="132"/>
      <c r="N31" s="132"/>
    </row>
    <row r="32" spans="1:14" ht="6.6" customHeight="1" x14ac:dyDescent="0.3">
      <c r="A32" s="446"/>
      <c r="B32" s="22"/>
      <c r="C32" s="35"/>
      <c r="D32" s="18"/>
      <c r="E32" s="18"/>
      <c r="F32" s="18"/>
      <c r="G32" s="18"/>
      <c r="H32" s="7"/>
      <c r="I32" s="36"/>
      <c r="J32" s="5"/>
      <c r="K32" s="304"/>
      <c r="L32" s="132"/>
      <c r="M32" s="132"/>
      <c r="N32" s="132"/>
    </row>
    <row r="33" spans="1:14" ht="18.75" customHeight="1" x14ac:dyDescent="0.25">
      <c r="A33" s="446"/>
      <c r="B33" s="453" t="s">
        <v>22</v>
      </c>
      <c r="C33" s="38" t="s">
        <v>38</v>
      </c>
      <c r="D33" s="39">
        <f>D127</f>
        <v>219185.52180000002</v>
      </c>
      <c r="E33" s="119"/>
      <c r="F33" s="39">
        <f>F127-F81</f>
        <v>221768.73084999999</v>
      </c>
      <c r="G33" s="39">
        <f>G127-G81</f>
        <v>253750.85076000099</v>
      </c>
      <c r="H33" s="7"/>
      <c r="I33" s="450">
        <f>+G35/G40</f>
        <v>0.16266688712109018</v>
      </c>
      <c r="K33" s="304"/>
      <c r="L33" s="132"/>
      <c r="M33" s="132"/>
      <c r="N33" s="132"/>
    </row>
    <row r="34" spans="1:14" ht="18.75" customHeight="1" x14ac:dyDescent="0.25">
      <c r="A34" s="446"/>
      <c r="B34" s="454"/>
      <c r="C34" s="40" t="s">
        <v>39</v>
      </c>
      <c r="D34" s="37">
        <f>D128</f>
        <v>18891.424359999997</v>
      </c>
      <c r="E34" s="119"/>
      <c r="F34" s="37">
        <f>F128-F82</f>
        <v>21646.57376000001</v>
      </c>
      <c r="G34" s="37">
        <f>G128-G82</f>
        <v>20448.77583999998</v>
      </c>
      <c r="H34" s="7"/>
      <c r="I34" s="451"/>
      <c r="K34" s="304"/>
      <c r="L34" s="132"/>
      <c r="M34" s="132"/>
      <c r="N34" s="132"/>
    </row>
    <row r="35" spans="1:14" s="7" customFormat="1" ht="18.75" customHeight="1" x14ac:dyDescent="0.25">
      <c r="A35" s="446"/>
      <c r="B35" s="455"/>
      <c r="C35" s="97" t="s">
        <v>61</v>
      </c>
      <c r="D35" s="49">
        <f>SUM(D33:D34)</f>
        <v>238076.94616000002</v>
      </c>
      <c r="F35" s="49">
        <f>SUM(F33:F34)</f>
        <v>243415.30460999999</v>
      </c>
      <c r="G35" s="49">
        <f>SUM(G33:G34)</f>
        <v>274199.62660000095</v>
      </c>
      <c r="H35" s="11"/>
      <c r="I35" s="452"/>
      <c r="K35" s="302"/>
      <c r="L35" s="132"/>
    </row>
    <row r="36" spans="1:14" s="7" customFormat="1" ht="15.6" x14ac:dyDescent="0.3">
      <c r="A36" s="446"/>
      <c r="B36" s="22"/>
      <c r="C36" s="19"/>
      <c r="D36" s="95"/>
      <c r="E36" s="95"/>
      <c r="F36" s="95"/>
      <c r="G36" s="95"/>
      <c r="H36" s="11"/>
      <c r="I36" s="36"/>
      <c r="K36" s="302"/>
      <c r="L36" s="132"/>
    </row>
    <row r="37" spans="1:14" s="7" customFormat="1" ht="15.75" customHeight="1" x14ac:dyDescent="0.3">
      <c r="A37" s="446"/>
      <c r="B37" s="438" t="s">
        <v>24</v>
      </c>
      <c r="C37" s="438"/>
      <c r="D37" s="50">
        <f t="shared" ref="D37:F37" si="4">D40-D38</f>
        <v>592571.69612999982</v>
      </c>
      <c r="F37" s="50">
        <f t="shared" si="4"/>
        <v>589199.85037000116</v>
      </c>
      <c r="G37" s="50">
        <f>G40-G38</f>
        <v>692674.0530299996</v>
      </c>
      <c r="H37" s="11"/>
      <c r="I37" s="51">
        <f>+G37/$G$40</f>
        <v>0.41092372514535941</v>
      </c>
      <c r="K37" s="305"/>
      <c r="L37" s="126"/>
    </row>
    <row r="38" spans="1:14" s="7" customFormat="1" ht="15.75" customHeight="1" x14ac:dyDescent="0.25">
      <c r="A38" s="446"/>
      <c r="B38" s="438" t="s">
        <v>25</v>
      </c>
      <c r="C38" s="438"/>
      <c r="D38" s="50">
        <f>+D20+D21+D22+D35</f>
        <v>939082.58850000007</v>
      </c>
      <c r="F38" s="50">
        <f>+F20+F21+F22+F35</f>
        <v>930838.58186999673</v>
      </c>
      <c r="G38" s="50">
        <f>+G20+G21+G22+G35</f>
        <v>992977.10470000096</v>
      </c>
      <c r="H38" s="62"/>
      <c r="I38" s="51">
        <f>+G38/$G$40</f>
        <v>0.58907627485464065</v>
      </c>
      <c r="K38" s="305"/>
      <c r="L38" s="126"/>
    </row>
    <row r="39" spans="1:14" ht="13.8" x14ac:dyDescent="0.25">
      <c r="B39" s="22"/>
      <c r="C39" s="19"/>
      <c r="D39" s="23"/>
      <c r="E39" s="17"/>
      <c r="F39" s="21"/>
      <c r="G39" s="21"/>
      <c r="H39" s="11"/>
      <c r="I39" s="22"/>
      <c r="K39" s="302"/>
      <c r="L39" s="26"/>
    </row>
    <row r="40" spans="1:14" ht="24.75" customHeight="1" x14ac:dyDescent="0.3">
      <c r="A40" s="439" t="s">
        <v>26</v>
      </c>
      <c r="B40" s="440" t="s">
        <v>199</v>
      </c>
      <c r="C40" s="441"/>
      <c r="D40" s="44">
        <f>+D31+D35</f>
        <v>1531654.2846299999</v>
      </c>
      <c r="E40" s="111"/>
      <c r="F40" s="44">
        <f>+F31+F35</f>
        <v>1520038.4322399979</v>
      </c>
      <c r="G40" s="44">
        <f>+G31+G35</f>
        <v>1685651.1577300006</v>
      </c>
      <c r="H40" s="11"/>
      <c r="I40" s="110"/>
      <c r="J40" s="110"/>
      <c r="K40" s="305"/>
      <c r="L40" s="26"/>
    </row>
    <row r="41" spans="1:14" ht="14.25" customHeight="1" x14ac:dyDescent="0.25">
      <c r="A41" s="439"/>
      <c r="B41" s="442" t="s">
        <v>49</v>
      </c>
      <c r="C41" s="443"/>
      <c r="D41" s="41"/>
      <c r="E41" s="7"/>
      <c r="F41" s="226">
        <f>F139</f>
        <v>179805.71545999899</v>
      </c>
      <c r="G41" s="226">
        <f>G139</f>
        <v>166586.5729700001</v>
      </c>
      <c r="H41" s="11"/>
      <c r="I41" s="104"/>
      <c r="L41" s="26"/>
    </row>
    <row r="42" spans="1:14" ht="14.25" customHeight="1" x14ac:dyDescent="0.25">
      <c r="A42" s="439"/>
      <c r="B42" s="442" t="s">
        <v>50</v>
      </c>
      <c r="C42" s="443"/>
      <c r="D42" s="41"/>
      <c r="E42" s="7"/>
      <c r="F42" s="226">
        <f>F140</f>
        <v>8632.8225299999995</v>
      </c>
      <c r="G42" s="226">
        <f>G140</f>
        <v>4922.2993100000012</v>
      </c>
      <c r="H42" s="11"/>
      <c r="I42" s="104"/>
      <c r="L42" s="26"/>
    </row>
    <row r="43" spans="1:14" ht="25.5" customHeight="1" x14ac:dyDescent="0.25">
      <c r="A43" s="439"/>
      <c r="B43" s="440" t="s">
        <v>200</v>
      </c>
      <c r="C43" s="441"/>
      <c r="D43" s="44">
        <f>+D40</f>
        <v>1531654.2846299999</v>
      </c>
      <c r="E43" s="62"/>
      <c r="F43" s="46">
        <f t="shared" ref="F43" si="5">+F40-F41-F42</f>
        <v>1331599.894249999</v>
      </c>
      <c r="G43" s="46">
        <f>+G40-G41-G42</f>
        <v>1514142.2854500005</v>
      </c>
      <c r="H43" s="11"/>
      <c r="I43" s="62"/>
      <c r="K43" s="305"/>
      <c r="L43" s="26"/>
    </row>
    <row r="44" spans="1:14" ht="14.25" customHeight="1" x14ac:dyDescent="0.25">
      <c r="A44" s="439"/>
      <c r="B44" s="442" t="s">
        <v>201</v>
      </c>
      <c r="C44" s="443"/>
      <c r="D44" s="52"/>
      <c r="E44" s="62"/>
      <c r="F44" s="226">
        <f>F142</f>
        <v>66435.243260004805</v>
      </c>
      <c r="G44" s="37">
        <f>G142</f>
        <v>24980.38887000009</v>
      </c>
      <c r="H44" s="11"/>
      <c r="I44" s="112"/>
      <c r="L44" s="26"/>
    </row>
    <row r="45" spans="1:14" ht="33" customHeight="1" x14ac:dyDescent="0.25">
      <c r="A45" s="439"/>
      <c r="B45" s="444" t="s">
        <v>202</v>
      </c>
      <c r="C45" s="445"/>
      <c r="D45" s="44">
        <f>+D43</f>
        <v>1531654.2846299999</v>
      </c>
      <c r="E45" s="62"/>
      <c r="F45" s="47">
        <f t="shared" ref="F45:G45" si="6">+F43-F44</f>
        <v>1265164.6509899942</v>
      </c>
      <c r="G45" s="47">
        <f t="shared" si="6"/>
        <v>1489161.8965800004</v>
      </c>
      <c r="H45" s="11"/>
      <c r="I45" s="62"/>
      <c r="K45" s="305"/>
      <c r="L45" s="26"/>
      <c r="M45" s="13"/>
    </row>
    <row r="46" spans="1:14" customFormat="1" ht="14.4" x14ac:dyDescent="0.3">
      <c r="K46" s="302"/>
      <c r="L46" s="128"/>
    </row>
    <row r="47" spans="1:14" customFormat="1" ht="27.75" customHeight="1" x14ac:dyDescent="0.3">
      <c r="A47" s="433" t="s">
        <v>48</v>
      </c>
      <c r="B47" s="434"/>
      <c r="C47" s="434"/>
      <c r="D47" s="434"/>
      <c r="E47" s="434"/>
      <c r="F47" s="434"/>
      <c r="G47" s="434"/>
      <c r="H47" s="434"/>
      <c r="I47" s="435"/>
      <c r="K47" s="302"/>
      <c r="L47" s="128"/>
    </row>
    <row r="48" spans="1:14" customFormat="1" ht="8.25" customHeight="1" x14ac:dyDescent="0.3">
      <c r="K48" s="302"/>
      <c r="L48" s="128"/>
    </row>
    <row r="49" spans="1:12" s="5" customFormat="1" ht="30" customHeight="1" x14ac:dyDescent="0.3">
      <c r="C49" s="42"/>
      <c r="D49" s="177"/>
      <c r="F49" s="74" t="str">
        <f>+F8</f>
        <v>Recaudación
 2024</v>
      </c>
      <c r="G49" s="74" t="str">
        <f>+G8</f>
        <v>Recaudación 
2025</v>
      </c>
      <c r="I49"/>
      <c r="K49" s="302"/>
      <c r="L49" s="29"/>
    </row>
    <row r="50" spans="1:12" s="29" customFormat="1" ht="14.4" x14ac:dyDescent="0.3">
      <c r="C50" s="268"/>
      <c r="D50" s="177"/>
      <c r="F50" s="177"/>
      <c r="G50" s="177"/>
      <c r="I50" s="128"/>
      <c r="K50" s="302"/>
    </row>
    <row r="51" spans="1:12" s="29" customFormat="1" ht="15.6" x14ac:dyDescent="0.3">
      <c r="A51" s="456" t="s">
        <v>47</v>
      </c>
      <c r="B51" s="456"/>
      <c r="C51" s="456"/>
      <c r="D51"/>
      <c r="E51"/>
      <c r="F51" s="82">
        <f>+F54+F86+F93</f>
        <v>537005.17946999939</v>
      </c>
      <c r="G51" s="82">
        <f>+G54+G86+G93</f>
        <v>43885.941770000012</v>
      </c>
      <c r="I51" s="378"/>
      <c r="J51" s="193"/>
      <c r="K51" s="302"/>
    </row>
    <row r="52" spans="1:12" s="29" customFormat="1" ht="9.3000000000000007" customHeight="1" x14ac:dyDescent="0.3">
      <c r="C52" s="268"/>
      <c r="D52" s="177"/>
      <c r="F52" s="177"/>
      <c r="G52" s="177"/>
      <c r="I52" s="128"/>
      <c r="K52" s="302"/>
    </row>
    <row r="53" spans="1:12" customFormat="1" ht="8.25" customHeight="1" x14ac:dyDescent="0.3">
      <c r="D53" s="128"/>
      <c r="K53" s="302"/>
      <c r="L53" s="128"/>
    </row>
    <row r="54" spans="1:12" s="7" customFormat="1" ht="19.5" customHeight="1" x14ac:dyDescent="0.3">
      <c r="A54" s="436" t="s">
        <v>101</v>
      </c>
      <c r="B54" s="436"/>
      <c r="C54" s="437"/>
      <c r="D54" s="178">
        <f>SUM(D57:D83)</f>
        <v>0</v>
      </c>
      <c r="E54"/>
      <c r="F54" s="269">
        <f>F79+F83</f>
        <v>257878.59470999939</v>
      </c>
      <c r="G54" s="269">
        <f>G79+G83</f>
        <v>43372.668370000014</v>
      </c>
      <c r="H54"/>
      <c r="I54" s="397"/>
      <c r="J54" s="208"/>
      <c r="K54" s="302"/>
      <c r="L54" s="126"/>
    </row>
    <row r="55" spans="1:12" customFormat="1" ht="6" customHeight="1" x14ac:dyDescent="0.3">
      <c r="K55" s="302"/>
      <c r="L55" s="128"/>
    </row>
    <row r="56" spans="1:12" customFormat="1" ht="0.6" customHeight="1" outlineLevel="1" x14ac:dyDescent="0.3">
      <c r="K56" s="302"/>
      <c r="L56" s="128"/>
    </row>
    <row r="57" spans="1:12" s="5" customFormat="1" ht="15.9" customHeight="1" outlineLevel="1" x14ac:dyDescent="0.3">
      <c r="A57" s="402" t="s">
        <v>20</v>
      </c>
      <c r="B57" s="417" t="s">
        <v>21</v>
      </c>
      <c r="C57" s="64" t="s">
        <v>1</v>
      </c>
      <c r="D57" s="179"/>
      <c r="E57" s="66"/>
      <c r="F57" s="224">
        <f>F58+F59+F60</f>
        <v>209030.46969999926</v>
      </c>
      <c r="G57" s="224">
        <f>G58+G59+G60</f>
        <v>35553.796859999973</v>
      </c>
      <c r="H57"/>
      <c r="I57" s="124"/>
      <c r="J57" s="353"/>
      <c r="K57" s="245"/>
    </row>
    <row r="58" spans="1:12" s="5" customFormat="1" ht="15.9" customHeight="1" outlineLevel="1" x14ac:dyDescent="0.3">
      <c r="A58" s="402"/>
      <c r="B58" s="417"/>
      <c r="C58" s="68" t="s">
        <v>11</v>
      </c>
      <c r="D58" s="179"/>
      <c r="E58" s="66"/>
      <c r="F58" s="69">
        <v>16528.691979999989</v>
      </c>
      <c r="G58" s="69">
        <v>4228.1814400000067</v>
      </c>
      <c r="H58"/>
      <c r="I58" s="124"/>
      <c r="J58" s="353"/>
      <c r="K58" s="245"/>
    </row>
    <row r="59" spans="1:12" s="5" customFormat="1" ht="15.9" customHeight="1" outlineLevel="1" x14ac:dyDescent="0.3">
      <c r="A59" s="402"/>
      <c r="B59" s="417"/>
      <c r="C59" s="68" t="s">
        <v>15</v>
      </c>
      <c r="D59" s="179"/>
      <c r="E59" s="66"/>
      <c r="F59" s="69">
        <v>1507.147099999999</v>
      </c>
      <c r="G59" s="69">
        <v>65.19117999999996</v>
      </c>
      <c r="H59"/>
      <c r="I59" s="124"/>
      <c r="J59" s="353"/>
      <c r="K59" s="245"/>
    </row>
    <row r="60" spans="1:12" s="5" customFormat="1" ht="15.9" customHeight="1" outlineLevel="1" x14ac:dyDescent="0.3">
      <c r="A60" s="402"/>
      <c r="B60" s="417"/>
      <c r="C60" s="68" t="s">
        <v>2</v>
      </c>
      <c r="D60" s="179"/>
      <c r="E60" s="66"/>
      <c r="F60" s="225">
        <f>SUM(F61:F65)</f>
        <v>190994.63061999928</v>
      </c>
      <c r="G60" s="69">
        <v>31260.424239999968</v>
      </c>
      <c r="H60"/>
      <c r="I60" s="124"/>
      <c r="J60" s="353"/>
      <c r="K60" s="245"/>
    </row>
    <row r="61" spans="1:12" s="5" customFormat="1" ht="15.9" customHeight="1" outlineLevel="1" x14ac:dyDescent="0.3">
      <c r="A61" s="402"/>
      <c r="B61" s="417"/>
      <c r="C61" s="71" t="s">
        <v>14</v>
      </c>
      <c r="D61" s="179"/>
      <c r="E61" s="66"/>
      <c r="F61" s="69">
        <v>27323.039199999788</v>
      </c>
      <c r="G61" s="69">
        <v>2008.8946199999989</v>
      </c>
      <c r="H61"/>
      <c r="I61" s="124"/>
      <c r="J61" s="353"/>
      <c r="K61" s="245"/>
    </row>
    <row r="62" spans="1:12" s="5" customFormat="1" ht="15.9" customHeight="1" outlineLevel="1" x14ac:dyDescent="0.3">
      <c r="A62" s="402"/>
      <c r="B62" s="417"/>
      <c r="C62" s="71" t="s">
        <v>13</v>
      </c>
      <c r="D62" s="179"/>
      <c r="E62" s="66"/>
      <c r="F62" s="69">
        <v>161768.5317999995</v>
      </c>
      <c r="G62" s="69">
        <v>29020.474280000049</v>
      </c>
      <c r="H62"/>
      <c r="I62" s="124"/>
      <c r="J62" s="353"/>
      <c r="K62" s="245"/>
    </row>
    <row r="63" spans="1:12" s="5" customFormat="1" ht="15.9" customHeight="1" outlineLevel="1" x14ac:dyDescent="0.3">
      <c r="A63" s="402"/>
      <c r="B63" s="417"/>
      <c r="C63" s="71" t="s">
        <v>12</v>
      </c>
      <c r="D63" s="179"/>
      <c r="E63" s="66"/>
      <c r="F63" s="69">
        <v>1262.33161</v>
      </c>
      <c r="G63" s="69">
        <v>180.65414000000001</v>
      </c>
      <c r="H63"/>
      <c r="I63" s="124"/>
      <c r="J63" s="353"/>
      <c r="K63" s="245"/>
    </row>
    <row r="64" spans="1:12" s="5" customFormat="1" ht="15.9" customHeight="1" outlineLevel="1" x14ac:dyDescent="0.3">
      <c r="A64" s="402"/>
      <c r="B64" s="417"/>
      <c r="C64" s="71" t="s">
        <v>63</v>
      </c>
      <c r="D64" s="179"/>
      <c r="E64" s="66"/>
      <c r="F64" s="69">
        <v>640.72800999999993</v>
      </c>
      <c r="G64" s="69">
        <v>50.401199999999982</v>
      </c>
      <c r="H64"/>
      <c r="I64" s="124"/>
      <c r="J64" s="353"/>
      <c r="K64" s="245"/>
    </row>
    <row r="65" spans="1:11" s="5" customFormat="1" ht="15.9" customHeight="1" outlineLevel="1" x14ac:dyDescent="0.3">
      <c r="A65" s="402"/>
      <c r="B65" s="417"/>
      <c r="C65" s="71" t="s">
        <v>67</v>
      </c>
      <c r="D65" s="179"/>
      <c r="E65" s="66"/>
      <c r="F65" s="69">
        <v>0</v>
      </c>
      <c r="G65" s="69">
        <v>0</v>
      </c>
      <c r="H65"/>
      <c r="I65" s="124"/>
      <c r="J65" s="353"/>
      <c r="K65" s="245"/>
    </row>
    <row r="66" spans="1:11" s="5" customFormat="1" ht="15.9" customHeight="1" outlineLevel="1" x14ac:dyDescent="0.3">
      <c r="A66" s="402"/>
      <c r="B66" s="417"/>
      <c r="C66" s="72" t="s">
        <v>40</v>
      </c>
      <c r="D66" s="179"/>
      <c r="E66" s="66"/>
      <c r="F66" s="69">
        <v>25934.916070000159</v>
      </c>
      <c r="G66" s="69">
        <v>4698.8410400000766</v>
      </c>
      <c r="H66"/>
      <c r="I66" s="124"/>
      <c r="J66" s="353"/>
      <c r="K66" s="245"/>
    </row>
    <row r="67" spans="1:11" s="5" customFormat="1" ht="15.9" customHeight="1" outlineLevel="1" x14ac:dyDescent="0.3">
      <c r="A67" s="402"/>
      <c r="B67" s="417"/>
      <c r="C67" s="72" t="s">
        <v>41</v>
      </c>
      <c r="D67" s="179"/>
      <c r="E67" s="66"/>
      <c r="F67" s="69">
        <v>2135.3840200000009</v>
      </c>
      <c r="G67" s="69">
        <v>27.010100000000019</v>
      </c>
      <c r="H67"/>
      <c r="I67" s="124"/>
      <c r="J67" s="353"/>
      <c r="K67" s="245"/>
    </row>
    <row r="68" spans="1:11" s="5" customFormat="1" ht="15.9" customHeight="1" outlineLevel="1" x14ac:dyDescent="0.3">
      <c r="A68" s="402"/>
      <c r="B68" s="417"/>
      <c r="C68" s="73" t="s">
        <v>18</v>
      </c>
      <c r="D68" s="179"/>
      <c r="E68" s="66"/>
      <c r="F68" s="69">
        <v>34.304639999999992</v>
      </c>
      <c r="G68" s="69">
        <v>14.58718</v>
      </c>
      <c r="H68"/>
      <c r="I68" s="124"/>
      <c r="J68" s="353"/>
      <c r="K68" s="245"/>
    </row>
    <row r="69" spans="1:11" s="5" customFormat="1" ht="15.9" customHeight="1" outlineLevel="1" x14ac:dyDescent="0.3">
      <c r="A69" s="402"/>
      <c r="B69" s="417"/>
      <c r="C69" s="73" t="s">
        <v>5</v>
      </c>
      <c r="D69" s="179"/>
      <c r="E69" s="66"/>
      <c r="F69" s="69">
        <v>2330.503899999962</v>
      </c>
      <c r="G69" s="69">
        <v>1413.7146899999659</v>
      </c>
      <c r="H69"/>
      <c r="I69" s="124"/>
      <c r="J69" s="353"/>
      <c r="K69" s="245"/>
    </row>
    <row r="70" spans="1:11" s="5" customFormat="1" ht="15.9" customHeight="1" outlineLevel="1" x14ac:dyDescent="0.3">
      <c r="A70" s="402"/>
      <c r="B70" s="417"/>
      <c r="C70" s="73" t="s">
        <v>6</v>
      </c>
      <c r="D70" s="179"/>
      <c r="E70" s="66"/>
      <c r="F70" s="69">
        <v>4319.3260099999998</v>
      </c>
      <c r="G70" s="69">
        <v>731.10879999999906</v>
      </c>
      <c r="H70"/>
      <c r="I70" s="124"/>
      <c r="J70" s="353"/>
      <c r="K70" s="245"/>
    </row>
    <row r="71" spans="1:11" s="5" customFormat="1" ht="15.9" customHeight="1" outlineLevel="1" x14ac:dyDescent="0.3">
      <c r="A71" s="402"/>
      <c r="B71" s="417"/>
      <c r="C71" s="73" t="s">
        <v>16</v>
      </c>
      <c r="D71" s="179"/>
      <c r="E71" s="66"/>
      <c r="F71" s="69">
        <v>3.8000000000000002E-4</v>
      </c>
      <c r="G71" s="69">
        <v>0</v>
      </c>
      <c r="H71"/>
      <c r="I71" s="124"/>
      <c r="J71" s="353"/>
      <c r="K71" s="245"/>
    </row>
    <row r="72" spans="1:11" s="5" customFormat="1" ht="15.9" customHeight="1" outlineLevel="1" x14ac:dyDescent="0.3">
      <c r="A72" s="402"/>
      <c r="B72" s="417"/>
      <c r="C72" s="73" t="s">
        <v>7</v>
      </c>
      <c r="D72" s="179"/>
      <c r="E72" s="66"/>
      <c r="F72" s="69">
        <v>3515.0170799999992</v>
      </c>
      <c r="G72" s="69">
        <v>1.01247</v>
      </c>
      <c r="H72"/>
      <c r="I72" s="124"/>
      <c r="J72" s="353"/>
      <c r="K72" s="245"/>
    </row>
    <row r="73" spans="1:11" s="5" customFormat="1" ht="15.9" customHeight="1" outlineLevel="1" x14ac:dyDescent="0.3">
      <c r="A73" s="402"/>
      <c r="B73" s="417"/>
      <c r="C73" s="73" t="s">
        <v>17</v>
      </c>
      <c r="D73" s="179"/>
      <c r="E73" s="66"/>
      <c r="F73" s="69">
        <v>26.069189999999999</v>
      </c>
      <c r="G73" s="69">
        <v>0.23199</v>
      </c>
      <c r="H73"/>
      <c r="I73" s="124"/>
      <c r="J73" s="353"/>
      <c r="K73" s="245"/>
    </row>
    <row r="74" spans="1:11" s="5" customFormat="1" ht="15.9" customHeight="1" outlineLevel="1" x14ac:dyDescent="0.3">
      <c r="A74" s="402"/>
      <c r="B74" s="417"/>
      <c r="C74" s="73" t="s">
        <v>102</v>
      </c>
      <c r="D74" s="179"/>
      <c r="E74" s="66"/>
      <c r="F74" s="69">
        <v>0</v>
      </c>
      <c r="G74" s="69">
        <v>115.99064</v>
      </c>
      <c r="H74"/>
      <c r="I74" s="124"/>
      <c r="J74" s="353"/>
      <c r="K74" s="245"/>
    </row>
    <row r="75" spans="1:11" s="5" customFormat="1" ht="15.9" customHeight="1" outlineLevel="1" x14ac:dyDescent="0.3">
      <c r="A75" s="402"/>
      <c r="B75" s="417"/>
      <c r="C75" s="73" t="s">
        <v>103</v>
      </c>
      <c r="D75" s="179"/>
      <c r="E75" s="66"/>
      <c r="F75" s="69">
        <v>0</v>
      </c>
      <c r="G75" s="69">
        <v>0.50695999999999997</v>
      </c>
      <c r="H75"/>
      <c r="I75" s="124"/>
      <c r="J75" s="353"/>
      <c r="K75" s="245"/>
    </row>
    <row r="76" spans="1:11" s="5" customFormat="1" ht="15.9" customHeight="1" outlineLevel="1" x14ac:dyDescent="0.3">
      <c r="A76" s="402"/>
      <c r="B76" s="417"/>
      <c r="C76" s="73" t="s">
        <v>57</v>
      </c>
      <c r="D76" s="179"/>
      <c r="E76" s="66"/>
      <c r="F76" s="69">
        <v>1.52E-2</v>
      </c>
      <c r="G76" s="69">
        <v>0</v>
      </c>
      <c r="H76"/>
      <c r="I76" s="124"/>
      <c r="J76" s="353"/>
      <c r="K76" s="245"/>
    </row>
    <row r="77" spans="1:11" s="5" customFormat="1" ht="15.9" customHeight="1" outlineLevel="1" x14ac:dyDescent="0.3">
      <c r="A77" s="402"/>
      <c r="B77" s="417"/>
      <c r="C77" s="73" t="s">
        <v>58</v>
      </c>
      <c r="D77" s="179"/>
      <c r="E77" s="66"/>
      <c r="F77" s="69">
        <v>0.40899999999999997</v>
      </c>
      <c r="G77" s="69">
        <v>0</v>
      </c>
      <c r="H77"/>
      <c r="I77" s="124"/>
      <c r="K77" s="245"/>
    </row>
    <row r="78" spans="1:11" s="5" customFormat="1" ht="15.9" customHeight="1" outlineLevel="1" x14ac:dyDescent="0.3">
      <c r="A78" s="402"/>
      <c r="B78" s="417"/>
      <c r="C78" s="73" t="s">
        <v>74</v>
      </c>
      <c r="D78" s="179"/>
      <c r="E78" s="66"/>
      <c r="F78" s="69">
        <v>10411.254710000001</v>
      </c>
      <c r="G78" s="69">
        <v>815.86743000000013</v>
      </c>
      <c r="H78"/>
      <c r="I78" s="124"/>
      <c r="K78" s="245"/>
    </row>
    <row r="79" spans="1:11" s="5" customFormat="1" ht="15.9" customHeight="1" outlineLevel="1" x14ac:dyDescent="0.3">
      <c r="A79" s="402"/>
      <c r="B79" s="417"/>
      <c r="C79" s="184" t="s">
        <v>55</v>
      </c>
      <c r="D79" s="179"/>
      <c r="E79" s="66"/>
      <c r="F79" s="190">
        <f>SUM(F66:F78)+F57</f>
        <v>257737.6698999994</v>
      </c>
      <c r="G79" s="190">
        <f>SUM(G66:G78)+G57</f>
        <v>43372.668160000016</v>
      </c>
      <c r="H79"/>
      <c r="I79" s="111"/>
      <c r="K79" s="245"/>
    </row>
    <row r="80" spans="1:11" s="5" customFormat="1" ht="6" customHeight="1" outlineLevel="1" x14ac:dyDescent="0.3">
      <c r="A80" s="402"/>
      <c r="B80" s="181"/>
      <c r="C80" s="185"/>
      <c r="D80" s="179"/>
      <c r="E80" s="183"/>
      <c r="F80" s="179"/>
      <c r="G80" s="179"/>
      <c r="H80"/>
      <c r="I80"/>
      <c r="K80" s="245"/>
    </row>
    <row r="81" spans="1:11" s="5" customFormat="1" ht="15.9" customHeight="1" outlineLevel="1" x14ac:dyDescent="0.3">
      <c r="A81" s="402"/>
      <c r="B81" s="418" t="s">
        <v>22</v>
      </c>
      <c r="C81" s="38" t="s">
        <v>38</v>
      </c>
      <c r="D81" s="179"/>
      <c r="E81" s="66"/>
      <c r="F81" s="79">
        <v>0</v>
      </c>
      <c r="G81" s="79">
        <v>0</v>
      </c>
      <c r="H81"/>
      <c r="I81"/>
      <c r="K81" s="245"/>
    </row>
    <row r="82" spans="1:11" s="5" customFormat="1" ht="15.9" customHeight="1" outlineLevel="1" x14ac:dyDescent="0.3">
      <c r="A82" s="402"/>
      <c r="B82" s="418"/>
      <c r="C82" s="40" t="s">
        <v>39</v>
      </c>
      <c r="D82" s="179"/>
      <c r="E82" s="66"/>
      <c r="F82" s="69">
        <v>140.92481000000001</v>
      </c>
      <c r="G82" s="69">
        <v>2.0999999999999998E-4</v>
      </c>
      <c r="H82"/>
      <c r="I82"/>
      <c r="K82" s="245"/>
    </row>
    <row r="83" spans="1:11" s="5" customFormat="1" ht="15.9" customHeight="1" outlineLevel="1" x14ac:dyDescent="0.3">
      <c r="A83" s="402"/>
      <c r="B83" s="418"/>
      <c r="C83" s="75" t="s">
        <v>61</v>
      </c>
      <c r="D83" s="179"/>
      <c r="E83" s="66"/>
      <c r="F83" s="251">
        <f>F81+F82</f>
        <v>140.92481000000001</v>
      </c>
      <c r="G83" s="251">
        <f>G82+G81</f>
        <v>2.0999999999999998E-4</v>
      </c>
      <c r="H83"/>
      <c r="I83"/>
      <c r="K83" s="245"/>
    </row>
    <row r="84" spans="1:11" s="29" customFormat="1" ht="15.9" customHeight="1" outlineLevel="1" x14ac:dyDescent="0.3">
      <c r="A84" s="180"/>
      <c r="B84" s="181"/>
      <c r="C84" s="182"/>
      <c r="D84" s="179"/>
      <c r="E84" s="183"/>
      <c r="F84" s="179"/>
      <c r="G84" s="179"/>
      <c r="H84" s="128"/>
      <c r="I84" s="128"/>
      <c r="K84" s="304"/>
    </row>
    <row r="85" spans="1:11" s="29" customFormat="1" ht="15.9" customHeight="1" outlineLevel="1" x14ac:dyDescent="0.3">
      <c r="A85" s="180"/>
      <c r="B85" s="181"/>
      <c r="C85" s="182"/>
      <c r="D85" s="179"/>
      <c r="E85" s="183"/>
      <c r="F85" s="179"/>
      <c r="G85" s="179"/>
      <c r="H85" s="128"/>
      <c r="I85" s="128"/>
      <c r="K85" s="304"/>
    </row>
    <row r="86" spans="1:11" s="29" customFormat="1" ht="15.9" customHeight="1" outlineLevel="1" x14ac:dyDescent="0.3">
      <c r="A86" s="457" t="s">
        <v>125</v>
      </c>
      <c r="B86" s="457"/>
      <c r="C86" s="458"/>
      <c r="D86" s="128"/>
      <c r="E86" s="128"/>
      <c r="F86" s="263">
        <f>F88+F89</f>
        <v>525.18475999999998</v>
      </c>
      <c r="G86" s="264">
        <f>G88+G89</f>
        <v>513.27340000000015</v>
      </c>
      <c r="H86" s="128"/>
      <c r="I86" s="128"/>
      <c r="K86" s="304"/>
    </row>
    <row r="87" spans="1:11" s="29" customFormat="1" ht="7.2" customHeight="1" outlineLevel="1" x14ac:dyDescent="0.3">
      <c r="A87"/>
      <c r="B87"/>
      <c r="C87"/>
      <c r="D87" s="128"/>
      <c r="E87" s="128"/>
      <c r="F87"/>
      <c r="G87"/>
      <c r="H87" s="128"/>
      <c r="I87" s="128"/>
      <c r="K87" s="304"/>
    </row>
    <row r="88" spans="1:11" s="29" customFormat="1" ht="19.2" customHeight="1" outlineLevel="1" x14ac:dyDescent="0.3">
      <c r="A88" s="402"/>
      <c r="B88" s="459" t="s">
        <v>126</v>
      </c>
      <c r="C88" s="260" t="s">
        <v>102</v>
      </c>
      <c r="D88" s="179"/>
      <c r="E88" s="179"/>
      <c r="F88" s="79">
        <f>F131</f>
        <v>523.90408000000002</v>
      </c>
      <c r="G88" s="262">
        <f>G131-G74</f>
        <v>513.11399000000017</v>
      </c>
      <c r="H88" s="128"/>
      <c r="I88" s="128"/>
      <c r="K88" s="304"/>
    </row>
    <row r="89" spans="1:11" s="29" customFormat="1" ht="19.2" customHeight="1" outlineLevel="1" x14ac:dyDescent="0.3">
      <c r="A89" s="402"/>
      <c r="B89" s="459"/>
      <c r="C89" s="261" t="s">
        <v>103</v>
      </c>
      <c r="D89" s="179"/>
      <c r="E89" s="179"/>
      <c r="F89" s="69">
        <f>F132</f>
        <v>1.28068</v>
      </c>
      <c r="G89" s="237">
        <f>G132-G75</f>
        <v>0.15941000000000005</v>
      </c>
      <c r="H89" s="128"/>
      <c r="I89" s="128"/>
      <c r="K89" s="304"/>
    </row>
    <row r="90" spans="1:11" s="29" customFormat="1" ht="19.2" customHeight="1" outlineLevel="1" x14ac:dyDescent="0.3">
      <c r="A90" s="402"/>
      <c r="B90" s="459"/>
      <c r="C90" s="267" t="s">
        <v>127</v>
      </c>
      <c r="D90" s="127"/>
      <c r="E90" s="259"/>
      <c r="F90" s="265">
        <f>F88+F89</f>
        <v>525.18475999999998</v>
      </c>
      <c r="G90" s="266">
        <f>SUM(G88:G89)</f>
        <v>513.27340000000015</v>
      </c>
      <c r="H90" s="128"/>
      <c r="I90" s="128"/>
      <c r="K90" s="304"/>
    </row>
    <row r="91" spans="1:11" s="29" customFormat="1" ht="15.9" customHeight="1" outlineLevel="1" x14ac:dyDescent="0.3">
      <c r="A91" s="180"/>
      <c r="B91" s="181"/>
      <c r="C91" s="182"/>
      <c r="D91" s="179"/>
      <c r="E91" s="183"/>
      <c r="F91" s="179"/>
      <c r="G91" s="179"/>
      <c r="H91" s="128"/>
      <c r="I91" s="128"/>
      <c r="K91" s="304"/>
    </row>
    <row r="92" spans="1:11" s="29" customFormat="1" ht="15.9" customHeight="1" outlineLevel="1" x14ac:dyDescent="0.3">
      <c r="A92" s="180"/>
      <c r="B92" s="181"/>
      <c r="C92" s="182"/>
      <c r="D92" s="179"/>
      <c r="E92" s="183"/>
      <c r="F92" s="179"/>
      <c r="G92" s="179"/>
      <c r="H92" s="128"/>
      <c r="I92" s="128"/>
      <c r="K92" s="304"/>
    </row>
    <row r="93" spans="1:11" s="29" customFormat="1" ht="15.9" customHeight="1" outlineLevel="1" x14ac:dyDescent="0.3">
      <c r="A93" s="460" t="s">
        <v>214</v>
      </c>
      <c r="B93" s="460"/>
      <c r="C93" s="461"/>
      <c r="D93" s="128"/>
      <c r="E93" s="128"/>
      <c r="F93" s="284">
        <f>F95</f>
        <v>278601.40000000002</v>
      </c>
      <c r="G93" s="285">
        <f>G95</f>
        <v>0</v>
      </c>
      <c r="H93" s="128"/>
      <c r="I93" s="128"/>
      <c r="K93" s="304"/>
    </row>
    <row r="94" spans="1:11" s="29" customFormat="1" ht="7.95" customHeight="1" outlineLevel="1" x14ac:dyDescent="0.3">
      <c r="A94"/>
      <c r="B94"/>
      <c r="C94"/>
      <c r="D94" s="128"/>
      <c r="E94" s="128"/>
      <c r="F94"/>
      <c r="G94"/>
      <c r="H94" s="128"/>
      <c r="I94" s="128"/>
      <c r="K94" s="304"/>
    </row>
    <row r="95" spans="1:11" s="29" customFormat="1" ht="22.2" customHeight="1" outlineLevel="1" x14ac:dyDescent="0.3">
      <c r="A95" s="402"/>
      <c r="B95" s="462" t="s">
        <v>135</v>
      </c>
      <c r="C95" s="288" t="s">
        <v>216</v>
      </c>
      <c r="D95" s="179"/>
      <c r="E95" s="179"/>
      <c r="F95" s="79">
        <v>278601.40000000002</v>
      </c>
      <c r="G95" s="39">
        <v>0</v>
      </c>
      <c r="H95" s="128"/>
      <c r="I95" s="128"/>
      <c r="K95" s="304"/>
    </row>
    <row r="96" spans="1:11" s="29" customFormat="1" ht="15.9" customHeight="1" outlineLevel="1" x14ac:dyDescent="0.3">
      <c r="A96" s="402"/>
      <c r="B96" s="462"/>
      <c r="C96" s="283" t="s">
        <v>134</v>
      </c>
      <c r="D96" s="127"/>
      <c r="E96" s="259"/>
      <c r="F96" s="286">
        <f>F95</f>
        <v>278601.40000000002</v>
      </c>
      <c r="G96" s="287">
        <f>SUM(G95:G95)</f>
        <v>0</v>
      </c>
      <c r="H96" s="128"/>
      <c r="I96" s="128"/>
      <c r="K96" s="304"/>
    </row>
    <row r="97" spans="1:12" s="5" customFormat="1" ht="15.9" customHeight="1" outlineLevel="1" x14ac:dyDescent="0.3">
      <c r="A97" s="371"/>
      <c r="B97" s="372"/>
      <c r="C97" s="373"/>
      <c r="D97" s="20"/>
      <c r="E97" s="374"/>
      <c r="F97" s="20"/>
      <c r="G97" s="20"/>
      <c r="H97"/>
      <c r="I97"/>
      <c r="K97" s="246"/>
    </row>
    <row r="98" spans="1:12" s="5" customFormat="1" ht="15.9" customHeight="1" outlineLevel="1" x14ac:dyDescent="0.3">
      <c r="A98" s="371"/>
      <c r="B98" s="372"/>
      <c r="C98" s="373"/>
      <c r="D98" s="20"/>
      <c r="E98" s="374"/>
      <c r="F98" s="20"/>
      <c r="G98" s="20"/>
      <c r="H98"/>
      <c r="I98"/>
      <c r="K98" s="246"/>
    </row>
    <row r="99" spans="1:12" customFormat="1" ht="18.75" customHeight="1" x14ac:dyDescent="0.3">
      <c r="K99" s="302"/>
      <c r="L99" s="128"/>
    </row>
    <row r="100" spans="1:12" ht="33" customHeight="1" x14ac:dyDescent="0.25">
      <c r="A100" s="403" t="s">
        <v>51</v>
      </c>
      <c r="B100" s="404"/>
      <c r="C100" s="404"/>
      <c r="D100" s="404"/>
      <c r="E100" s="404"/>
      <c r="F100" s="404"/>
      <c r="G100" s="404"/>
      <c r="H100" s="404"/>
      <c r="I100" s="405"/>
      <c r="K100" s="302"/>
      <c r="L100" s="26"/>
    </row>
    <row r="101" spans="1:12" ht="8.25" customHeight="1" x14ac:dyDescent="0.3">
      <c r="C101" s="3"/>
      <c r="D101"/>
      <c r="G101" s="4"/>
      <c r="K101" s="302"/>
      <c r="L101" s="26"/>
    </row>
    <row r="102" spans="1:12" s="5" customFormat="1" ht="51" customHeight="1" x14ac:dyDescent="0.3">
      <c r="C102" s="42"/>
      <c r="D102" s="83" t="str">
        <f>+D8</f>
        <v>Meta 
2024</v>
      </c>
      <c r="E102"/>
      <c r="F102" s="83" t="str">
        <f>+F8</f>
        <v>Recaudación
 2024</v>
      </c>
      <c r="G102" s="83" t="str">
        <f>+G8</f>
        <v>Recaudación 
2025</v>
      </c>
      <c r="H102"/>
      <c r="I102" s="83" t="str">
        <f>+I8</f>
        <v>Participación de la Recaudación 2024</v>
      </c>
      <c r="K102" s="302"/>
      <c r="L102" s="29"/>
    </row>
    <row r="103" spans="1:12" customFormat="1" ht="6" customHeight="1" x14ac:dyDescent="0.3">
      <c r="K103" s="306"/>
      <c r="L103" s="128"/>
    </row>
    <row r="104" spans="1:12" s="5" customFormat="1" ht="15.9" customHeight="1" x14ac:dyDescent="0.25">
      <c r="A104" s="406" t="s">
        <v>20</v>
      </c>
      <c r="B104" s="407" t="s">
        <v>21</v>
      </c>
      <c r="C104" s="99" t="s">
        <v>1</v>
      </c>
      <c r="D104" s="236">
        <v>435700.20022</v>
      </c>
      <c r="E104" s="66"/>
      <c r="F104" s="236">
        <f>F105+F106+F107+F108</f>
        <v>626221.78908000002</v>
      </c>
      <c r="G104" s="236">
        <f>G105+G106+G107+G108</f>
        <v>558825.93850999966</v>
      </c>
      <c r="H104" s="11"/>
      <c r="I104" s="410">
        <f>+G125/G138</f>
        <v>0.84109655821233753</v>
      </c>
      <c r="J104" s="208"/>
      <c r="K104" s="302"/>
      <c r="L104" s="29"/>
    </row>
    <row r="105" spans="1:12" ht="15.9" customHeight="1" outlineLevel="1" x14ac:dyDescent="0.25">
      <c r="A105" s="406"/>
      <c r="B105" s="408"/>
      <c r="C105" s="100" t="s">
        <v>43</v>
      </c>
      <c r="D105" s="69">
        <v>255361.4056899999</v>
      </c>
      <c r="F105" s="69">
        <v>262497.90823</v>
      </c>
      <c r="G105" s="69">
        <v>329199.1179199997</v>
      </c>
      <c r="I105" s="411"/>
      <c r="J105" s="208"/>
      <c r="K105" s="302"/>
      <c r="L105" s="26"/>
    </row>
    <row r="106" spans="1:12" s="202" customFormat="1" ht="15.9" customHeight="1" outlineLevel="1" x14ac:dyDescent="0.25">
      <c r="A106" s="406"/>
      <c r="B106" s="408"/>
      <c r="C106" s="199" t="s">
        <v>204</v>
      </c>
      <c r="D106" s="200">
        <v>160228.80531000003</v>
      </c>
      <c r="F106" s="200">
        <v>161173.2212</v>
      </c>
      <c r="G106" s="200">
        <v>175441.11770999999</v>
      </c>
      <c r="I106" s="411"/>
      <c r="J106" s="208"/>
      <c r="K106" s="302"/>
      <c r="L106" s="198"/>
    </row>
    <row r="107" spans="1:12" ht="15.9" customHeight="1" outlineLevel="1" x14ac:dyDescent="0.25">
      <c r="A107" s="406"/>
      <c r="B107" s="408"/>
      <c r="C107" s="100" t="s">
        <v>15</v>
      </c>
      <c r="D107" s="69">
        <v>5.4196899999999983</v>
      </c>
      <c r="F107" s="69">
        <v>1556.0581399999999</v>
      </c>
      <c r="G107" s="69">
        <v>138.52351999999999</v>
      </c>
      <c r="I107" s="411"/>
      <c r="J107" s="208"/>
      <c r="K107" s="302"/>
      <c r="L107" s="26"/>
    </row>
    <row r="108" spans="1:12" ht="15.9" customHeight="1" outlineLevel="1" x14ac:dyDescent="0.25">
      <c r="A108" s="406"/>
      <c r="B108" s="408"/>
      <c r="C108" s="100" t="s">
        <v>44</v>
      </c>
      <c r="D108" s="221">
        <v>20104.56952999995</v>
      </c>
      <c r="F108" s="221">
        <f>F109+F110+F111+F112+F113</f>
        <v>200994.60151000001</v>
      </c>
      <c r="G108" s="221">
        <f>G109+G110+G111+G112+G113</f>
        <v>54047.179360000002</v>
      </c>
      <c r="I108" s="411"/>
      <c r="J108" s="208"/>
      <c r="K108" s="302"/>
      <c r="L108" s="26"/>
    </row>
    <row r="109" spans="1:12" ht="15.9" customHeight="1" outlineLevel="1" x14ac:dyDescent="0.25">
      <c r="A109" s="406"/>
      <c r="B109" s="408"/>
      <c r="C109" s="101" t="s">
        <v>14</v>
      </c>
      <c r="D109" s="69">
        <v>7395.7494999999926</v>
      </c>
      <c r="F109" s="69">
        <v>29467.731869999981</v>
      </c>
      <c r="G109" s="69">
        <v>9213.4168200000058</v>
      </c>
      <c r="I109" s="411"/>
      <c r="J109" s="208"/>
      <c r="K109" s="302"/>
      <c r="L109" s="26"/>
    </row>
    <row r="110" spans="1:12" ht="15.9" customHeight="1" outlineLevel="1" x14ac:dyDescent="0.25">
      <c r="A110" s="406"/>
      <c r="B110" s="408"/>
      <c r="C110" s="101" t="s">
        <v>13</v>
      </c>
      <c r="D110" s="69">
        <v>10096.08392999999</v>
      </c>
      <c r="F110" s="69">
        <v>167560.24081000002</v>
      </c>
      <c r="G110" s="69">
        <v>43143.998749999999</v>
      </c>
      <c r="I110" s="411"/>
      <c r="J110" s="208"/>
      <c r="K110" s="302"/>
      <c r="L110" s="26"/>
    </row>
    <row r="111" spans="1:12" ht="15.9" customHeight="1" outlineLevel="1" x14ac:dyDescent="0.25">
      <c r="A111" s="406"/>
      <c r="B111" s="408"/>
      <c r="C111" s="101" t="s">
        <v>12</v>
      </c>
      <c r="D111" s="69">
        <v>2545.37734</v>
      </c>
      <c r="F111" s="69">
        <v>3325.9008200000003</v>
      </c>
      <c r="G111" s="69">
        <v>1621.4512299999999</v>
      </c>
      <c r="I111" s="411"/>
      <c r="J111" s="208"/>
      <c r="K111" s="302"/>
      <c r="L111" s="26"/>
    </row>
    <row r="112" spans="1:12" ht="15.9" customHeight="1" outlineLevel="1" x14ac:dyDescent="0.25">
      <c r="A112" s="406"/>
      <c r="B112" s="408"/>
      <c r="C112" s="101" t="s">
        <v>63</v>
      </c>
      <c r="D112" s="69">
        <v>67.128740000000008</v>
      </c>
      <c r="F112" s="69">
        <v>640.7280099999997</v>
      </c>
      <c r="G112" s="69">
        <v>68.312560000000019</v>
      </c>
      <c r="I112" s="411"/>
      <c r="J112" s="208"/>
      <c r="K112" s="302"/>
      <c r="L112" s="26"/>
    </row>
    <row r="113" spans="1:12" ht="15.9" customHeight="1" outlineLevel="1" x14ac:dyDescent="0.25">
      <c r="A113" s="406"/>
      <c r="B113" s="408"/>
      <c r="C113" s="101" t="s">
        <v>67</v>
      </c>
      <c r="D113" s="69">
        <v>0.23002</v>
      </c>
      <c r="F113" s="69">
        <v>0</v>
      </c>
      <c r="G113" s="69">
        <v>0</v>
      </c>
      <c r="I113" s="411"/>
      <c r="J113" s="208"/>
      <c r="K113" s="302"/>
      <c r="L113" s="26"/>
    </row>
    <row r="114" spans="1:12" ht="15.9" customHeight="1" x14ac:dyDescent="0.25">
      <c r="A114" s="406"/>
      <c r="B114" s="408"/>
      <c r="C114" s="102" t="s">
        <v>174</v>
      </c>
      <c r="D114" s="69">
        <v>653355.10411000019</v>
      </c>
      <c r="F114" s="69">
        <v>947045.177549997</v>
      </c>
      <c r="G114" s="69">
        <v>685702.70481999998</v>
      </c>
      <c r="H114" s="11"/>
      <c r="I114" s="411"/>
      <c r="J114" s="208"/>
      <c r="K114" s="302"/>
      <c r="L114" s="26"/>
    </row>
    <row r="115" spans="1:12" ht="15.9" customHeight="1" x14ac:dyDescent="0.25">
      <c r="A115" s="406"/>
      <c r="B115" s="408"/>
      <c r="C115" s="102" t="s">
        <v>41</v>
      </c>
      <c r="D115" s="69">
        <v>44335.568049999893</v>
      </c>
      <c r="F115" s="69">
        <v>43543.281669999975</v>
      </c>
      <c r="G115" s="69">
        <v>35082.267820000001</v>
      </c>
      <c r="H115" s="11"/>
      <c r="I115" s="411"/>
      <c r="J115" s="208"/>
      <c r="K115" s="302"/>
      <c r="L115" s="255"/>
    </row>
    <row r="116" spans="1:12" s="5" customFormat="1" ht="15.9" customHeight="1" x14ac:dyDescent="0.25">
      <c r="A116" s="406"/>
      <c r="B116" s="408"/>
      <c r="C116" s="103" t="s">
        <v>130</v>
      </c>
      <c r="D116" s="69">
        <v>3314.9701799999998</v>
      </c>
      <c r="E116" s="2"/>
      <c r="F116" s="69">
        <v>3540.8227700000002</v>
      </c>
      <c r="G116" s="69">
        <v>2732.943780000001</v>
      </c>
      <c r="H116" s="7"/>
      <c r="I116" s="411"/>
      <c r="J116" s="208"/>
      <c r="K116" s="302"/>
    </row>
    <row r="117" spans="1:12" ht="15.9" customHeight="1" x14ac:dyDescent="0.25">
      <c r="A117" s="406"/>
      <c r="B117" s="408"/>
      <c r="C117" s="103" t="s">
        <v>5</v>
      </c>
      <c r="D117" s="69">
        <v>25515.514179999969</v>
      </c>
      <c r="F117" s="69">
        <v>23834.47836000015</v>
      </c>
      <c r="G117" s="69">
        <v>22826.610709999899</v>
      </c>
      <c r="H117" s="11"/>
      <c r="I117" s="411"/>
      <c r="J117" s="208"/>
      <c r="K117" s="302"/>
    </row>
    <row r="118" spans="1:12" ht="15.9" customHeight="1" x14ac:dyDescent="0.25">
      <c r="A118" s="406"/>
      <c r="B118" s="408"/>
      <c r="C118" s="103" t="s">
        <v>6</v>
      </c>
      <c r="D118" s="69">
        <v>91515.356649999958</v>
      </c>
      <c r="F118" s="69">
        <v>117163.88288</v>
      </c>
      <c r="G118" s="69">
        <v>112326.2602399999</v>
      </c>
      <c r="H118" s="11"/>
      <c r="I118" s="411"/>
      <c r="J118" s="208"/>
      <c r="K118" s="302"/>
    </row>
    <row r="119" spans="1:12" ht="15.9" customHeight="1" x14ac:dyDescent="0.25">
      <c r="A119" s="406"/>
      <c r="B119" s="408"/>
      <c r="C119" s="103" t="s">
        <v>16</v>
      </c>
      <c r="D119" s="69">
        <v>2168.0565300000012</v>
      </c>
      <c r="F119" s="69">
        <v>2065.7528699999998</v>
      </c>
      <c r="G119" s="69">
        <v>2334.9126700000011</v>
      </c>
      <c r="H119" s="11"/>
      <c r="I119" s="411"/>
      <c r="J119" s="208"/>
      <c r="K119" s="302"/>
    </row>
    <row r="120" spans="1:12" ht="15.9" customHeight="1" x14ac:dyDescent="0.25">
      <c r="A120" s="406"/>
      <c r="B120" s="408"/>
      <c r="C120" s="103" t="s">
        <v>7</v>
      </c>
      <c r="D120" s="69">
        <v>1174.65707</v>
      </c>
      <c r="F120" s="69">
        <v>4336.92695</v>
      </c>
      <c r="G120" s="69">
        <v>1628.6486</v>
      </c>
      <c r="H120" s="11"/>
      <c r="I120" s="411"/>
      <c r="J120" s="208"/>
      <c r="K120" s="302"/>
    </row>
    <row r="121" spans="1:12" ht="15.9" customHeight="1" x14ac:dyDescent="0.25">
      <c r="A121" s="406"/>
      <c r="B121" s="408"/>
      <c r="C121" s="103" t="s">
        <v>17</v>
      </c>
      <c r="D121" s="69">
        <v>18441.862289999979</v>
      </c>
      <c r="F121" s="69">
        <v>19131.318999999992</v>
      </c>
      <c r="G121" s="69">
        <v>21448.659810000008</v>
      </c>
      <c r="H121" s="11"/>
      <c r="I121" s="411"/>
      <c r="J121" s="208"/>
      <c r="K121" s="302"/>
    </row>
    <row r="122" spans="1:12" ht="15.9" customHeight="1" x14ac:dyDescent="0.25">
      <c r="A122" s="406"/>
      <c r="B122" s="408"/>
      <c r="C122" s="103" t="s">
        <v>57</v>
      </c>
      <c r="D122" s="69">
        <v>11105.458749999989</v>
      </c>
      <c r="F122" s="69">
        <v>11368.7166500003</v>
      </c>
      <c r="G122" s="69">
        <v>3375.9043100000131</v>
      </c>
      <c r="H122" s="11"/>
      <c r="I122" s="411"/>
      <c r="J122" s="208"/>
      <c r="K122" s="302"/>
    </row>
    <row r="123" spans="1:12" ht="15.9" customHeight="1" x14ac:dyDescent="0.25">
      <c r="A123" s="406"/>
      <c r="B123" s="408"/>
      <c r="C123" s="103" t="s">
        <v>58</v>
      </c>
      <c r="D123" s="69">
        <v>4490.3741</v>
      </c>
      <c r="F123" s="69">
        <v>3671.1465800000469</v>
      </c>
      <c r="G123" s="69">
        <v>6059.2570200001919</v>
      </c>
      <c r="H123" s="11"/>
      <c r="I123" s="411"/>
      <c r="J123" s="208"/>
      <c r="K123" s="302"/>
    </row>
    <row r="124" spans="1:12" ht="15.9" customHeight="1" x14ac:dyDescent="0.25">
      <c r="A124" s="406"/>
      <c r="B124" s="408"/>
      <c r="C124" s="73" t="s">
        <v>74</v>
      </c>
      <c r="D124" s="69">
        <v>2460.2163400000049</v>
      </c>
      <c r="E124" s="66"/>
      <c r="F124" s="69">
        <v>11038.90317</v>
      </c>
      <c r="G124" s="69">
        <v>2363.5934000000002</v>
      </c>
      <c r="H124" s="11"/>
      <c r="I124" s="411"/>
      <c r="J124" s="208"/>
    </row>
    <row r="125" spans="1:12" s="7" customFormat="1" ht="18" customHeight="1" x14ac:dyDescent="0.25">
      <c r="A125" s="406"/>
      <c r="B125" s="409"/>
      <c r="C125" s="84" t="s">
        <v>55</v>
      </c>
      <c r="D125" s="85">
        <f>+D104+D114+D115+SUM(D116:D124)</f>
        <v>1293577.3384700001</v>
      </c>
      <c r="E125" s="62"/>
      <c r="F125" s="85">
        <f>+F104+F114+F115+SUM(F116:F124)</f>
        <v>1812962.1975299972</v>
      </c>
      <c r="G125" s="85">
        <f>+G104+G114+G115+SUM(G116:G124)</f>
        <v>1454707.7016899996</v>
      </c>
      <c r="I125" s="412"/>
      <c r="J125" s="16"/>
      <c r="K125" s="301"/>
    </row>
    <row r="126" spans="1:12" ht="10.5" customHeight="1" x14ac:dyDescent="0.3">
      <c r="A126" s="406"/>
      <c r="B126" s="22"/>
      <c r="C126" s="35"/>
      <c r="D126" s="18"/>
      <c r="E126" s="18"/>
      <c r="F126" s="18"/>
      <c r="G126" s="18"/>
      <c r="H126" s="7"/>
      <c r="I126" s="36"/>
      <c r="J126" s="5"/>
    </row>
    <row r="127" spans="1:12" ht="18.75" customHeight="1" x14ac:dyDescent="0.25">
      <c r="A127" s="406"/>
      <c r="B127" s="413" t="s">
        <v>22</v>
      </c>
      <c r="C127" s="77" t="s">
        <v>38</v>
      </c>
      <c r="D127" s="79">
        <v>219185.52180000002</v>
      </c>
      <c r="E127" s="78"/>
      <c r="F127" s="79">
        <v>221768.73084999999</v>
      </c>
      <c r="G127" s="79">
        <v>253750.85076000099</v>
      </c>
      <c r="H127" s="7"/>
      <c r="I127" s="410">
        <f>+G129/G138</f>
        <v>0.15853931487753026</v>
      </c>
      <c r="K127" s="302"/>
    </row>
    <row r="128" spans="1:12" ht="18.75" customHeight="1" x14ac:dyDescent="0.25">
      <c r="A128" s="406"/>
      <c r="B128" s="414"/>
      <c r="C128" s="80" t="s">
        <v>39</v>
      </c>
      <c r="D128" s="69">
        <v>18891.424359999997</v>
      </c>
      <c r="E128" s="78"/>
      <c r="F128" s="69">
        <v>21787.498570000011</v>
      </c>
      <c r="G128" s="69">
        <v>20448.776049999979</v>
      </c>
      <c r="H128" s="7"/>
      <c r="I128" s="411"/>
      <c r="K128" s="302"/>
    </row>
    <row r="129" spans="1:13" s="7" customFormat="1" ht="18.75" customHeight="1" x14ac:dyDescent="0.3">
      <c r="A129" s="406"/>
      <c r="B129" s="415"/>
      <c r="C129" s="98" t="s">
        <v>61</v>
      </c>
      <c r="D129" s="85">
        <f>SUM(D127:D128)</f>
        <v>238076.94616000002</v>
      </c>
      <c r="F129" s="85">
        <f>SUM(F127:F128)</f>
        <v>243556.22941999999</v>
      </c>
      <c r="G129" s="85">
        <f>SUM(G127:G128)</f>
        <v>274199.62681000098</v>
      </c>
      <c r="H129" s="11"/>
      <c r="I129" s="412"/>
      <c r="K129" s="301"/>
    </row>
    <row r="130" spans="1:13" s="7" customFormat="1" ht="11.7" customHeight="1" x14ac:dyDescent="0.3">
      <c r="A130" s="406"/>
      <c r="B130" s="274"/>
      <c r="C130" s="275"/>
      <c r="D130" s="127"/>
      <c r="E130" s="126"/>
      <c r="F130" s="127"/>
      <c r="G130" s="127"/>
      <c r="H130" s="276"/>
      <c r="I130" s="277"/>
      <c r="K130" s="301"/>
    </row>
    <row r="131" spans="1:13" s="7" customFormat="1" ht="18.75" customHeight="1" x14ac:dyDescent="0.25">
      <c r="A131" s="406"/>
      <c r="B131" s="413" t="s">
        <v>138</v>
      </c>
      <c r="C131" s="260" t="s">
        <v>102</v>
      </c>
      <c r="D131" s="79">
        <v>1047.29828</v>
      </c>
      <c r="E131" s="228"/>
      <c r="F131" s="79">
        <v>523.90408000000002</v>
      </c>
      <c r="G131" s="79">
        <v>629.10463000000016</v>
      </c>
      <c r="I131" s="410">
        <f>+G133/G142</f>
        <v>2.5210616346982347E-2</v>
      </c>
      <c r="K131" s="302"/>
    </row>
    <row r="132" spans="1:13" s="7" customFormat="1" ht="18.75" customHeight="1" x14ac:dyDescent="0.25">
      <c r="A132" s="406"/>
      <c r="B132" s="414"/>
      <c r="C132" s="261" t="s">
        <v>103</v>
      </c>
      <c r="D132" s="69">
        <v>0</v>
      </c>
      <c r="E132" s="243"/>
      <c r="F132" s="69">
        <v>1.28068</v>
      </c>
      <c r="G132" s="69">
        <v>0.66637000000000002</v>
      </c>
      <c r="I132" s="411"/>
      <c r="K132" s="302"/>
    </row>
    <row r="133" spans="1:13" s="7" customFormat="1" ht="18.75" customHeight="1" x14ac:dyDescent="0.3">
      <c r="A133" s="406"/>
      <c r="B133" s="415"/>
      <c r="C133" s="98" t="s">
        <v>139</v>
      </c>
      <c r="D133" s="85">
        <f>SUM(D131:D132)</f>
        <v>1047.29828</v>
      </c>
      <c r="F133" s="85">
        <f>SUM(F131:F132)</f>
        <v>525.18475999999998</v>
      </c>
      <c r="G133" s="85">
        <f>SUM(G131:G132)</f>
        <v>629.77100000000019</v>
      </c>
      <c r="H133" s="11"/>
      <c r="I133" s="412"/>
      <c r="K133" s="301"/>
    </row>
    <row r="134" spans="1:13" s="7" customFormat="1" ht="18.75" customHeight="1" x14ac:dyDescent="0.3">
      <c r="A134" s="406"/>
      <c r="B134" s="274"/>
      <c r="C134" s="275"/>
      <c r="D134" s="127"/>
      <c r="E134" s="126"/>
      <c r="F134" s="127"/>
      <c r="G134" s="127"/>
      <c r="H134" s="276"/>
      <c r="I134" s="277"/>
      <c r="K134" s="301"/>
    </row>
    <row r="135" spans="1:13" s="7" customFormat="1" ht="15.75" customHeight="1" x14ac:dyDescent="0.3">
      <c r="A135" s="406"/>
      <c r="B135" s="416" t="s">
        <v>24</v>
      </c>
      <c r="C135" s="416"/>
      <c r="D135" s="86">
        <f>D138-D136</f>
        <v>593618.99441000004</v>
      </c>
      <c r="F135" s="86">
        <f>F138-F136</f>
        <v>819358.10030000028</v>
      </c>
      <c r="G135" s="86">
        <f>G138-G136</f>
        <v>731819.55626999959</v>
      </c>
      <c r="H135" s="11"/>
      <c r="I135" s="289">
        <f>+G135/$G$138</f>
        <v>0.42313030260036893</v>
      </c>
      <c r="K135" s="301"/>
    </row>
    <row r="136" spans="1:13" s="7" customFormat="1" ht="15.75" customHeight="1" x14ac:dyDescent="0.25">
      <c r="A136" s="406"/>
      <c r="B136" s="416" t="s">
        <v>25</v>
      </c>
      <c r="C136" s="416"/>
      <c r="D136" s="86">
        <f>+D114+D115+D116+D129</f>
        <v>939082.58850000007</v>
      </c>
      <c r="F136" s="86">
        <f>+F114+F115+F116+F129</f>
        <v>1237685.511409997</v>
      </c>
      <c r="G136" s="86">
        <f>+G114+G115+G116+G129</f>
        <v>997717.54323000088</v>
      </c>
      <c r="H136" s="62"/>
      <c r="I136" s="289">
        <f>+G136/$G$138</f>
        <v>0.57686969739963112</v>
      </c>
      <c r="K136" s="301"/>
    </row>
    <row r="137" spans="1:13" ht="13.8" x14ac:dyDescent="0.25">
      <c r="B137" s="22"/>
      <c r="C137" s="19"/>
      <c r="D137" s="23"/>
      <c r="E137" s="7"/>
      <c r="F137" s="21"/>
      <c r="G137" s="21"/>
      <c r="H137" s="11"/>
      <c r="I137" s="22"/>
    </row>
    <row r="138" spans="1:13" ht="26.25" customHeight="1" x14ac:dyDescent="0.3">
      <c r="A138" s="419" t="s">
        <v>26</v>
      </c>
      <c r="B138" s="420" t="s">
        <v>140</v>
      </c>
      <c r="C138" s="421"/>
      <c r="D138" s="88">
        <f>+D125+D129+D133</f>
        <v>1532701.5829100001</v>
      </c>
      <c r="E138"/>
      <c r="F138" s="88">
        <f>+F125+F129+F133</f>
        <v>2057043.6117099973</v>
      </c>
      <c r="G138" s="88">
        <f>+G125+G129+G133</f>
        <v>1729537.0995000005</v>
      </c>
      <c r="H138" s="11"/>
      <c r="I138" s="394"/>
      <c r="J138" s="149"/>
      <c r="K138" s="376"/>
      <c r="M138" s="13"/>
    </row>
    <row r="139" spans="1:13" ht="14.25" customHeight="1" x14ac:dyDescent="0.25">
      <c r="A139" s="419"/>
      <c r="B139" s="422" t="s">
        <v>141</v>
      </c>
      <c r="C139" s="423"/>
      <c r="D139" s="89"/>
      <c r="E139" s="78"/>
      <c r="F139" s="79">
        <v>179805.71545999899</v>
      </c>
      <c r="G139" s="79">
        <v>166586.5729700001</v>
      </c>
      <c r="H139" s="11"/>
      <c r="I139" s="104"/>
      <c r="J139" s="13"/>
      <c r="M139" s="186"/>
    </row>
    <row r="140" spans="1:13" ht="14.25" customHeight="1" x14ac:dyDescent="0.25">
      <c r="A140" s="419"/>
      <c r="B140" s="422" t="s">
        <v>142</v>
      </c>
      <c r="C140" s="423"/>
      <c r="D140" s="89"/>
      <c r="E140" s="78"/>
      <c r="F140" s="114">
        <v>8632.8225299999995</v>
      </c>
      <c r="G140" s="114">
        <v>4922.2993100000012</v>
      </c>
      <c r="H140" s="11"/>
      <c r="I140" s="104"/>
    </row>
    <row r="141" spans="1:13" ht="27.3" customHeight="1" x14ac:dyDescent="0.3">
      <c r="A141" s="419"/>
      <c r="B141" s="420" t="s">
        <v>143</v>
      </c>
      <c r="C141" s="421"/>
      <c r="D141" s="88"/>
      <c r="E141"/>
      <c r="F141" s="90">
        <f>+F138-F139-F140</f>
        <v>1868605.0737199984</v>
      </c>
      <c r="G141" s="90">
        <f>+G138-G139-G140</f>
        <v>1558028.2272200005</v>
      </c>
      <c r="H141" s="11"/>
      <c r="I141" s="62"/>
    </row>
    <row r="142" spans="1:13" ht="14.25" customHeight="1" x14ac:dyDescent="0.3">
      <c r="A142" s="419"/>
      <c r="B142" s="422" t="s">
        <v>144</v>
      </c>
      <c r="C142" s="423"/>
      <c r="D142" s="91"/>
      <c r="E142" s="92"/>
      <c r="F142" s="79">
        <v>66435.243260004805</v>
      </c>
      <c r="G142" s="79">
        <v>24980.38887000009</v>
      </c>
      <c r="H142" s="11"/>
      <c r="I142" s="62"/>
    </row>
    <row r="143" spans="1:13" ht="38.25" customHeight="1" x14ac:dyDescent="0.3">
      <c r="A143" s="419"/>
      <c r="B143" s="424" t="s">
        <v>145</v>
      </c>
      <c r="C143" s="425"/>
      <c r="D143" s="88"/>
      <c r="E143"/>
      <c r="F143" s="94">
        <f>+F141-F142</f>
        <v>1802169.8304599936</v>
      </c>
      <c r="G143" s="94">
        <f>+G141-G142</f>
        <v>1533047.8383500003</v>
      </c>
      <c r="H143" s="11"/>
      <c r="I143" s="104"/>
      <c r="J143" s="376"/>
    </row>
    <row r="144" spans="1:13" customFormat="1" ht="15" customHeight="1" x14ac:dyDescent="0.3">
      <c r="A144" s="469" t="s">
        <v>198</v>
      </c>
      <c r="B144" s="469"/>
      <c r="C144" s="469"/>
      <c r="F144" s="111"/>
      <c r="G144" s="111"/>
      <c r="J144" s="124"/>
      <c r="K144" s="298"/>
    </row>
    <row r="145" spans="1:11" ht="24" customHeight="1" x14ac:dyDescent="0.25">
      <c r="A145" s="401" t="s">
        <v>98</v>
      </c>
      <c r="B145" s="401"/>
      <c r="C145" s="401"/>
      <c r="D145" s="401"/>
      <c r="E145" s="401"/>
      <c r="F145" s="401"/>
      <c r="G145" s="401"/>
      <c r="H145" s="401"/>
      <c r="I145" s="401"/>
      <c r="K145" s="123"/>
    </row>
    <row r="146" spans="1:11" ht="13.05" customHeight="1" x14ac:dyDescent="0.25">
      <c r="A146" s="399" t="s">
        <v>45</v>
      </c>
      <c r="B146" s="399"/>
      <c r="C146" s="399"/>
      <c r="D146" s="399"/>
      <c r="E146" s="399"/>
      <c r="F146" s="399"/>
      <c r="G146" s="399"/>
      <c r="H146" s="399"/>
      <c r="I146" s="399"/>
      <c r="K146" s="123"/>
    </row>
    <row r="147" spans="1:11" ht="13.05" customHeight="1" x14ac:dyDescent="0.25">
      <c r="A147" s="399" t="s">
        <v>46</v>
      </c>
      <c r="B147" s="399"/>
      <c r="C147" s="399"/>
      <c r="D147" s="399"/>
      <c r="E147" s="399"/>
      <c r="F147" s="399"/>
      <c r="G147" s="399"/>
      <c r="H147" s="399"/>
      <c r="I147" s="399"/>
      <c r="K147" s="123"/>
    </row>
    <row r="148" spans="1:11" ht="13.05" customHeight="1" x14ac:dyDescent="0.25">
      <c r="A148" s="399" t="s">
        <v>132</v>
      </c>
      <c r="B148" s="399"/>
      <c r="C148" s="399"/>
      <c r="D148" s="399"/>
      <c r="E148" s="399"/>
      <c r="F148" s="399"/>
      <c r="G148" s="399"/>
      <c r="H148" s="399"/>
      <c r="I148" s="399"/>
      <c r="K148" s="2"/>
    </row>
    <row r="149" spans="1:11" ht="13.05" customHeight="1" x14ac:dyDescent="0.25">
      <c r="A149" s="399" t="s">
        <v>81</v>
      </c>
      <c r="B149" s="399"/>
      <c r="C149" s="399"/>
      <c r="D149" s="399"/>
      <c r="E149" s="399"/>
      <c r="F149" s="399"/>
      <c r="G149" s="399"/>
      <c r="H149" s="399"/>
      <c r="I149" s="399"/>
      <c r="K149" s="2"/>
    </row>
    <row r="150" spans="1:11" ht="13.05" customHeight="1" x14ac:dyDescent="0.25">
      <c r="A150" s="399" t="s">
        <v>82</v>
      </c>
      <c r="B150" s="399"/>
      <c r="C150" s="399"/>
      <c r="D150" s="399"/>
      <c r="E150" s="399"/>
      <c r="F150" s="399"/>
      <c r="G150" s="399"/>
      <c r="H150" s="399"/>
      <c r="I150" s="399"/>
      <c r="K150" s="2"/>
    </row>
    <row r="151" spans="1:11" ht="15" customHeight="1" x14ac:dyDescent="0.25">
      <c r="A151" s="399" t="s">
        <v>83</v>
      </c>
      <c r="B151" s="399"/>
      <c r="C151" s="399"/>
      <c r="D151" s="399"/>
      <c r="E151" s="399"/>
      <c r="F151" s="399"/>
      <c r="G151" s="399"/>
      <c r="H151" s="399"/>
      <c r="I151" s="399"/>
      <c r="K151" s="2"/>
    </row>
    <row r="152" spans="1:11" ht="18.600000000000001" customHeight="1" x14ac:dyDescent="0.25">
      <c r="A152" s="399" t="s">
        <v>173</v>
      </c>
      <c r="B152" s="399"/>
      <c r="C152" s="399"/>
      <c r="D152" s="366"/>
      <c r="E152" s="366"/>
      <c r="F152" s="366"/>
      <c r="G152" s="366"/>
      <c r="H152" s="366"/>
      <c r="I152" s="366"/>
      <c r="K152" s="2"/>
    </row>
    <row r="153" spans="1:11" ht="18.600000000000001" customHeight="1" x14ac:dyDescent="0.25">
      <c r="A153" s="399" t="s">
        <v>172</v>
      </c>
      <c r="B153" s="399"/>
      <c r="C153" s="399"/>
      <c r="D153" s="399"/>
      <c r="E153" s="399"/>
      <c r="F153" s="399"/>
      <c r="G153" s="399"/>
      <c r="H153" s="399"/>
      <c r="I153" s="399"/>
      <c r="K153" s="2"/>
    </row>
    <row r="154" spans="1:11" ht="13.2" customHeight="1" x14ac:dyDescent="0.25">
      <c r="A154" s="399" t="s">
        <v>175</v>
      </c>
      <c r="B154" s="399"/>
      <c r="C154" s="399"/>
      <c r="D154" s="399"/>
      <c r="E154" s="399"/>
      <c r="F154" s="399"/>
      <c r="G154" s="399"/>
      <c r="H154" s="399"/>
      <c r="I154" s="399"/>
      <c r="K154" s="2"/>
    </row>
    <row r="155" spans="1:11" ht="18.600000000000001" customHeight="1" x14ac:dyDescent="0.25">
      <c r="A155" s="399" t="s">
        <v>177</v>
      </c>
      <c r="B155" s="399"/>
      <c r="C155" s="399"/>
      <c r="D155" s="399"/>
      <c r="E155" s="399"/>
      <c r="F155" s="399"/>
      <c r="G155" s="399"/>
      <c r="H155" s="366"/>
      <c r="I155" s="366"/>
      <c r="K155" s="2"/>
    </row>
    <row r="156" spans="1:11" ht="18.600000000000001" customHeight="1" x14ac:dyDescent="0.25">
      <c r="A156" s="399" t="s">
        <v>215</v>
      </c>
      <c r="B156" s="399"/>
      <c r="C156" s="399"/>
      <c r="D156" s="399"/>
      <c r="E156" s="399"/>
      <c r="F156" s="399"/>
      <c r="G156" s="399"/>
      <c r="H156" s="366"/>
      <c r="I156" s="366"/>
      <c r="K156" s="2"/>
    </row>
    <row r="157" spans="1:11" ht="25.95" customHeight="1" x14ac:dyDescent="0.25">
      <c r="A157" s="400" t="s">
        <v>35</v>
      </c>
      <c r="B157" s="400"/>
      <c r="C157" s="400"/>
      <c r="D157" s="172"/>
      <c r="E157" s="172"/>
      <c r="F157" s="172"/>
      <c r="G157" s="172"/>
      <c r="H157" s="172"/>
      <c r="I157" s="172"/>
      <c r="K157" s="123"/>
    </row>
    <row r="158" spans="1:11" ht="15" customHeight="1" x14ac:dyDescent="0.25">
      <c r="A158" s="400" t="s">
        <v>195</v>
      </c>
      <c r="B158" s="400"/>
      <c r="C158" s="400"/>
      <c r="D158" s="400"/>
      <c r="E158" s="400"/>
      <c r="F158" s="400"/>
      <c r="G158" s="21"/>
      <c r="H158" s="7"/>
      <c r="I158" s="22"/>
      <c r="K158" s="123"/>
    </row>
    <row r="159" spans="1:11" ht="15" customHeight="1" x14ac:dyDescent="0.25">
      <c r="A159" s="400" t="s">
        <v>68</v>
      </c>
      <c r="B159" s="400"/>
      <c r="C159" s="400"/>
      <c r="D159" s="400"/>
      <c r="E159" s="400"/>
      <c r="F159" s="400"/>
      <c r="G159" s="25"/>
      <c r="H159" s="25"/>
      <c r="I159" s="25"/>
      <c r="K159" s="123"/>
    </row>
    <row r="160" spans="1:11" ht="15" customHeight="1" x14ac:dyDescent="0.25">
      <c r="A160" s="400" t="s">
        <v>9</v>
      </c>
      <c r="B160" s="400"/>
      <c r="C160" s="400"/>
      <c r="D160" s="400"/>
      <c r="E160" s="400"/>
      <c r="F160" s="400"/>
      <c r="G160" s="25"/>
      <c r="H160" s="25"/>
      <c r="I160" s="25"/>
      <c r="K160" s="123"/>
    </row>
    <row r="161" spans="3:9" x14ac:dyDescent="0.25">
      <c r="C161" s="25"/>
      <c r="D161" s="25"/>
      <c r="E161" s="24"/>
      <c r="F161" s="24"/>
      <c r="G161" s="25"/>
      <c r="H161" s="25"/>
      <c r="I161" s="25"/>
    </row>
  </sheetData>
  <mergeCells count="67">
    <mergeCell ref="A158:F158"/>
    <mergeCell ref="A159:C159"/>
    <mergeCell ref="D159:F159"/>
    <mergeCell ref="A160:C160"/>
    <mergeCell ref="D160:F160"/>
    <mergeCell ref="A157:C157"/>
    <mergeCell ref="A144:C144"/>
    <mergeCell ref="A145:I145"/>
    <mergeCell ref="A146:I146"/>
    <mergeCell ref="A147:I147"/>
    <mergeCell ref="A148:I148"/>
    <mergeCell ref="A149:I149"/>
    <mergeCell ref="A150:I150"/>
    <mergeCell ref="A151:I151"/>
    <mergeCell ref="A153:I153"/>
    <mergeCell ref="A154:I154"/>
    <mergeCell ref="A152:C152"/>
    <mergeCell ref="A155:G155"/>
    <mergeCell ref="A156:G156"/>
    <mergeCell ref="A93:C93"/>
    <mergeCell ref="A95:A96"/>
    <mergeCell ref="B95:B96"/>
    <mergeCell ref="A138:A143"/>
    <mergeCell ref="B138:C138"/>
    <mergeCell ref="B139:C139"/>
    <mergeCell ref="B140:C140"/>
    <mergeCell ref="B141:C141"/>
    <mergeCell ref="B142:C142"/>
    <mergeCell ref="B143:C143"/>
    <mergeCell ref="A100:I100"/>
    <mergeCell ref="A104:A136"/>
    <mergeCell ref="B104:B125"/>
    <mergeCell ref="I104:I125"/>
    <mergeCell ref="B127:B129"/>
    <mergeCell ref="I127:I129"/>
    <mergeCell ref="B131:B133"/>
    <mergeCell ref="I131:I133"/>
    <mergeCell ref="B135:C135"/>
    <mergeCell ref="B136:C136"/>
    <mergeCell ref="B40:C40"/>
    <mergeCell ref="B41:C41"/>
    <mergeCell ref="B42:C42"/>
    <mergeCell ref="A86:C86"/>
    <mergeCell ref="A88:A90"/>
    <mergeCell ref="B88:B90"/>
    <mergeCell ref="A47:I47"/>
    <mergeCell ref="A51:C51"/>
    <mergeCell ref="A54:C54"/>
    <mergeCell ref="A57:A83"/>
    <mergeCell ref="B57:B79"/>
    <mergeCell ref="B81:B83"/>
    <mergeCell ref="B43:C43"/>
    <mergeCell ref="B44:C44"/>
    <mergeCell ref="B45:C45"/>
    <mergeCell ref="A10:A38"/>
    <mergeCell ref="A1:I1"/>
    <mergeCell ref="A2:I2"/>
    <mergeCell ref="A3:I3"/>
    <mergeCell ref="A4:I4"/>
    <mergeCell ref="A6:I6"/>
    <mergeCell ref="B10:B31"/>
    <mergeCell ref="I10:I31"/>
    <mergeCell ref="B33:B35"/>
    <mergeCell ref="I33:I35"/>
    <mergeCell ref="B37:C37"/>
    <mergeCell ref="B38:C38"/>
    <mergeCell ref="A40:A45"/>
  </mergeCells>
  <conditionalFormatting sqref="H9">
    <cfRule type="iconSet" priority="38">
      <iconSet>
        <cfvo type="percent" val="0"/>
        <cfvo type="num" val="0.95" gte="0"/>
        <cfvo type="num" val="1" gte="0"/>
      </iconSet>
    </cfRule>
    <cfRule type="iconSet" priority="39">
      <iconSet>
        <cfvo type="percent" val="0"/>
        <cfvo type="num" val="0.95" gte="0"/>
        <cfvo type="num" val="0.99" gte="0"/>
      </iconSet>
    </cfRule>
    <cfRule type="iconSet" priority="40">
      <iconSet>
        <cfvo type="percent" val="0"/>
        <cfvo type="num" val="0.95"/>
        <cfvo type="num" val="1"/>
      </iconSet>
    </cfRule>
  </conditionalFormatting>
  <conditionalFormatting sqref="H10">
    <cfRule type="iconSet" priority="36">
      <iconSet>
        <cfvo type="percent" val="0"/>
        <cfvo type="num" val="0.95"/>
        <cfvo type="num" val="1"/>
      </iconSet>
    </cfRule>
  </conditionalFormatting>
  <conditionalFormatting sqref="H11:H13 H15:H16 H19">
    <cfRule type="iconSet" priority="34">
      <iconSet>
        <cfvo type="percent" val="0"/>
        <cfvo type="num" val="0.95"/>
        <cfvo type="num" val="1"/>
      </iconSet>
    </cfRule>
  </conditionalFormatting>
  <conditionalFormatting sqref="H17">
    <cfRule type="iconSet" priority="24">
      <iconSet>
        <cfvo type="percent" val="0"/>
        <cfvo type="num" val="0.95"/>
        <cfvo type="num" val="1"/>
      </iconSet>
    </cfRule>
    <cfRule type="iconSet" priority="25">
      <iconSet>
        <cfvo type="percent" val="0"/>
        <cfvo type="num" val="0.95" gte="0"/>
        <cfvo type="num" val="0.99" gte="0"/>
      </iconSet>
    </cfRule>
    <cfRule type="iconSet" priority="26">
      <iconSet>
        <cfvo type="percent" val="0"/>
        <cfvo type="num" val="0.95" gte="0"/>
        <cfvo type="num" val="1" gte="0"/>
      </iconSet>
    </cfRule>
    <cfRule type="iconSet" priority="27">
      <iconSet>
        <cfvo type="percent" val="0"/>
        <cfvo type="num" val="0.95" gte="0"/>
        <cfvo type="num" val="1" gte="0"/>
      </iconSet>
    </cfRule>
  </conditionalFormatting>
  <conditionalFormatting sqref="H18">
    <cfRule type="iconSet" priority="20">
      <iconSet>
        <cfvo type="percent" val="0"/>
        <cfvo type="num" val="0.95"/>
        <cfvo type="num" val="1"/>
      </iconSet>
    </cfRule>
    <cfRule type="iconSet" priority="21">
      <iconSet>
        <cfvo type="percent" val="0"/>
        <cfvo type="num" val="0.95" gte="0"/>
        <cfvo type="num" val="0.99" gte="0"/>
      </iconSet>
    </cfRule>
    <cfRule type="iconSet" priority="22">
      <iconSet>
        <cfvo type="percent" val="0"/>
        <cfvo type="num" val="0.95" gte="0"/>
        <cfvo type="num" val="1" gte="0"/>
      </iconSet>
    </cfRule>
    <cfRule type="iconSet" priority="23">
      <iconSet>
        <cfvo type="percent" val="0"/>
        <cfvo type="num" val="0.95" gte="0"/>
        <cfvo type="num" val="1" gte="0"/>
      </iconSet>
    </cfRule>
  </conditionalFormatting>
  <conditionalFormatting sqref="H20:H21">
    <cfRule type="iconSet" priority="31">
      <iconSet>
        <cfvo type="percent" val="0"/>
        <cfvo type="num" val="0.95"/>
        <cfvo type="num" val="1"/>
      </iconSet>
    </cfRule>
  </conditionalFormatting>
  <conditionalFormatting sqref="H23:H29">
    <cfRule type="iconSet" priority="55">
      <iconSet>
        <cfvo type="percent" val="0"/>
        <cfvo type="num" val="0.95"/>
        <cfvo type="num" val="1"/>
      </iconSet>
    </cfRule>
  </conditionalFormatting>
  <conditionalFormatting sqref="H23:H30 H11:H13 H15:H16 H19">
    <cfRule type="iconSet" priority="56">
      <iconSet>
        <cfvo type="percent" val="0"/>
        <cfvo type="num" val="0.95" gte="0"/>
        <cfvo type="num" val="1" gte="0"/>
      </iconSet>
    </cfRule>
  </conditionalFormatting>
  <conditionalFormatting sqref="H23:H31 H10:H13 H15:H16 H19">
    <cfRule type="iconSet" priority="57">
      <iconSet>
        <cfvo type="percent" val="0"/>
        <cfvo type="num" val="0.95" gte="0"/>
        <cfvo type="num" val="1" gte="0"/>
      </iconSet>
    </cfRule>
  </conditionalFormatting>
  <conditionalFormatting sqref="H30">
    <cfRule type="iconSet" priority="50">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7">
      <iconSet>
        <cfvo type="percent" val="0"/>
        <cfvo type="num" val="0.95" gte="0"/>
        <cfvo type="num" val="0.99" gte="0"/>
      </iconSet>
    </cfRule>
  </conditionalFormatting>
  <conditionalFormatting sqref="H40:H45">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104">
    <cfRule type="iconSet" priority="48">
      <iconSet>
        <cfvo type="percent" val="0"/>
        <cfvo type="num" val="0.95"/>
        <cfvo type="num" val="1"/>
      </iconSet>
    </cfRule>
  </conditionalFormatting>
  <conditionalFormatting sqref="H105:H110 H113">
    <cfRule type="iconSet" priority="46">
      <iconSet>
        <cfvo type="percent" val="0"/>
        <cfvo type="num" val="0.95"/>
        <cfvo type="num" val="1"/>
      </iconSet>
    </cfRule>
  </conditionalFormatting>
  <conditionalFormatting sqref="H111">
    <cfRule type="iconSet" priority="12">
      <iconSet>
        <cfvo type="percent" val="0"/>
        <cfvo type="num" val="0.95"/>
        <cfvo type="num" val="1"/>
      </iconSet>
    </cfRule>
    <cfRule type="iconSet" priority="13">
      <iconSet>
        <cfvo type="percent" val="0"/>
        <cfvo type="num" val="0.95" gte="0"/>
        <cfvo type="num" val="0.99" gte="0"/>
      </iconSet>
    </cfRule>
    <cfRule type="iconSet" priority="14">
      <iconSet>
        <cfvo type="percent" val="0"/>
        <cfvo type="num" val="0.95" gte="0"/>
        <cfvo type="num" val="1" gte="0"/>
      </iconSet>
    </cfRule>
    <cfRule type="iconSet" priority="15">
      <iconSet>
        <cfvo type="percent" val="0"/>
        <cfvo type="num" val="0.95" gte="0"/>
        <cfvo type="num" val="1" gte="0"/>
      </iconSet>
    </cfRule>
  </conditionalFormatting>
  <conditionalFormatting sqref="H112">
    <cfRule type="iconSet" priority="16">
      <iconSet>
        <cfvo type="percent" val="0"/>
        <cfvo type="num" val="0.95"/>
        <cfvo type="num" val="1"/>
      </iconSet>
    </cfRule>
    <cfRule type="iconSet" priority="17">
      <iconSet>
        <cfvo type="percent" val="0"/>
        <cfvo type="num" val="0.95" gte="0"/>
        <cfvo type="num" val="0.99" gte="0"/>
      </iconSet>
    </cfRule>
    <cfRule type="iconSet" priority="18">
      <iconSet>
        <cfvo type="percent" val="0"/>
        <cfvo type="num" val="0.95" gte="0"/>
        <cfvo type="num" val="1" gte="0"/>
      </iconSet>
    </cfRule>
    <cfRule type="iconSet" priority="19">
      <iconSet>
        <cfvo type="percent" val="0"/>
        <cfvo type="num" val="0.95" gte="0"/>
        <cfvo type="num" val="1" gte="0"/>
      </iconSet>
    </cfRule>
  </conditionalFormatting>
  <conditionalFormatting sqref="H117:H122 H105:H110 H113">
    <cfRule type="iconSet" priority="53">
      <iconSet>
        <cfvo type="percent" val="0"/>
        <cfvo type="num" val="0.95" gte="0"/>
        <cfvo type="num" val="1" gte="0"/>
      </iconSet>
    </cfRule>
  </conditionalFormatting>
  <conditionalFormatting sqref="H117:H122">
    <cfRule type="iconSet" priority="54">
      <iconSet>
        <cfvo type="percent" val="0"/>
        <cfvo type="num" val="0.95"/>
        <cfvo type="num" val="1"/>
      </iconSet>
    </cfRule>
  </conditionalFormatting>
  <conditionalFormatting sqref="H123">
    <cfRule type="iconSet" priority="4">
      <iconSet>
        <cfvo type="percent" val="0"/>
        <cfvo type="num" val="0.95"/>
        <cfvo type="num" val="1"/>
      </iconSet>
    </cfRule>
    <cfRule type="iconSet" priority="5">
      <iconSet>
        <cfvo type="percent" val="0"/>
        <cfvo type="num" val="0.95" gte="0"/>
        <cfvo type="num" val="0.99" gte="0"/>
      </iconSet>
    </cfRule>
    <cfRule type="iconSet" priority="6">
      <iconSet>
        <cfvo type="percent" val="0"/>
        <cfvo type="num" val="0.95" gte="0"/>
        <cfvo type="num" val="1" gte="0"/>
      </iconSet>
    </cfRule>
    <cfRule type="iconSet" priority="7">
      <iconSet>
        <cfvo type="percent" val="0"/>
        <cfvo type="num" val="0.95" gte="0"/>
        <cfvo type="num" val="1" gte="0"/>
      </iconSet>
    </cfRule>
  </conditionalFormatting>
  <conditionalFormatting sqref="H124">
    <cfRule type="iconSet" priority="8">
      <iconSet>
        <cfvo type="percent" val="0"/>
        <cfvo type="num" val="0.95"/>
        <cfvo type="num" val="1"/>
      </iconSet>
    </cfRule>
    <cfRule type="iconSet" priority="9">
      <iconSet>
        <cfvo type="percent" val="0"/>
        <cfvo type="num" val="0.95" gte="0"/>
        <cfvo type="num" val="0.99" gte="0"/>
      </iconSet>
    </cfRule>
    <cfRule type="iconSet" priority="10">
      <iconSet>
        <cfvo type="percent" val="0"/>
        <cfvo type="num" val="0.95" gte="0"/>
        <cfvo type="num" val="1" gte="0"/>
      </iconSet>
    </cfRule>
    <cfRule type="iconSet" priority="11">
      <iconSet>
        <cfvo type="percent" val="0"/>
        <cfvo type="num" val="0.95" gte="0"/>
        <cfvo type="num" val="1" gte="0"/>
      </iconSet>
    </cfRule>
  </conditionalFormatting>
  <conditionalFormatting sqref="H125 H117:H122 H104:H110 H113">
    <cfRule type="iconSet" priority="51">
      <iconSet>
        <cfvo type="percent" val="0"/>
        <cfvo type="num" val="0.95" gte="0"/>
        <cfvo type="num" val="1" gte="0"/>
      </iconSet>
    </cfRule>
  </conditionalFormatting>
  <conditionalFormatting sqref="H125">
    <cfRule type="iconSet" priority="47">
      <iconSet>
        <cfvo type="percent" val="0"/>
        <cfvo type="num" val="0.95"/>
        <cfvo type="num" val="1"/>
      </iconSet>
    </cfRule>
  </conditionalFormatting>
  <conditionalFormatting sqref="H131:H133">
    <cfRule type="iconSet" priority="333">
      <iconSet>
        <cfvo type="percent" val="0"/>
        <cfvo type="num" val="0.95"/>
        <cfvo type="num" val="1"/>
      </iconSet>
    </cfRule>
    <cfRule type="iconSet" priority="334">
      <iconSet>
        <cfvo type="percent" val="0"/>
        <cfvo type="num" val="0.95"/>
        <cfvo type="num" val="1"/>
      </iconSet>
    </cfRule>
    <cfRule type="iconSet" priority="335">
      <iconSet>
        <cfvo type="percent" val="0"/>
        <cfvo type="num" val="0.95" gte="0"/>
        <cfvo type="num" val="0.99" gte="0"/>
      </iconSet>
    </cfRule>
  </conditionalFormatting>
  <conditionalFormatting sqref="H134:H135 H127:H130 H114:H116">
    <cfRule type="iconSet" priority="52">
      <iconSet>
        <cfvo type="percent" val="0"/>
        <cfvo type="num" val="0.95"/>
        <cfvo type="num" val="1"/>
      </iconSet>
    </cfRule>
  </conditionalFormatting>
  <conditionalFormatting sqref="H137 H104:H110 H113:H122 H125:H130 H134:H135">
    <cfRule type="iconSet" priority="49">
      <iconSet>
        <cfvo type="percent" val="0"/>
        <cfvo type="num" val="0.95" gte="0"/>
        <cfvo type="num" val="0.99" gte="0"/>
      </iconSet>
    </cfRule>
  </conditionalFormatting>
  <conditionalFormatting sqref="H137 H127:H130 H114:H116 H134:H135">
    <cfRule type="iconSet" priority="45">
      <iconSet>
        <cfvo type="percent" val="0"/>
        <cfvo type="num" val="0.95"/>
        <cfvo type="num" val="1"/>
      </iconSet>
    </cfRule>
  </conditionalFormatting>
  <conditionalFormatting sqref="H138:H143">
    <cfRule type="iconSet" priority="41">
      <iconSet>
        <cfvo type="percent" val="0"/>
        <cfvo type="num" val="0.95"/>
        <cfvo type="num" val="1"/>
      </iconSet>
    </cfRule>
    <cfRule type="iconSet" priority="42">
      <iconSet>
        <cfvo type="percent" val="0"/>
        <cfvo type="num" val="0.95"/>
        <cfvo type="num" val="1"/>
      </iconSet>
    </cfRule>
    <cfRule type="iconSet" priority="43">
      <iconSet>
        <cfvo type="percent" val="0"/>
        <cfvo type="num" val="0.95" gte="0"/>
        <cfvo type="num" val="0.99" gte="0"/>
      </iconSet>
    </cfRule>
  </conditionalFormatting>
  <conditionalFormatting sqref="H114:H115">
    <cfRule type="iconSet" priority="354">
      <iconSet>
        <cfvo type="percent" val="0"/>
        <cfvo type="num" val="0.95"/>
        <cfvo type="num" val="1"/>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ignoredErrors>
    <ignoredError sqref="F60" formulaRange="1"/>
    <ignoredError sqref="F20"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N162"/>
  <sheetViews>
    <sheetView showGridLines="0" topLeftCell="A133" zoomScaleNormal="100" zoomScaleSheetLayoutView="85" workbookViewId="0">
      <selection activeCell="I143" sqref="I143"/>
    </sheetView>
  </sheetViews>
  <sheetFormatPr baseColWidth="10" defaultColWidth="11.44140625" defaultRowHeight="13.2" outlineLevelRow="2"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6.88671875" style="2" customWidth="1"/>
    <col min="10" max="10" width="16.7773437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26" t="s">
        <v>52</v>
      </c>
      <c r="B1" s="426"/>
      <c r="C1" s="426"/>
      <c r="D1" s="426"/>
      <c r="E1" s="426"/>
      <c r="F1" s="426"/>
      <c r="G1" s="426"/>
      <c r="H1" s="426"/>
      <c r="I1" s="426"/>
    </row>
    <row r="2" spans="1:14" ht="17.399999999999999" x14ac:dyDescent="0.25">
      <c r="A2" s="427" t="s">
        <v>53</v>
      </c>
      <c r="B2" s="427"/>
      <c r="C2" s="427"/>
      <c r="D2" s="427"/>
      <c r="E2" s="427"/>
      <c r="F2" s="427"/>
      <c r="G2" s="427"/>
      <c r="H2" s="427"/>
      <c r="I2" s="427"/>
    </row>
    <row r="3" spans="1:14" ht="20.25" customHeight="1" x14ac:dyDescent="0.25">
      <c r="A3" s="428" t="s">
        <v>207</v>
      </c>
      <c r="B3" s="428"/>
      <c r="C3" s="428"/>
      <c r="D3" s="428"/>
      <c r="E3" s="428"/>
      <c r="F3" s="428"/>
      <c r="G3" s="428"/>
      <c r="H3" s="428"/>
      <c r="I3" s="428"/>
    </row>
    <row r="4" spans="1:14" ht="17.25" customHeight="1" x14ac:dyDescent="0.25">
      <c r="A4" s="429" t="s">
        <v>73</v>
      </c>
      <c r="B4" s="429"/>
      <c r="C4" s="429"/>
      <c r="D4" s="429"/>
      <c r="E4" s="429"/>
      <c r="F4" s="429"/>
      <c r="G4" s="429"/>
      <c r="H4" s="429"/>
      <c r="I4" s="429"/>
      <c r="K4" s="223"/>
    </row>
    <row r="5" spans="1:14" ht="15.6" x14ac:dyDescent="0.3">
      <c r="A5" s="63"/>
      <c r="B5" s="63"/>
      <c r="C5" s="63"/>
      <c r="D5" s="63"/>
      <c r="E5" s="63"/>
      <c r="F5" s="63"/>
      <c r="G5" s="63"/>
      <c r="H5" s="63"/>
      <c r="I5" s="63"/>
      <c r="L5" s="169"/>
    </row>
    <row r="6" spans="1:14" customFormat="1" ht="31.5" customHeight="1" x14ac:dyDescent="0.3">
      <c r="A6" s="430" t="s">
        <v>42</v>
      </c>
      <c r="B6" s="431"/>
      <c r="C6" s="431"/>
      <c r="D6" s="431"/>
      <c r="E6" s="431"/>
      <c r="F6" s="431"/>
      <c r="G6" s="431"/>
      <c r="H6" s="431"/>
      <c r="I6" s="432"/>
      <c r="K6" s="124"/>
      <c r="L6" s="170"/>
    </row>
    <row r="7" spans="1:14" ht="15.6" x14ac:dyDescent="0.3">
      <c r="C7" s="3"/>
      <c r="D7" s="4"/>
      <c r="G7" s="4"/>
      <c r="L7" s="169"/>
    </row>
    <row r="8" spans="1:14" s="5" customFormat="1" ht="60" customHeight="1" x14ac:dyDescent="0.25">
      <c r="C8" s="42"/>
      <c r="D8" s="43" t="s">
        <v>158</v>
      </c>
      <c r="E8" s="6"/>
      <c r="F8" s="43" t="s">
        <v>156</v>
      </c>
      <c r="G8" s="43" t="s">
        <v>157</v>
      </c>
      <c r="H8" s="6"/>
      <c r="I8" s="43" t="s">
        <v>160</v>
      </c>
      <c r="K8" s="123"/>
    </row>
    <row r="9" spans="1:14" s="7" customFormat="1" ht="4.5" customHeight="1" x14ac:dyDescent="0.25">
      <c r="C9" s="8"/>
      <c r="D9" s="34"/>
      <c r="E9" s="10"/>
      <c r="F9" s="9"/>
      <c r="G9" s="9"/>
      <c r="H9" s="10"/>
      <c r="J9" s="5"/>
      <c r="K9" s="125"/>
    </row>
    <row r="10" spans="1:14" s="5" customFormat="1" ht="15.9" customHeight="1" x14ac:dyDescent="0.25">
      <c r="A10" s="446" t="s">
        <v>20</v>
      </c>
      <c r="B10" s="447" t="s">
        <v>21</v>
      </c>
      <c r="C10" s="99" t="s">
        <v>1</v>
      </c>
      <c r="D10" s="131">
        <f t="shared" ref="D10:D20" si="0">D104</f>
        <v>450796.99366000033</v>
      </c>
      <c r="E10" s="116"/>
      <c r="F10" s="131">
        <f t="shared" ref="F10" si="1">F104</f>
        <v>440409.2331500001</v>
      </c>
      <c r="G10" s="131">
        <f>G104-G57</f>
        <v>542214.96822000004</v>
      </c>
      <c r="H10" s="11"/>
      <c r="I10" s="450">
        <f>+G31/G40</f>
        <v>0.84653694952437919</v>
      </c>
      <c r="K10" s="123"/>
      <c r="L10" s="123"/>
      <c r="M10" s="123"/>
      <c r="N10" s="123"/>
    </row>
    <row r="11" spans="1:14" ht="15.9" customHeight="1" outlineLevel="1" x14ac:dyDescent="0.25">
      <c r="A11" s="446"/>
      <c r="B11" s="448"/>
      <c r="C11" s="100" t="s">
        <v>43</v>
      </c>
      <c r="D11" s="37">
        <f t="shared" si="0"/>
        <v>274055.5628600003</v>
      </c>
      <c r="E11" s="116"/>
      <c r="F11" s="37">
        <f>F105</f>
        <v>263901.70079000009</v>
      </c>
      <c r="G11" s="37">
        <f>G105-G58</f>
        <v>344151.93647999992</v>
      </c>
      <c r="I11" s="451"/>
      <c r="J11" s="5"/>
      <c r="K11" s="122"/>
      <c r="L11" s="122"/>
      <c r="M11" s="122"/>
      <c r="N11" s="122"/>
    </row>
    <row r="12" spans="1:14" s="202" customFormat="1" ht="15.9" customHeight="1" outlineLevel="1" x14ac:dyDescent="0.25">
      <c r="A12" s="446"/>
      <c r="B12" s="448"/>
      <c r="C12" s="199" t="s">
        <v>204</v>
      </c>
      <c r="D12" s="200">
        <f>D106</f>
        <v>156322.75192000001</v>
      </c>
      <c r="E12" s="204"/>
      <c r="F12" s="37">
        <v>0</v>
      </c>
      <c r="G12" s="200">
        <f>G106</f>
        <v>177394.6115900001</v>
      </c>
      <c r="I12" s="451"/>
      <c r="J12" s="201"/>
      <c r="K12" s="205"/>
      <c r="L12" s="205"/>
      <c r="M12" s="205"/>
      <c r="N12" s="205"/>
    </row>
    <row r="13" spans="1:14" ht="15.9" customHeight="1" outlineLevel="1" x14ac:dyDescent="0.25">
      <c r="A13" s="446"/>
      <c r="B13" s="448"/>
      <c r="C13" s="100" t="s">
        <v>15</v>
      </c>
      <c r="D13" s="37">
        <f t="shared" si="0"/>
        <v>4.6882500000000018</v>
      </c>
      <c r="E13" s="116"/>
      <c r="F13" s="37">
        <f t="shared" ref="F13:F20" si="2">F107</f>
        <v>81.510419999999996</v>
      </c>
      <c r="G13" s="37">
        <f t="shared" ref="G13:G19" si="3">G107-G59</f>
        <v>43.053160000000013</v>
      </c>
      <c r="I13" s="451"/>
      <c r="K13" s="122"/>
      <c r="L13" s="122"/>
      <c r="M13" s="122"/>
      <c r="N13" s="122"/>
    </row>
    <row r="14" spans="1:14" ht="15.9" customHeight="1" outlineLevel="1" x14ac:dyDescent="0.25">
      <c r="A14" s="446"/>
      <c r="B14" s="448"/>
      <c r="C14" s="100" t="s">
        <v>203</v>
      </c>
      <c r="D14" s="147">
        <f t="shared" si="0"/>
        <v>20413.99063</v>
      </c>
      <c r="E14" s="117"/>
      <c r="F14" s="37">
        <f t="shared" si="2"/>
        <v>21537.845330000011</v>
      </c>
      <c r="G14" s="147">
        <f t="shared" si="3"/>
        <v>20625.366990000013</v>
      </c>
      <c r="H14" s="69"/>
      <c r="I14" s="451"/>
      <c r="K14" s="122"/>
      <c r="L14" s="122"/>
      <c r="M14" s="122"/>
      <c r="N14" s="122"/>
    </row>
    <row r="15" spans="1:14" ht="15.9" customHeight="1" outlineLevel="1" x14ac:dyDescent="0.25">
      <c r="A15" s="446"/>
      <c r="B15" s="448"/>
      <c r="C15" s="101" t="s">
        <v>14</v>
      </c>
      <c r="D15" s="37">
        <f t="shared" si="0"/>
        <v>7513.0797299999986</v>
      </c>
      <c r="E15" s="116"/>
      <c r="F15" s="37">
        <f t="shared" si="2"/>
        <v>6882.2656200000101</v>
      </c>
      <c r="G15" s="37">
        <f t="shared" si="3"/>
        <v>4636.0160800000031</v>
      </c>
      <c r="I15" s="451"/>
      <c r="K15" s="122"/>
      <c r="L15" s="122"/>
      <c r="M15" s="122"/>
      <c r="N15" s="122"/>
    </row>
    <row r="16" spans="1:14" ht="15.9" customHeight="1" outlineLevel="1" x14ac:dyDescent="0.25">
      <c r="A16" s="446"/>
      <c r="B16" s="448"/>
      <c r="C16" s="101" t="s">
        <v>13</v>
      </c>
      <c r="D16" s="37">
        <f t="shared" si="0"/>
        <v>11587.50525</v>
      </c>
      <c r="E16" s="116"/>
      <c r="F16" s="37">
        <f t="shared" si="2"/>
        <v>13294.24099</v>
      </c>
      <c r="G16" s="37">
        <f t="shared" si="3"/>
        <v>11399.04304000001</v>
      </c>
      <c r="I16" s="451"/>
      <c r="K16" s="122"/>
      <c r="L16" s="122"/>
      <c r="M16" s="122"/>
      <c r="N16" s="122"/>
    </row>
    <row r="17" spans="1:14" ht="15.9" customHeight="1" outlineLevel="1" x14ac:dyDescent="0.25">
      <c r="A17" s="446"/>
      <c r="B17" s="448"/>
      <c r="C17" s="101" t="s">
        <v>12</v>
      </c>
      <c r="D17" s="37">
        <f t="shared" si="0"/>
        <v>1313.4056499999999</v>
      </c>
      <c r="E17" s="116"/>
      <c r="F17" s="37">
        <f t="shared" si="2"/>
        <v>1294.6146100000001</v>
      </c>
      <c r="G17" s="37">
        <f t="shared" si="3"/>
        <v>4583.5003299999998</v>
      </c>
      <c r="I17" s="451"/>
      <c r="K17" s="122"/>
      <c r="L17" s="122"/>
      <c r="M17" s="122"/>
      <c r="N17" s="122"/>
    </row>
    <row r="18" spans="1:14" ht="15.9" customHeight="1" outlineLevel="1" x14ac:dyDescent="0.25">
      <c r="A18" s="446"/>
      <c r="B18" s="448"/>
      <c r="C18" s="101" t="s">
        <v>63</v>
      </c>
      <c r="D18" s="37">
        <f t="shared" si="0"/>
        <v>0</v>
      </c>
      <c r="E18" s="116"/>
      <c r="F18" s="37">
        <f t="shared" si="2"/>
        <v>66.72411000000001</v>
      </c>
      <c r="G18" s="37">
        <f t="shared" si="3"/>
        <v>6.8075400000000315</v>
      </c>
      <c r="I18" s="451"/>
      <c r="K18" s="122"/>
      <c r="L18" s="122"/>
      <c r="M18" s="122"/>
      <c r="N18" s="122"/>
    </row>
    <row r="19" spans="1:14" ht="15.9" customHeight="1" outlineLevel="1" x14ac:dyDescent="0.25">
      <c r="A19" s="446"/>
      <c r="B19" s="448"/>
      <c r="C19" s="101" t="s">
        <v>67</v>
      </c>
      <c r="D19" s="37">
        <f t="shared" si="0"/>
        <v>0</v>
      </c>
      <c r="E19" s="116"/>
      <c r="F19" s="37">
        <f t="shared" si="2"/>
        <v>0</v>
      </c>
      <c r="G19" s="37">
        <f t="shared" si="3"/>
        <v>0</v>
      </c>
      <c r="I19" s="451"/>
      <c r="K19" s="122"/>
      <c r="L19" s="122"/>
      <c r="M19" s="122"/>
      <c r="N19" s="122"/>
    </row>
    <row r="20" spans="1:14" ht="15.9" customHeight="1" x14ac:dyDescent="0.25">
      <c r="A20" s="446"/>
      <c r="B20" s="448"/>
      <c r="C20" s="102" t="s">
        <v>174</v>
      </c>
      <c r="D20" s="37">
        <f t="shared" si="0"/>
        <v>690775.5627899993</v>
      </c>
      <c r="E20" s="116"/>
      <c r="F20" s="37">
        <f t="shared" si="2"/>
        <v>670869.07081000099</v>
      </c>
      <c r="G20" s="147">
        <f>G114-G66-G93</f>
        <v>660887.15398000705</v>
      </c>
      <c r="H20" s="11"/>
      <c r="I20" s="451"/>
      <c r="J20" s="12"/>
      <c r="K20" s="122"/>
      <c r="L20" s="122"/>
      <c r="M20" s="122"/>
      <c r="N20" s="122"/>
    </row>
    <row r="21" spans="1:14" ht="15.9" customHeight="1" x14ac:dyDescent="0.25">
      <c r="A21" s="446"/>
      <c r="B21" s="448"/>
      <c r="C21" s="102" t="s">
        <v>41</v>
      </c>
      <c r="D21" s="37">
        <f t="shared" ref="D21:D30" si="4">D115</f>
        <v>39582.926690000008</v>
      </c>
      <c r="E21" s="116"/>
      <c r="F21" s="37">
        <f t="shared" ref="F21:F30" si="5">F115</f>
        <v>36645.331270000002</v>
      </c>
      <c r="G21" s="147">
        <f>G115-G67</f>
        <v>39374.034959999997</v>
      </c>
      <c r="H21" s="11"/>
      <c r="I21" s="451"/>
      <c r="J21" s="12"/>
      <c r="K21" s="122"/>
      <c r="L21" s="122"/>
      <c r="M21" s="122"/>
      <c r="N21" s="122"/>
    </row>
    <row r="22" spans="1:14" s="5" customFormat="1" ht="15.9" customHeight="1" x14ac:dyDescent="0.25">
      <c r="A22" s="446"/>
      <c r="B22" s="448"/>
      <c r="C22" s="103" t="s">
        <v>130</v>
      </c>
      <c r="D22" s="37">
        <f t="shared" si="4"/>
        <v>3298.9013300000011</v>
      </c>
      <c r="E22" s="116"/>
      <c r="F22" s="37">
        <f t="shared" si="5"/>
        <v>3441.3805200000002</v>
      </c>
      <c r="G22" s="147">
        <f>G116-G68</f>
        <v>3561.4419599999992</v>
      </c>
      <c r="H22" s="7"/>
      <c r="I22" s="451"/>
      <c r="K22" s="122"/>
      <c r="L22" s="122"/>
      <c r="M22" s="122"/>
      <c r="N22" s="122"/>
    </row>
    <row r="23" spans="1:14" ht="15.9" customHeight="1" x14ac:dyDescent="0.25">
      <c r="A23" s="446"/>
      <c r="B23" s="448"/>
      <c r="C23" s="103" t="s">
        <v>5</v>
      </c>
      <c r="D23" s="37">
        <f t="shared" si="4"/>
        <v>24862.169430000009</v>
      </c>
      <c r="E23" s="116"/>
      <c r="F23" s="37">
        <f t="shared" si="5"/>
        <v>20632.126649999998</v>
      </c>
      <c r="G23" s="147">
        <f>G117-G69</f>
        <v>18630.601569999992</v>
      </c>
      <c r="H23" s="11"/>
      <c r="I23" s="451"/>
      <c r="J23" s="5"/>
      <c r="K23" s="122"/>
      <c r="L23" s="122"/>
      <c r="M23" s="122"/>
      <c r="N23" s="122"/>
    </row>
    <row r="24" spans="1:14" ht="15.9" customHeight="1" x14ac:dyDescent="0.25">
      <c r="A24" s="446"/>
      <c r="B24" s="448"/>
      <c r="C24" s="103" t="s">
        <v>6</v>
      </c>
      <c r="D24" s="37">
        <f t="shared" si="4"/>
        <v>101709.42806000001</v>
      </c>
      <c r="E24" s="116"/>
      <c r="F24" s="37">
        <f t="shared" si="5"/>
        <v>119441.25493</v>
      </c>
      <c r="G24" s="147">
        <f>G118-G70</f>
        <v>111086.21951</v>
      </c>
      <c r="H24" s="11"/>
      <c r="I24" s="451"/>
      <c r="J24" s="5"/>
      <c r="K24" s="122"/>
      <c r="L24" s="122"/>
      <c r="M24" s="122"/>
      <c r="N24" s="122"/>
    </row>
    <row r="25" spans="1:14" ht="15.9" customHeight="1" x14ac:dyDescent="0.25">
      <c r="A25" s="446"/>
      <c r="B25" s="448"/>
      <c r="C25" s="103" t="s">
        <v>16</v>
      </c>
      <c r="D25" s="37">
        <f t="shared" si="4"/>
        <v>2241.7987400000002</v>
      </c>
      <c r="E25" s="116"/>
      <c r="F25" s="37">
        <f t="shared" si="5"/>
        <v>2102.9695100000008</v>
      </c>
      <c r="G25" s="147">
        <f>G119-G71</f>
        <v>2471.3916300000001</v>
      </c>
      <c r="H25" s="11"/>
      <c r="I25" s="451"/>
      <c r="J25" s="15"/>
      <c r="K25" s="122"/>
      <c r="L25" s="122"/>
      <c r="M25" s="122"/>
      <c r="N25" s="122"/>
    </row>
    <row r="26" spans="1:14" ht="15.9" customHeight="1" x14ac:dyDescent="0.25">
      <c r="A26" s="446"/>
      <c r="B26" s="448"/>
      <c r="C26" s="103" t="s">
        <v>7</v>
      </c>
      <c r="D26" s="37">
        <f t="shared" si="4"/>
        <v>1024.80376</v>
      </c>
      <c r="E26" s="116"/>
      <c r="F26" s="37">
        <f t="shared" si="5"/>
        <v>675.77367000000015</v>
      </c>
      <c r="G26" s="147">
        <f>G120-G72</f>
        <v>2033.2156900000002</v>
      </c>
      <c r="H26" s="11"/>
      <c r="I26" s="451"/>
      <c r="J26" s="5"/>
      <c r="K26" s="122"/>
      <c r="L26" s="122"/>
      <c r="M26" s="122"/>
      <c r="N26" s="122"/>
    </row>
    <row r="27" spans="1:14" ht="15.9" customHeight="1" x14ac:dyDescent="0.25">
      <c r="A27" s="446"/>
      <c r="B27" s="448"/>
      <c r="C27" s="103" t="s">
        <v>17</v>
      </c>
      <c r="D27" s="37">
        <f t="shared" si="4"/>
        <v>17492.98024999999</v>
      </c>
      <c r="E27" s="116"/>
      <c r="F27" s="37">
        <f t="shared" si="5"/>
        <v>17843.101129999999</v>
      </c>
      <c r="G27" s="147">
        <f>G121-G73</f>
        <v>19023.480660000001</v>
      </c>
      <c r="H27" s="11"/>
      <c r="I27" s="451"/>
      <c r="K27" s="122"/>
      <c r="L27" s="122"/>
      <c r="M27" s="122"/>
      <c r="N27" s="122"/>
    </row>
    <row r="28" spans="1:14" ht="15.9" customHeight="1" x14ac:dyDescent="0.25">
      <c r="A28" s="446"/>
      <c r="B28" s="448"/>
      <c r="C28" s="103" t="s">
        <v>57</v>
      </c>
      <c r="D28" s="37">
        <f t="shared" si="4"/>
        <v>3478.448379999998</v>
      </c>
      <c r="E28" s="116"/>
      <c r="F28" s="37">
        <f t="shared" si="5"/>
        <v>3498.762980000045</v>
      </c>
      <c r="G28" s="147">
        <f>G122-G76</f>
        <v>2627.1660400000292</v>
      </c>
      <c r="H28" s="11"/>
      <c r="I28" s="451"/>
      <c r="K28" s="122"/>
      <c r="L28" s="122"/>
      <c r="M28" s="122"/>
      <c r="N28" s="122"/>
    </row>
    <row r="29" spans="1:14" ht="15.9" customHeight="1" x14ac:dyDescent="0.25">
      <c r="A29" s="446"/>
      <c r="B29" s="448"/>
      <c r="C29" s="103" t="s">
        <v>58</v>
      </c>
      <c r="D29" s="37">
        <f t="shared" si="4"/>
        <v>3672.0798400000008</v>
      </c>
      <c r="E29" s="116"/>
      <c r="F29" s="37">
        <f t="shared" si="5"/>
        <v>2956.0820300000778</v>
      </c>
      <c r="G29" s="147">
        <f>G123-G77</f>
        <v>4152.4325400001189</v>
      </c>
      <c r="H29" s="11"/>
      <c r="I29" s="451"/>
      <c r="K29" s="122"/>
      <c r="L29" s="122"/>
      <c r="M29" s="122"/>
      <c r="N29" s="122"/>
    </row>
    <row r="30" spans="1:14" ht="15.9" customHeight="1" x14ac:dyDescent="0.25">
      <c r="A30" s="446"/>
      <c r="B30" s="448"/>
      <c r="C30" s="73" t="s">
        <v>74</v>
      </c>
      <c r="D30" s="37">
        <f t="shared" si="4"/>
        <v>1950.8890900000042</v>
      </c>
      <c r="E30" s="116"/>
      <c r="F30" s="37">
        <f t="shared" si="5"/>
        <v>1214.0671999999995</v>
      </c>
      <c r="G30" s="147">
        <f>G124-G78</f>
        <v>1343.0351899999998</v>
      </c>
      <c r="H30" s="7"/>
      <c r="I30" s="451"/>
      <c r="J30" s="5"/>
      <c r="K30" s="122"/>
      <c r="L30" s="122"/>
      <c r="M30" s="122"/>
      <c r="N30" s="122"/>
    </row>
    <row r="31" spans="1:14" s="7" customFormat="1" ht="18" customHeight="1" x14ac:dyDescent="0.3">
      <c r="A31" s="446"/>
      <c r="B31" s="449"/>
      <c r="C31" s="48" t="s">
        <v>55</v>
      </c>
      <c r="D31" s="49">
        <f>+D10+SUM(D20:D30)</f>
        <v>1340886.9820199998</v>
      </c>
      <c r="E31" s="118"/>
      <c r="F31" s="49">
        <f>+F10+SUM(F20:F30)</f>
        <v>1319729.1538500013</v>
      </c>
      <c r="G31" s="49">
        <f>+G10+SUM(G20:G30)</f>
        <v>1407405.1419500071</v>
      </c>
      <c r="I31" s="452"/>
      <c r="J31" s="16"/>
      <c r="K31" s="132"/>
      <c r="L31" s="132"/>
      <c r="M31" s="132"/>
      <c r="N31" s="132"/>
    </row>
    <row r="32" spans="1:14" ht="6.6" customHeight="1" x14ac:dyDescent="0.3">
      <c r="A32" s="446"/>
      <c r="B32" s="22"/>
      <c r="C32" s="35"/>
      <c r="D32" s="18"/>
      <c r="E32" s="18"/>
      <c r="F32" s="18"/>
      <c r="G32" s="18"/>
      <c r="H32" s="7"/>
      <c r="I32" s="36"/>
      <c r="J32" s="5"/>
      <c r="K32" s="132"/>
      <c r="L32" s="132"/>
      <c r="M32" s="132"/>
      <c r="N32" s="132"/>
    </row>
    <row r="33" spans="1:14" ht="18.75" customHeight="1" x14ac:dyDescent="0.25">
      <c r="A33" s="446"/>
      <c r="B33" s="453" t="s">
        <v>22</v>
      </c>
      <c r="C33" s="38" t="s">
        <v>38</v>
      </c>
      <c r="D33" s="39">
        <f>D127</f>
        <v>231854.3900599998</v>
      </c>
      <c r="E33" s="119"/>
      <c r="F33" s="39">
        <f>F127</f>
        <v>230943.36261999971</v>
      </c>
      <c r="G33" s="39">
        <f>G127-G81</f>
        <v>233430.51568000019</v>
      </c>
      <c r="H33" s="7"/>
      <c r="I33" s="450">
        <f>+G35/G40</f>
        <v>0.15346305047562089</v>
      </c>
      <c r="K33" s="132"/>
      <c r="L33" s="132"/>
      <c r="M33" s="132"/>
      <c r="N33" s="132"/>
    </row>
    <row r="34" spans="1:14" ht="18.75" customHeight="1" x14ac:dyDescent="0.25">
      <c r="A34" s="446"/>
      <c r="B34" s="454"/>
      <c r="C34" s="40" t="s">
        <v>39</v>
      </c>
      <c r="D34" s="37">
        <f>D128</f>
        <v>19465.472889999979</v>
      </c>
      <c r="E34" s="119"/>
      <c r="F34" s="37">
        <f>F128</f>
        <v>21964.354159999992</v>
      </c>
      <c r="G34" s="37">
        <f>G128-G82</f>
        <v>21708.597220000011</v>
      </c>
      <c r="H34" s="7"/>
      <c r="I34" s="451"/>
      <c r="K34" s="132"/>
      <c r="L34" s="132"/>
      <c r="M34" s="132"/>
      <c r="N34" s="132"/>
    </row>
    <row r="35" spans="1:14" s="7" customFormat="1" ht="18.75" customHeight="1" x14ac:dyDescent="0.25">
      <c r="A35" s="446"/>
      <c r="B35" s="455"/>
      <c r="C35" s="97" t="s">
        <v>61</v>
      </c>
      <c r="D35" s="49">
        <f>SUM(D33:D34)</f>
        <v>251319.86294999978</v>
      </c>
      <c r="F35" s="49">
        <f>SUM(F33:F34)</f>
        <v>252907.7167799997</v>
      </c>
      <c r="G35" s="49">
        <f>SUM(G33:G34)</f>
        <v>255139.11290000018</v>
      </c>
      <c r="H35" s="11"/>
      <c r="I35" s="452"/>
      <c r="K35" s="122"/>
      <c r="L35" s="132"/>
    </row>
    <row r="36" spans="1:14" s="7" customFormat="1" ht="15.6" x14ac:dyDescent="0.3">
      <c r="A36" s="446"/>
      <c r="B36" s="22"/>
      <c r="C36" s="19"/>
      <c r="D36" s="95"/>
      <c r="E36" s="95"/>
      <c r="F36" s="95"/>
      <c r="G36" s="95"/>
      <c r="H36" s="11"/>
      <c r="I36" s="36"/>
      <c r="K36" s="122"/>
      <c r="L36" s="132"/>
    </row>
    <row r="37" spans="1:14" s="7" customFormat="1" ht="15.75" customHeight="1" x14ac:dyDescent="0.3">
      <c r="A37" s="446"/>
      <c r="B37" s="438" t="s">
        <v>24</v>
      </c>
      <c r="C37" s="438"/>
      <c r="D37" s="50">
        <f t="shared" ref="D37:F37" si="6">D40-D38</f>
        <v>607229.59121000045</v>
      </c>
      <c r="F37" s="50">
        <f t="shared" si="6"/>
        <v>608773.37125000032</v>
      </c>
      <c r="G37" s="50">
        <f>G40-G38</f>
        <v>703582.51104999997</v>
      </c>
      <c r="H37" s="11"/>
      <c r="I37" s="51">
        <f>+G37/$G$40</f>
        <v>0.42319626018825973</v>
      </c>
      <c r="K37" s="127"/>
      <c r="L37" s="126"/>
    </row>
    <row r="38" spans="1:14" s="7" customFormat="1" ht="15.75" customHeight="1" x14ac:dyDescent="0.25">
      <c r="A38" s="446"/>
      <c r="B38" s="438" t="s">
        <v>25</v>
      </c>
      <c r="C38" s="438"/>
      <c r="D38" s="50">
        <f>+D20+D21+D22+D35</f>
        <v>984977.25375999906</v>
      </c>
      <c r="F38" s="50">
        <f>+F20+F21+F22+F35</f>
        <v>963863.49938000063</v>
      </c>
      <c r="G38" s="50">
        <f>+G20+G21+G22+G35</f>
        <v>958961.74380000716</v>
      </c>
      <c r="H38" s="62"/>
      <c r="I38" s="51">
        <f>+G38/$G$40</f>
        <v>0.57680373981174027</v>
      </c>
      <c r="K38" s="127"/>
      <c r="L38" s="126"/>
    </row>
    <row r="39" spans="1:14" ht="13.8" x14ac:dyDescent="0.25">
      <c r="B39" s="22"/>
      <c r="C39" s="19"/>
      <c r="D39" s="23"/>
      <c r="E39" s="17"/>
      <c r="F39" s="21"/>
      <c r="G39" s="21"/>
      <c r="H39" s="11"/>
      <c r="I39" s="22"/>
      <c r="K39" s="122"/>
      <c r="L39" s="26"/>
    </row>
    <row r="40" spans="1:14" ht="24.75" customHeight="1" x14ac:dyDescent="0.3">
      <c r="A40" s="439" t="s">
        <v>26</v>
      </c>
      <c r="B40" s="440" t="s">
        <v>75</v>
      </c>
      <c r="C40" s="441"/>
      <c r="D40" s="44">
        <f>+D31+D35</f>
        <v>1592206.8449699995</v>
      </c>
      <c r="E40" s="111"/>
      <c r="F40" s="44">
        <f>+F31+F35</f>
        <v>1572636.870630001</v>
      </c>
      <c r="G40" s="44">
        <f>+G31+G35</f>
        <v>1662544.2548500071</v>
      </c>
      <c r="H40" s="11"/>
      <c r="I40" s="388"/>
      <c r="J40" s="13"/>
      <c r="K40" s="127"/>
      <c r="L40" s="26"/>
    </row>
    <row r="41" spans="1:14" ht="14.25" customHeight="1" x14ac:dyDescent="0.25">
      <c r="A41" s="439"/>
      <c r="B41" s="442" t="s">
        <v>49</v>
      </c>
      <c r="C41" s="443"/>
      <c r="D41" s="41"/>
      <c r="E41" s="7"/>
      <c r="F41" s="226">
        <f>F139</f>
        <v>147845.47284999891</v>
      </c>
      <c r="G41" s="226">
        <f>G139</f>
        <v>161385.29450999887</v>
      </c>
      <c r="H41" s="11"/>
      <c r="I41" s="104"/>
      <c r="J41" s="186"/>
      <c r="K41" s="2"/>
      <c r="L41" s="26"/>
    </row>
    <row r="42" spans="1:14" ht="14.25" customHeight="1" x14ac:dyDescent="0.25">
      <c r="A42" s="439"/>
      <c r="B42" s="442" t="s">
        <v>50</v>
      </c>
      <c r="C42" s="443"/>
      <c r="D42" s="41"/>
      <c r="E42" s="7"/>
      <c r="F42" s="226">
        <f>F140</f>
        <v>3785.9817200000039</v>
      </c>
      <c r="G42" s="226">
        <f>G140</f>
        <v>4247.3586400000031</v>
      </c>
      <c r="H42" s="11"/>
      <c r="I42" s="104"/>
      <c r="K42" s="2"/>
      <c r="L42" s="26"/>
    </row>
    <row r="43" spans="1:14" ht="25.5" customHeight="1" x14ac:dyDescent="0.25">
      <c r="A43" s="439"/>
      <c r="B43" s="440" t="s">
        <v>76</v>
      </c>
      <c r="C43" s="441"/>
      <c r="D43" s="44">
        <f>+D40</f>
        <v>1592206.8449699995</v>
      </c>
      <c r="E43" s="62"/>
      <c r="F43" s="46">
        <f t="shared" ref="F43" si="7">+F40-F41-F42</f>
        <v>1421005.4160600021</v>
      </c>
      <c r="G43" s="46">
        <f>+G40-G41-G42</f>
        <v>1496911.6017000081</v>
      </c>
      <c r="H43" s="11"/>
      <c r="I43" s="62"/>
      <c r="K43" s="127"/>
      <c r="L43" s="26"/>
    </row>
    <row r="44" spans="1:14" ht="14.25" customHeight="1" x14ac:dyDescent="0.25">
      <c r="A44" s="439"/>
      <c r="B44" s="442" t="s">
        <v>77</v>
      </c>
      <c r="C44" s="443"/>
      <c r="D44" s="52"/>
      <c r="E44" s="62"/>
      <c r="F44" s="226">
        <f>F142</f>
        <v>39444.929650004196</v>
      </c>
      <c r="G44" s="37">
        <f>G142</f>
        <v>33862.543910000502</v>
      </c>
      <c r="H44" s="11"/>
      <c r="I44" s="112"/>
      <c r="K44" s="2"/>
      <c r="L44" s="26"/>
    </row>
    <row r="45" spans="1:14" ht="33" customHeight="1" x14ac:dyDescent="0.25">
      <c r="A45" s="439"/>
      <c r="B45" s="444" t="s">
        <v>85</v>
      </c>
      <c r="C45" s="445"/>
      <c r="D45" s="44">
        <f>+D43</f>
        <v>1592206.8449699995</v>
      </c>
      <c r="E45" s="62"/>
      <c r="F45" s="47">
        <f t="shared" ref="F45:G45" si="8">+F43-F44</f>
        <v>1381560.4864099978</v>
      </c>
      <c r="G45" s="47">
        <f t="shared" si="8"/>
        <v>1463049.0577900077</v>
      </c>
      <c r="H45" s="11"/>
      <c r="I45" s="62"/>
      <c r="K45" s="127"/>
      <c r="L45" s="26"/>
      <c r="M45" s="13"/>
    </row>
    <row r="46" spans="1:14" customFormat="1" ht="14.4" x14ac:dyDescent="0.3">
      <c r="K46" s="122"/>
      <c r="L46" s="128"/>
    </row>
    <row r="47" spans="1:14" customFormat="1" ht="27.75" customHeight="1" x14ac:dyDescent="0.3">
      <c r="A47" s="433" t="s">
        <v>48</v>
      </c>
      <c r="B47" s="434"/>
      <c r="C47" s="434"/>
      <c r="D47" s="434"/>
      <c r="E47" s="434"/>
      <c r="F47" s="434"/>
      <c r="G47" s="434"/>
      <c r="H47" s="434"/>
      <c r="I47" s="435"/>
      <c r="K47" s="122"/>
      <c r="L47" s="128"/>
    </row>
    <row r="48" spans="1:14" customFormat="1" ht="8.25" customHeight="1" x14ac:dyDescent="0.3">
      <c r="K48" s="122"/>
      <c r="L48" s="128"/>
    </row>
    <row r="49" spans="1:12" s="5" customFormat="1" ht="30" customHeight="1" x14ac:dyDescent="0.3">
      <c r="C49" s="42"/>
      <c r="D49" s="177"/>
      <c r="F49" s="74" t="str">
        <f>+F8</f>
        <v>Recaudación
 2024</v>
      </c>
      <c r="G49" s="74" t="str">
        <f>+G8</f>
        <v>Recaudación 
2025</v>
      </c>
      <c r="I49"/>
      <c r="K49" s="122"/>
      <c r="L49" s="29"/>
    </row>
    <row r="50" spans="1:12" s="29" customFormat="1" ht="14.4" x14ac:dyDescent="0.3">
      <c r="C50" s="268"/>
      <c r="D50" s="177"/>
      <c r="F50" s="177"/>
      <c r="G50" s="177"/>
      <c r="I50" s="128"/>
      <c r="K50" s="122"/>
    </row>
    <row r="51" spans="1:12" s="29" customFormat="1" ht="15.6" x14ac:dyDescent="0.3">
      <c r="A51" s="456" t="s">
        <v>47</v>
      </c>
      <c r="B51" s="456"/>
      <c r="C51" s="456"/>
      <c r="D51"/>
      <c r="E51"/>
      <c r="F51" s="82">
        <f>+F54+F86+F93</f>
        <v>168.58477000000002</v>
      </c>
      <c r="G51" s="82">
        <f>+G54+G86+G93</f>
        <v>65220.021069999988</v>
      </c>
      <c r="I51" s="128"/>
      <c r="K51" s="122"/>
    </row>
    <row r="52" spans="1:12" s="29" customFormat="1" ht="9.3000000000000007" customHeight="1" x14ac:dyDescent="0.3">
      <c r="C52" s="268"/>
      <c r="D52" s="177"/>
      <c r="F52" s="177"/>
      <c r="G52" s="177"/>
      <c r="I52" s="128"/>
      <c r="K52" s="122"/>
    </row>
    <row r="53" spans="1:12" customFormat="1" ht="8.25" customHeight="1" x14ac:dyDescent="0.3">
      <c r="D53" s="128"/>
      <c r="K53" s="122"/>
      <c r="L53" s="128"/>
    </row>
    <row r="54" spans="1:12" s="7" customFormat="1" ht="19.5" customHeight="1" x14ac:dyDescent="0.3">
      <c r="A54" s="436" t="s">
        <v>101</v>
      </c>
      <c r="B54" s="436"/>
      <c r="C54" s="437"/>
      <c r="D54" s="178">
        <f>SUM(D57:D83)</f>
        <v>0</v>
      </c>
      <c r="E54"/>
      <c r="F54" s="269">
        <f>SUM(F57:F83)</f>
        <v>0</v>
      </c>
      <c r="G54" s="269">
        <f>SUM(G66:G78)+G57+G83</f>
        <v>16318.460319999986</v>
      </c>
      <c r="H54"/>
      <c r="I54" s="397"/>
      <c r="J54" s="208"/>
      <c r="K54" s="122"/>
      <c r="L54" s="126"/>
    </row>
    <row r="55" spans="1:12" customFormat="1" ht="6" customHeight="1" x14ac:dyDescent="0.3">
      <c r="K55" s="122"/>
      <c r="L55" s="128"/>
    </row>
    <row r="56" spans="1:12" customFormat="1" ht="0.6" customHeight="1" outlineLevel="1" x14ac:dyDescent="0.3">
      <c r="K56" s="122"/>
      <c r="L56" s="128"/>
    </row>
    <row r="57" spans="1:12" s="5" customFormat="1" ht="15.9" customHeight="1" outlineLevel="2" x14ac:dyDescent="0.3">
      <c r="A57" s="402" t="s">
        <v>20</v>
      </c>
      <c r="B57" s="417" t="s">
        <v>21</v>
      </c>
      <c r="C57" s="64" t="s">
        <v>1</v>
      </c>
      <c r="D57" s="179"/>
      <c r="E57" s="66"/>
      <c r="F57" s="79">
        <v>0</v>
      </c>
      <c r="G57" s="224">
        <f>G58+G59+G60</f>
        <v>9239.9668999999958</v>
      </c>
      <c r="H57"/>
      <c r="I57" s="124"/>
      <c r="J57" s="353"/>
    </row>
    <row r="58" spans="1:12" s="5" customFormat="1" ht="15.9" customHeight="1" outlineLevel="2" x14ac:dyDescent="0.3">
      <c r="A58" s="402"/>
      <c r="B58" s="417"/>
      <c r="C58" s="68" t="s">
        <v>11</v>
      </c>
      <c r="D58" s="179"/>
      <c r="E58" s="66"/>
      <c r="F58" s="69">
        <v>0</v>
      </c>
      <c r="G58" s="69">
        <v>4166.5833999999959</v>
      </c>
      <c r="H58"/>
      <c r="I58" s="124"/>
      <c r="J58" s="353"/>
    </row>
    <row r="59" spans="1:12" s="5" customFormat="1" ht="15.9" customHeight="1" outlineLevel="2" x14ac:dyDescent="0.3">
      <c r="A59" s="402"/>
      <c r="B59" s="417"/>
      <c r="C59" s="68" t="s">
        <v>15</v>
      </c>
      <c r="D59" s="179"/>
      <c r="E59" s="66"/>
      <c r="F59" s="69">
        <v>0</v>
      </c>
      <c r="G59" s="69">
        <v>37.215889999999995</v>
      </c>
      <c r="H59"/>
      <c r="I59" s="124"/>
      <c r="J59" s="353"/>
    </row>
    <row r="60" spans="1:12" s="5" customFormat="1" ht="15.9" customHeight="1" outlineLevel="2" x14ac:dyDescent="0.3">
      <c r="A60" s="402"/>
      <c r="B60" s="417"/>
      <c r="C60" s="68" t="s">
        <v>2</v>
      </c>
      <c r="D60" s="179"/>
      <c r="E60" s="66"/>
      <c r="F60" s="69">
        <v>0</v>
      </c>
      <c r="G60" s="69">
        <v>5036.1676100000004</v>
      </c>
      <c r="H60"/>
      <c r="I60" s="124"/>
      <c r="J60" s="353"/>
    </row>
    <row r="61" spans="1:12" s="5" customFormat="1" ht="15.9" customHeight="1" outlineLevel="2" x14ac:dyDescent="0.3">
      <c r="A61" s="402"/>
      <c r="B61" s="417"/>
      <c r="C61" s="71" t="s">
        <v>14</v>
      </c>
      <c r="D61" s="179"/>
      <c r="E61" s="66"/>
      <c r="F61" s="69">
        <v>0</v>
      </c>
      <c r="G61" s="69">
        <v>2163.0435899999989</v>
      </c>
      <c r="H61"/>
      <c r="I61" s="124"/>
      <c r="J61" s="353"/>
    </row>
    <row r="62" spans="1:12" s="5" customFormat="1" ht="15.9" customHeight="1" outlineLevel="2" x14ac:dyDescent="0.3">
      <c r="A62" s="402"/>
      <c r="B62" s="417"/>
      <c r="C62" s="71" t="s">
        <v>13</v>
      </c>
      <c r="D62" s="179"/>
      <c r="E62" s="66"/>
      <c r="F62" s="69">
        <v>0</v>
      </c>
      <c r="G62" s="69">
        <v>2616.3310699999997</v>
      </c>
      <c r="H62"/>
      <c r="I62" s="124"/>
      <c r="J62" s="353"/>
    </row>
    <row r="63" spans="1:12" s="5" customFormat="1" ht="15.9" customHeight="1" outlineLevel="2" x14ac:dyDescent="0.3">
      <c r="A63" s="402"/>
      <c r="B63" s="417"/>
      <c r="C63" s="71" t="s">
        <v>12</v>
      </c>
      <c r="D63" s="179"/>
      <c r="E63" s="66"/>
      <c r="F63" s="69">
        <v>0</v>
      </c>
      <c r="G63" s="69">
        <v>191.23372000000001</v>
      </c>
      <c r="H63"/>
      <c r="I63" s="124"/>
      <c r="J63" s="353"/>
    </row>
    <row r="64" spans="1:12" s="5" customFormat="1" ht="15.9" customHeight="1" outlineLevel="2" x14ac:dyDescent="0.3">
      <c r="A64" s="402"/>
      <c r="B64" s="417"/>
      <c r="C64" s="71" t="s">
        <v>63</v>
      </c>
      <c r="D64" s="179"/>
      <c r="E64" s="66"/>
      <c r="F64" s="69">
        <v>0</v>
      </c>
      <c r="G64" s="69">
        <v>65.559229999999985</v>
      </c>
      <c r="H64"/>
      <c r="I64" s="124"/>
      <c r="J64" s="353"/>
    </row>
    <row r="65" spans="1:10" s="5" customFormat="1" ht="15.9" customHeight="1" outlineLevel="2" x14ac:dyDescent="0.3">
      <c r="A65" s="402"/>
      <c r="B65" s="417"/>
      <c r="C65" s="71" t="s">
        <v>67</v>
      </c>
      <c r="D65" s="179"/>
      <c r="E65" s="66"/>
      <c r="F65" s="69">
        <v>0</v>
      </c>
      <c r="G65" s="69">
        <v>0</v>
      </c>
      <c r="H65"/>
      <c r="I65" s="124"/>
      <c r="J65" s="353"/>
    </row>
    <row r="66" spans="1:10" s="5" customFormat="1" ht="15.9" customHeight="1" outlineLevel="2" x14ac:dyDescent="0.3">
      <c r="A66" s="402"/>
      <c r="B66" s="417"/>
      <c r="C66" s="72" t="s">
        <v>40</v>
      </c>
      <c r="D66" s="179"/>
      <c r="E66" s="66"/>
      <c r="F66" s="69">
        <v>0</v>
      </c>
      <c r="G66" s="69">
        <v>3596.867980000015</v>
      </c>
      <c r="H66"/>
      <c r="I66" s="124"/>
      <c r="J66" s="353"/>
    </row>
    <row r="67" spans="1:10" s="5" customFormat="1" ht="15.9" customHeight="1" outlineLevel="2" x14ac:dyDescent="0.3">
      <c r="A67" s="402"/>
      <c r="B67" s="417"/>
      <c r="C67" s="72" t="s">
        <v>41</v>
      </c>
      <c r="D67" s="179"/>
      <c r="E67" s="66"/>
      <c r="F67" s="69">
        <v>0</v>
      </c>
      <c r="G67" s="69">
        <v>1204.710610000004</v>
      </c>
      <c r="H67"/>
      <c r="I67" s="124"/>
      <c r="J67" s="353"/>
    </row>
    <row r="68" spans="1:10" s="5" customFormat="1" ht="15.9" customHeight="1" outlineLevel="2" x14ac:dyDescent="0.3">
      <c r="A68" s="402"/>
      <c r="B68" s="417"/>
      <c r="C68" s="73" t="s">
        <v>18</v>
      </c>
      <c r="D68" s="179"/>
      <c r="E68" s="66"/>
      <c r="F68" s="69">
        <v>0</v>
      </c>
      <c r="G68" s="69">
        <v>0.18418999999999999</v>
      </c>
      <c r="H68"/>
      <c r="I68" s="124"/>
      <c r="J68" s="353"/>
    </row>
    <row r="69" spans="1:10" s="5" customFormat="1" ht="15.9" customHeight="1" outlineLevel="2" x14ac:dyDescent="0.3">
      <c r="A69" s="402"/>
      <c r="B69" s="417"/>
      <c r="C69" s="73" t="s">
        <v>5</v>
      </c>
      <c r="D69" s="179"/>
      <c r="E69" s="66"/>
      <c r="F69" s="69">
        <v>0</v>
      </c>
      <c r="G69" s="69">
        <v>1439.9324999999708</v>
      </c>
      <c r="H69"/>
      <c r="I69" s="124"/>
      <c r="J69" s="353"/>
    </row>
    <row r="70" spans="1:10" s="5" customFormat="1" ht="15.9" customHeight="1" outlineLevel="2" x14ac:dyDescent="0.3">
      <c r="A70" s="402"/>
      <c r="B70" s="417"/>
      <c r="C70" s="73" t="s">
        <v>6</v>
      </c>
      <c r="D70" s="179"/>
      <c r="E70" s="66"/>
      <c r="F70" s="69">
        <v>0</v>
      </c>
      <c r="G70" s="69">
        <v>231.0162999999996</v>
      </c>
      <c r="H70"/>
      <c r="I70" s="124"/>
      <c r="J70" s="353"/>
    </row>
    <row r="71" spans="1:10" s="5" customFormat="1" ht="15.9" customHeight="1" outlineLevel="2" x14ac:dyDescent="0.3">
      <c r="A71" s="402"/>
      <c r="B71" s="417"/>
      <c r="C71" s="73" t="s">
        <v>16</v>
      </c>
      <c r="D71" s="179"/>
      <c r="E71" s="66"/>
      <c r="F71" s="69">
        <v>0</v>
      </c>
      <c r="G71" s="69">
        <v>1.68509</v>
      </c>
      <c r="H71"/>
      <c r="I71" s="124"/>
      <c r="J71" s="353"/>
    </row>
    <row r="72" spans="1:10" s="5" customFormat="1" ht="15.9" customHeight="1" outlineLevel="2" x14ac:dyDescent="0.3">
      <c r="A72" s="402"/>
      <c r="B72" s="417"/>
      <c r="C72" s="73" t="s">
        <v>7</v>
      </c>
      <c r="D72" s="179"/>
      <c r="E72" s="66"/>
      <c r="F72" s="69">
        <v>0</v>
      </c>
      <c r="G72" s="69">
        <v>22.805240000000001</v>
      </c>
      <c r="H72"/>
      <c r="I72" s="124"/>
      <c r="J72" s="353"/>
    </row>
    <row r="73" spans="1:10" s="5" customFormat="1" ht="15.9" customHeight="1" outlineLevel="2" x14ac:dyDescent="0.3">
      <c r="A73" s="402"/>
      <c r="B73" s="417"/>
      <c r="C73" s="73" t="s">
        <v>17</v>
      </c>
      <c r="D73" s="179"/>
      <c r="E73" s="66"/>
      <c r="F73" s="69">
        <v>0</v>
      </c>
      <c r="G73" s="69">
        <v>0.49077999999999999</v>
      </c>
      <c r="H73"/>
      <c r="I73" s="124"/>
      <c r="J73" s="353"/>
    </row>
    <row r="74" spans="1:10" s="5" customFormat="1" ht="15.9" customHeight="1" outlineLevel="2" x14ac:dyDescent="0.3">
      <c r="A74" s="402"/>
      <c r="B74" s="417"/>
      <c r="C74" s="73" t="s">
        <v>102</v>
      </c>
      <c r="D74" s="179"/>
      <c r="E74" s="66"/>
      <c r="F74" s="69">
        <v>0</v>
      </c>
      <c r="G74" s="69">
        <v>201.18743000000012</v>
      </c>
      <c r="H74"/>
      <c r="I74" s="124"/>
      <c r="J74" s="353"/>
    </row>
    <row r="75" spans="1:10" s="5" customFormat="1" ht="15.9" customHeight="1" outlineLevel="2" x14ac:dyDescent="0.3">
      <c r="A75" s="402"/>
      <c r="B75" s="417"/>
      <c r="C75" s="73" t="s">
        <v>103</v>
      </c>
      <c r="D75" s="179"/>
      <c r="E75" s="66"/>
      <c r="F75" s="69">
        <v>0</v>
      </c>
      <c r="G75" s="69">
        <v>9.3576899999999998</v>
      </c>
      <c r="H75"/>
      <c r="I75" s="124"/>
      <c r="J75" s="353"/>
    </row>
    <row r="76" spans="1:10" s="5" customFormat="1" ht="15.9" customHeight="1" outlineLevel="2" x14ac:dyDescent="0.3">
      <c r="A76" s="402"/>
      <c r="B76" s="417"/>
      <c r="C76" s="73" t="s">
        <v>57</v>
      </c>
      <c r="D76" s="179"/>
      <c r="E76" s="66"/>
      <c r="F76" s="69">
        <v>0</v>
      </c>
      <c r="G76" s="69">
        <v>0</v>
      </c>
      <c r="H76"/>
      <c r="I76" s="124"/>
      <c r="J76" s="353"/>
    </row>
    <row r="77" spans="1:10" s="5" customFormat="1" ht="15.9" customHeight="1" outlineLevel="2" x14ac:dyDescent="0.3">
      <c r="A77" s="402"/>
      <c r="B77" s="417"/>
      <c r="C77" s="73" t="s">
        <v>58</v>
      </c>
      <c r="D77" s="179"/>
      <c r="E77" s="66"/>
      <c r="F77" s="69">
        <v>0</v>
      </c>
      <c r="G77" s="69">
        <v>0</v>
      </c>
      <c r="H77"/>
      <c r="I77" s="124"/>
      <c r="J77" s="353"/>
    </row>
    <row r="78" spans="1:10" s="5" customFormat="1" ht="15.9" customHeight="1" outlineLevel="2" x14ac:dyDescent="0.3">
      <c r="A78" s="402"/>
      <c r="B78" s="417"/>
      <c r="C78" s="73" t="s">
        <v>74</v>
      </c>
      <c r="D78" s="179"/>
      <c r="E78" s="66"/>
      <c r="F78" s="69">
        <v>0</v>
      </c>
      <c r="G78" s="69">
        <v>276.98466999999999</v>
      </c>
      <c r="H78"/>
      <c r="I78" s="124"/>
      <c r="J78" s="353"/>
    </row>
    <row r="79" spans="1:10" s="5" customFormat="1" ht="15.9" customHeight="1" outlineLevel="2" x14ac:dyDescent="0.3">
      <c r="A79" s="402"/>
      <c r="B79" s="417"/>
      <c r="C79" s="184" t="s">
        <v>55</v>
      </c>
      <c r="D79" s="179"/>
      <c r="E79" s="66"/>
      <c r="F79" s="190">
        <f>SUM(F66:F78)+F57</f>
        <v>0</v>
      </c>
      <c r="G79" s="190">
        <f>SUM(G66:G78)+G57</f>
        <v>16225.189379999985</v>
      </c>
      <c r="H79"/>
      <c r="I79" s="111"/>
    </row>
    <row r="80" spans="1:10" s="5" customFormat="1" ht="6" customHeight="1" outlineLevel="2" x14ac:dyDescent="0.3">
      <c r="A80" s="402"/>
      <c r="B80" s="181"/>
      <c r="C80" s="185"/>
      <c r="D80" s="179"/>
      <c r="E80" s="183"/>
      <c r="F80" s="179"/>
      <c r="G80" s="179"/>
      <c r="H80"/>
      <c r="I80"/>
    </row>
    <row r="81" spans="1:9" s="5" customFormat="1" ht="15.9" customHeight="1" outlineLevel="2" x14ac:dyDescent="0.3">
      <c r="A81" s="402"/>
      <c r="B81" s="418" t="s">
        <v>22</v>
      </c>
      <c r="C81" s="38" t="s">
        <v>38</v>
      </c>
      <c r="D81" s="179"/>
      <c r="E81" s="66"/>
      <c r="F81" s="79">
        <v>0</v>
      </c>
      <c r="G81" s="79">
        <v>0</v>
      </c>
      <c r="H81"/>
      <c r="I81"/>
    </row>
    <row r="82" spans="1:9" s="5" customFormat="1" ht="15.9" customHeight="1" outlineLevel="2" x14ac:dyDescent="0.3">
      <c r="A82" s="402"/>
      <c r="B82" s="418"/>
      <c r="C82" s="40" t="s">
        <v>39</v>
      </c>
      <c r="D82" s="179"/>
      <c r="E82" s="66"/>
      <c r="F82" s="69">
        <v>0</v>
      </c>
      <c r="G82" s="69">
        <v>93.270939999999982</v>
      </c>
      <c r="H82"/>
      <c r="I82"/>
    </row>
    <row r="83" spans="1:9" s="5" customFormat="1" ht="15.9" customHeight="1" outlineLevel="2" x14ac:dyDescent="0.3">
      <c r="A83" s="402"/>
      <c r="B83" s="418"/>
      <c r="C83" s="75" t="s">
        <v>61</v>
      </c>
      <c r="D83" s="179"/>
      <c r="E83" s="66"/>
      <c r="F83" s="75">
        <v>0</v>
      </c>
      <c r="G83" s="251">
        <f>SUM(G81:G82)</f>
        <v>93.270939999999982</v>
      </c>
      <c r="H83"/>
      <c r="I83"/>
    </row>
    <row r="84" spans="1:9" s="29" customFormat="1" ht="15.9" customHeight="1" outlineLevel="1" x14ac:dyDescent="0.3">
      <c r="A84" s="180"/>
      <c r="B84" s="181"/>
      <c r="C84" s="182"/>
      <c r="D84" s="179"/>
      <c r="E84" s="183"/>
      <c r="F84" s="179"/>
      <c r="G84" s="179"/>
      <c r="H84" s="128"/>
      <c r="I84" s="128"/>
    </row>
    <row r="85" spans="1:9" s="29" customFormat="1" ht="15.9" customHeight="1" outlineLevel="1" x14ac:dyDescent="0.3">
      <c r="A85" s="180"/>
      <c r="B85" s="181"/>
      <c r="C85" s="182"/>
      <c r="D85" s="179"/>
      <c r="E85" s="183"/>
      <c r="F85" s="179"/>
      <c r="G85" s="179"/>
      <c r="H85" s="128"/>
      <c r="I85" s="128"/>
    </row>
    <row r="86" spans="1:9" s="29" customFormat="1" ht="15.9" customHeight="1" outlineLevel="1" x14ac:dyDescent="0.3">
      <c r="A86" s="457" t="s">
        <v>125</v>
      </c>
      <c r="B86" s="457"/>
      <c r="C86" s="458"/>
      <c r="D86" s="128"/>
      <c r="E86" s="128"/>
      <c r="F86" s="264">
        <f>F88+F89</f>
        <v>168.58477000000002</v>
      </c>
      <c r="G86" s="264">
        <f>G88+G89</f>
        <v>102.88405999999986</v>
      </c>
      <c r="H86" s="128"/>
      <c r="I86" s="128"/>
    </row>
    <row r="87" spans="1:9" s="29" customFormat="1" ht="7.2" customHeight="1" outlineLevel="1" x14ac:dyDescent="0.3">
      <c r="A87"/>
      <c r="B87"/>
      <c r="C87"/>
      <c r="D87" s="128"/>
      <c r="E87" s="128"/>
      <c r="F87"/>
      <c r="G87"/>
      <c r="H87" s="128"/>
      <c r="I87" s="128"/>
    </row>
    <row r="88" spans="1:9" s="29" customFormat="1" ht="19.2" customHeight="1" outlineLevel="1" x14ac:dyDescent="0.3">
      <c r="A88" s="402"/>
      <c r="B88" s="459" t="s">
        <v>126</v>
      </c>
      <c r="C88" s="260" t="s">
        <v>102</v>
      </c>
      <c r="D88" s="179"/>
      <c r="E88" s="179"/>
      <c r="F88" s="386">
        <f>F131</f>
        <v>166.51972000000001</v>
      </c>
      <c r="G88" s="386">
        <f>G131-G74</f>
        <v>102.88405999999986</v>
      </c>
      <c r="H88" s="128"/>
      <c r="I88" s="128"/>
    </row>
    <row r="89" spans="1:9" s="29" customFormat="1" ht="19.2" customHeight="1" outlineLevel="1" x14ac:dyDescent="0.3">
      <c r="A89" s="402"/>
      <c r="B89" s="459"/>
      <c r="C89" s="261" t="s">
        <v>103</v>
      </c>
      <c r="D89" s="179"/>
      <c r="E89" s="179"/>
      <c r="F89" s="387">
        <f>F132</f>
        <v>2.0650499999999998</v>
      </c>
      <c r="G89" s="387">
        <f>G132-G75</f>
        <v>0</v>
      </c>
      <c r="H89" s="128"/>
      <c r="I89" s="128"/>
    </row>
    <row r="90" spans="1:9" s="29" customFormat="1" ht="19.2" customHeight="1" outlineLevel="1" x14ac:dyDescent="0.3">
      <c r="A90" s="402"/>
      <c r="B90" s="459"/>
      <c r="C90" s="267" t="s">
        <v>127</v>
      </c>
      <c r="D90" s="127"/>
      <c r="E90" s="259"/>
      <c r="F90" s="265">
        <v>0</v>
      </c>
      <c r="G90" s="266">
        <f>SUM(G88:G89)</f>
        <v>102.88405999999986</v>
      </c>
      <c r="H90" s="128"/>
      <c r="I90" s="128"/>
    </row>
    <row r="91" spans="1:9" s="29" customFormat="1" ht="15.9" customHeight="1" outlineLevel="1" x14ac:dyDescent="0.3">
      <c r="A91" s="180"/>
      <c r="B91" s="181"/>
      <c r="C91" s="182"/>
      <c r="D91" s="179"/>
      <c r="E91" s="183"/>
      <c r="F91" s="179"/>
      <c r="G91" s="179"/>
      <c r="H91" s="128"/>
      <c r="I91" s="128"/>
    </row>
    <row r="92" spans="1:9" s="29" customFormat="1" ht="15.9" customHeight="1" outlineLevel="1" x14ac:dyDescent="0.3">
      <c r="A92" s="180"/>
      <c r="B92" s="181"/>
      <c r="C92" s="182"/>
      <c r="D92" s="179"/>
      <c r="E92" s="183"/>
      <c r="F92" s="179"/>
      <c r="G92" s="179"/>
      <c r="H92" s="128"/>
      <c r="I92" s="128"/>
    </row>
    <row r="93" spans="1:9" s="29" customFormat="1" ht="15.9" customHeight="1" outlineLevel="1" x14ac:dyDescent="0.3">
      <c r="A93" s="460" t="s">
        <v>217</v>
      </c>
      <c r="B93" s="460"/>
      <c r="C93" s="461"/>
      <c r="D93" s="128"/>
      <c r="E93" s="128"/>
      <c r="F93" s="284">
        <f>F95</f>
        <v>0</v>
      </c>
      <c r="G93" s="285">
        <f>G95</f>
        <v>48798.67669</v>
      </c>
      <c r="H93" s="128"/>
      <c r="I93" s="128"/>
    </row>
    <row r="94" spans="1:9" s="29" customFormat="1" ht="7.8" customHeight="1" outlineLevel="1" x14ac:dyDescent="0.3">
      <c r="A94"/>
      <c r="B94"/>
      <c r="C94"/>
      <c r="D94" s="128"/>
      <c r="E94" s="128"/>
      <c r="F94"/>
      <c r="G94"/>
      <c r="H94" s="128"/>
      <c r="I94" s="128"/>
    </row>
    <row r="95" spans="1:9" s="29" customFormat="1" ht="15" customHeight="1" outlineLevel="1" x14ac:dyDescent="0.3">
      <c r="A95" s="402"/>
      <c r="B95" s="462" t="s">
        <v>135</v>
      </c>
      <c r="C95" s="288" t="s">
        <v>216</v>
      </c>
      <c r="D95" s="179"/>
      <c r="E95" s="179"/>
      <c r="F95" s="79">
        <v>0</v>
      </c>
      <c r="G95" s="389">
        <v>48798.67669</v>
      </c>
      <c r="H95" s="128"/>
      <c r="I95" s="128"/>
    </row>
    <row r="96" spans="1:9" s="29" customFormat="1" ht="15" customHeight="1" outlineLevel="1" x14ac:dyDescent="0.3">
      <c r="A96" s="402"/>
      <c r="B96" s="462"/>
      <c r="C96" s="283" t="s">
        <v>134</v>
      </c>
      <c r="D96" s="127"/>
      <c r="E96" s="259"/>
      <c r="F96" s="286">
        <f>F95</f>
        <v>0</v>
      </c>
      <c r="G96" s="287">
        <f>SUM(G95:G95)</f>
        <v>48798.67669</v>
      </c>
      <c r="H96" s="128"/>
      <c r="I96" s="128"/>
    </row>
    <row r="97" spans="1:12" s="29" customFormat="1" ht="15.9" customHeight="1" outlineLevel="1" x14ac:dyDescent="0.3">
      <c r="A97" s="180"/>
      <c r="B97" s="181"/>
      <c r="C97" s="182"/>
      <c r="D97" s="179"/>
      <c r="E97" s="183"/>
      <c r="F97" s="179"/>
      <c r="G97" s="179"/>
      <c r="H97" s="128"/>
      <c r="I97" s="128"/>
    </row>
    <row r="98" spans="1:12" s="29" customFormat="1" ht="15.9" customHeight="1" outlineLevel="1" x14ac:dyDescent="0.3">
      <c r="A98" s="180"/>
      <c r="B98" s="181"/>
      <c r="C98" s="182"/>
      <c r="D98" s="179"/>
      <c r="E98" s="183"/>
      <c r="F98" s="179"/>
      <c r="G98" s="179"/>
      <c r="H98" s="128"/>
      <c r="I98" s="128"/>
    </row>
    <row r="99" spans="1:12" s="29" customFormat="1" ht="15.9" customHeight="1" outlineLevel="1" x14ac:dyDescent="0.3">
      <c r="A99" s="180"/>
      <c r="B99" s="181"/>
      <c r="C99" s="182"/>
      <c r="D99" s="179"/>
      <c r="E99" s="183"/>
      <c r="F99" s="179"/>
      <c r="G99" s="179"/>
      <c r="H99" s="128"/>
      <c r="I99" s="128"/>
    </row>
    <row r="100" spans="1:12" ht="33" customHeight="1" x14ac:dyDescent="0.25">
      <c r="A100" s="403" t="s">
        <v>51</v>
      </c>
      <c r="B100" s="404"/>
      <c r="C100" s="404"/>
      <c r="D100" s="404"/>
      <c r="E100" s="404"/>
      <c r="F100" s="404"/>
      <c r="G100" s="404"/>
      <c r="H100" s="404"/>
      <c r="I100" s="405"/>
      <c r="K100" s="122"/>
      <c r="L100" s="26"/>
    </row>
    <row r="101" spans="1:12" ht="8.25" customHeight="1" x14ac:dyDescent="0.3">
      <c r="C101" s="3"/>
      <c r="D101"/>
      <c r="G101" s="4"/>
      <c r="K101" s="122"/>
      <c r="L101" s="26"/>
    </row>
    <row r="102" spans="1:12" s="5" customFormat="1" ht="51" customHeight="1" x14ac:dyDescent="0.3">
      <c r="C102" s="42"/>
      <c r="D102" s="83" t="str">
        <f>+D8</f>
        <v>Meta 
2025</v>
      </c>
      <c r="E102"/>
      <c r="F102" s="83" t="str">
        <f>+F8</f>
        <v>Recaudación
 2024</v>
      </c>
      <c r="G102" s="83" t="str">
        <f>+G8</f>
        <v>Recaudación 
2025</v>
      </c>
      <c r="H102"/>
      <c r="I102" s="83" t="str">
        <f>+I8</f>
        <v>Participación de la Recaudación 2025</v>
      </c>
      <c r="K102" s="122"/>
      <c r="L102" s="29"/>
    </row>
    <row r="103" spans="1:12" customFormat="1" ht="6" customHeight="1" x14ac:dyDescent="0.3">
      <c r="K103" s="129"/>
      <c r="L103" s="128"/>
    </row>
    <row r="104" spans="1:12" s="5" customFormat="1" ht="15.9" customHeight="1" x14ac:dyDescent="0.25">
      <c r="A104" s="406" t="s">
        <v>20</v>
      </c>
      <c r="B104" s="407" t="s">
        <v>21</v>
      </c>
      <c r="C104" s="99" t="s">
        <v>1</v>
      </c>
      <c r="D104" s="236">
        <f>D105+D106+D107+D108</f>
        <v>450796.99366000033</v>
      </c>
      <c r="E104" s="66"/>
      <c r="F104" s="236">
        <f>F105+F106+F107+F108</f>
        <v>440409.2331500001</v>
      </c>
      <c r="G104" s="236">
        <f>G105+G106+G107+G108</f>
        <v>551454.93512000004</v>
      </c>
      <c r="H104" s="11"/>
      <c r="I104" s="410">
        <f>+G125/G138</f>
        <v>0.85209451510164713</v>
      </c>
      <c r="K104" s="122"/>
      <c r="L104" s="29"/>
    </row>
    <row r="105" spans="1:12" ht="15.9" customHeight="1" outlineLevel="1" x14ac:dyDescent="0.25">
      <c r="A105" s="406"/>
      <c r="B105" s="408"/>
      <c r="C105" s="100" t="s">
        <v>43</v>
      </c>
      <c r="D105" s="69">
        <v>274055.5628600003</v>
      </c>
      <c r="F105" s="69">
        <v>263901.70079000009</v>
      </c>
      <c r="G105" s="69">
        <v>348318.51987999992</v>
      </c>
      <c r="I105" s="411"/>
      <c r="J105" s="5"/>
      <c r="K105" s="122"/>
      <c r="L105" s="26"/>
    </row>
    <row r="106" spans="1:12" s="202" customFormat="1" ht="15.9" customHeight="1" outlineLevel="1" x14ac:dyDescent="0.25">
      <c r="A106" s="406"/>
      <c r="B106" s="408"/>
      <c r="C106" s="199" t="s">
        <v>204</v>
      </c>
      <c r="D106" s="200">
        <v>156322.75192000001</v>
      </c>
      <c r="F106" s="200">
        <v>154888.17660999999</v>
      </c>
      <c r="G106" s="200">
        <v>177394.6115900001</v>
      </c>
      <c r="I106" s="411"/>
      <c r="J106" s="234"/>
      <c r="K106" s="205"/>
      <c r="L106" s="198"/>
    </row>
    <row r="107" spans="1:12" ht="15.9" customHeight="1" outlineLevel="1" x14ac:dyDescent="0.25">
      <c r="A107" s="406"/>
      <c r="B107" s="408"/>
      <c r="C107" s="100" t="s">
        <v>15</v>
      </c>
      <c r="D107" s="37">
        <v>4.6882500000000018</v>
      </c>
      <c r="F107" s="37">
        <v>81.510419999999996</v>
      </c>
      <c r="G107" s="37">
        <v>80.269050000000007</v>
      </c>
      <c r="I107" s="411"/>
      <c r="J107" s="13"/>
      <c r="K107" s="122"/>
      <c r="L107" s="26"/>
    </row>
    <row r="108" spans="1:12" ht="15.9" customHeight="1" outlineLevel="1" x14ac:dyDescent="0.25">
      <c r="A108" s="406"/>
      <c r="B108" s="408"/>
      <c r="C108" s="100" t="s">
        <v>44</v>
      </c>
      <c r="D108" s="221">
        <f>D109+D110+D111+D112+D113</f>
        <v>20413.99063</v>
      </c>
      <c r="F108" s="221">
        <f>F109+F110+F111+F112+F113</f>
        <v>21537.845330000011</v>
      </c>
      <c r="G108" s="221">
        <f>G109+G110+G111+G112+G113</f>
        <v>25661.534600000014</v>
      </c>
      <c r="I108" s="411"/>
      <c r="K108" s="122"/>
      <c r="L108" s="26"/>
    </row>
    <row r="109" spans="1:12" ht="15.9" customHeight="1" outlineLevel="1" x14ac:dyDescent="0.25">
      <c r="A109" s="406"/>
      <c r="B109" s="408"/>
      <c r="C109" s="101" t="s">
        <v>14</v>
      </c>
      <c r="D109" s="37">
        <v>7513.0797299999986</v>
      </c>
      <c r="F109" s="37">
        <v>6882.2656200000101</v>
      </c>
      <c r="G109" s="37">
        <v>6799.0596700000024</v>
      </c>
      <c r="I109" s="411"/>
      <c r="K109" s="122"/>
      <c r="L109" s="26"/>
    </row>
    <row r="110" spans="1:12" ht="15.9" customHeight="1" outlineLevel="1" x14ac:dyDescent="0.25">
      <c r="A110" s="406"/>
      <c r="B110" s="408"/>
      <c r="C110" s="101" t="s">
        <v>13</v>
      </c>
      <c r="D110" s="37">
        <v>11587.50525</v>
      </c>
      <c r="F110" s="37">
        <v>13294.24099</v>
      </c>
      <c r="G110" s="37">
        <v>14015.37411000001</v>
      </c>
      <c r="I110" s="411"/>
      <c r="K110" s="122"/>
      <c r="L110" s="26"/>
    </row>
    <row r="111" spans="1:12" ht="15.9" customHeight="1" outlineLevel="1" x14ac:dyDescent="0.25">
      <c r="A111" s="406"/>
      <c r="B111" s="408"/>
      <c r="C111" s="101" t="s">
        <v>12</v>
      </c>
      <c r="D111" s="37">
        <v>1313.4056499999999</v>
      </c>
      <c r="F111" s="37">
        <v>1294.6146100000001</v>
      </c>
      <c r="G111" s="37">
        <v>4774.73405</v>
      </c>
      <c r="I111" s="411"/>
      <c r="K111" s="122"/>
      <c r="L111" s="26"/>
    </row>
    <row r="112" spans="1:12" ht="15.9" customHeight="1" outlineLevel="1" x14ac:dyDescent="0.25">
      <c r="A112" s="406"/>
      <c r="B112" s="408"/>
      <c r="C112" s="101" t="s">
        <v>63</v>
      </c>
      <c r="D112" s="37">
        <v>0</v>
      </c>
      <c r="F112" s="37">
        <v>66.72411000000001</v>
      </c>
      <c r="G112" s="37">
        <v>72.366770000000017</v>
      </c>
      <c r="I112" s="411"/>
      <c r="J112" s="123"/>
      <c r="K112" s="122"/>
      <c r="L112" s="26"/>
    </row>
    <row r="113" spans="1:12" ht="15.9" customHeight="1" outlineLevel="1" x14ac:dyDescent="0.25">
      <c r="A113" s="406"/>
      <c r="B113" s="408"/>
      <c r="C113" s="101" t="s">
        <v>67</v>
      </c>
      <c r="D113" s="37">
        <v>0</v>
      </c>
      <c r="F113" s="37">
        <v>0</v>
      </c>
      <c r="G113" s="37">
        <v>0</v>
      </c>
      <c r="I113" s="411"/>
      <c r="K113" s="122"/>
      <c r="L113" s="26"/>
    </row>
    <row r="114" spans="1:12" ht="15.9" customHeight="1" x14ac:dyDescent="0.25">
      <c r="A114" s="406"/>
      <c r="B114" s="408"/>
      <c r="C114" s="102" t="s">
        <v>174</v>
      </c>
      <c r="D114" s="37">
        <v>690775.5627899993</v>
      </c>
      <c r="F114" s="37">
        <v>670869.07081000099</v>
      </c>
      <c r="G114" s="226">
        <v>713282.69865000702</v>
      </c>
      <c r="H114" s="11"/>
      <c r="I114" s="411"/>
      <c r="J114" s="12"/>
      <c r="K114" s="122"/>
      <c r="L114" s="26"/>
    </row>
    <row r="115" spans="1:12" ht="15.9" customHeight="1" x14ac:dyDescent="0.25">
      <c r="A115" s="406"/>
      <c r="B115" s="408"/>
      <c r="C115" s="102" t="s">
        <v>41</v>
      </c>
      <c r="D115" s="37">
        <v>39582.926690000008</v>
      </c>
      <c r="F115" s="37">
        <v>36645.331270000002</v>
      </c>
      <c r="G115" s="37">
        <v>40578.745569999999</v>
      </c>
      <c r="H115" s="11"/>
      <c r="I115" s="411"/>
      <c r="J115" s="12"/>
    </row>
    <row r="116" spans="1:12" s="5" customFormat="1" ht="15.9" customHeight="1" x14ac:dyDescent="0.25">
      <c r="A116" s="406"/>
      <c r="B116" s="408"/>
      <c r="C116" s="103" t="s">
        <v>130</v>
      </c>
      <c r="D116" s="37">
        <v>3298.9013300000011</v>
      </c>
      <c r="E116" s="2"/>
      <c r="F116" s="37">
        <v>3441.3805200000002</v>
      </c>
      <c r="G116" s="37">
        <v>3561.6261499999991</v>
      </c>
      <c r="H116" s="7"/>
      <c r="I116" s="411"/>
      <c r="K116" s="123"/>
    </row>
    <row r="117" spans="1:12" ht="15.9" customHeight="1" x14ac:dyDescent="0.25">
      <c r="A117" s="406"/>
      <c r="B117" s="408"/>
      <c r="C117" s="103" t="s">
        <v>5</v>
      </c>
      <c r="D117" s="37">
        <v>24862.169430000009</v>
      </c>
      <c r="F117" s="37">
        <v>20632.126649999998</v>
      </c>
      <c r="G117" s="37">
        <v>20070.534069999962</v>
      </c>
      <c r="H117" s="11"/>
      <c r="I117" s="411"/>
      <c r="J117" s="5"/>
    </row>
    <row r="118" spans="1:12" ht="15.9" customHeight="1" x14ac:dyDescent="0.25">
      <c r="A118" s="406"/>
      <c r="B118" s="408"/>
      <c r="C118" s="103" t="s">
        <v>6</v>
      </c>
      <c r="D118" s="37">
        <v>101709.42806000001</v>
      </c>
      <c r="F118" s="37">
        <v>119441.25493</v>
      </c>
      <c r="G118" s="37">
        <v>111317.23581</v>
      </c>
      <c r="H118" s="11"/>
      <c r="I118" s="411"/>
      <c r="J118" s="5"/>
    </row>
    <row r="119" spans="1:12" ht="15.9" customHeight="1" x14ac:dyDescent="0.25">
      <c r="A119" s="406"/>
      <c r="B119" s="408"/>
      <c r="C119" s="103" t="s">
        <v>16</v>
      </c>
      <c r="D119" s="37">
        <v>2241.7987400000002</v>
      </c>
      <c r="F119" s="37">
        <v>2102.9695100000008</v>
      </c>
      <c r="G119" s="37">
        <v>2473.07672</v>
      </c>
      <c r="H119" s="11"/>
      <c r="I119" s="411"/>
      <c r="J119" s="15"/>
    </row>
    <row r="120" spans="1:12" ht="15.9" customHeight="1" x14ac:dyDescent="0.25">
      <c r="A120" s="406"/>
      <c r="B120" s="408"/>
      <c r="C120" s="103" t="s">
        <v>7</v>
      </c>
      <c r="D120" s="37">
        <v>1024.80376</v>
      </c>
      <c r="F120" s="37">
        <v>675.77367000000015</v>
      </c>
      <c r="G120" s="37">
        <v>2056.0209300000001</v>
      </c>
      <c r="H120" s="11"/>
      <c r="I120" s="411"/>
      <c r="J120" s="5"/>
    </row>
    <row r="121" spans="1:12" ht="15.9" customHeight="1" x14ac:dyDescent="0.25">
      <c r="A121" s="406"/>
      <c r="B121" s="408"/>
      <c r="C121" s="103" t="s">
        <v>17</v>
      </c>
      <c r="D121" s="37">
        <v>17492.98024999999</v>
      </c>
      <c r="F121" s="37">
        <v>17843.101129999999</v>
      </c>
      <c r="G121" s="37">
        <v>19023.971440000001</v>
      </c>
      <c r="H121" s="11"/>
      <c r="I121" s="411"/>
    </row>
    <row r="122" spans="1:12" ht="15.9" customHeight="1" x14ac:dyDescent="0.25">
      <c r="A122" s="406"/>
      <c r="B122" s="408"/>
      <c r="C122" s="103" t="s">
        <v>57</v>
      </c>
      <c r="D122" s="37">
        <v>3478.448379999998</v>
      </c>
      <c r="F122" s="37">
        <v>3498.762980000045</v>
      </c>
      <c r="G122" s="37">
        <v>2627.1660400000292</v>
      </c>
      <c r="H122" s="11"/>
      <c r="I122" s="411"/>
    </row>
    <row r="123" spans="1:12" ht="15.9" customHeight="1" x14ac:dyDescent="0.25">
      <c r="A123" s="406"/>
      <c r="B123" s="408"/>
      <c r="C123" s="103" t="s">
        <v>58</v>
      </c>
      <c r="D123" s="37">
        <v>3672.0798400000008</v>
      </c>
      <c r="F123" s="37">
        <v>2956.0820300000778</v>
      </c>
      <c r="G123" s="37">
        <v>4152.4325400001189</v>
      </c>
      <c r="H123" s="11"/>
      <c r="I123" s="411"/>
    </row>
    <row r="124" spans="1:12" ht="15.9" customHeight="1" x14ac:dyDescent="0.25">
      <c r="A124" s="406"/>
      <c r="B124" s="408"/>
      <c r="C124" s="73" t="s">
        <v>74</v>
      </c>
      <c r="D124" s="69">
        <v>1950.8890900000042</v>
      </c>
      <c r="E124" s="66"/>
      <c r="F124" s="69">
        <v>1214.0671999999995</v>
      </c>
      <c r="G124" s="69">
        <v>1620.0198599999999</v>
      </c>
      <c r="H124" s="11"/>
      <c r="I124" s="411"/>
    </row>
    <row r="125" spans="1:12" s="7" customFormat="1" ht="18" customHeight="1" x14ac:dyDescent="0.25">
      <c r="A125" s="406"/>
      <c r="B125" s="409"/>
      <c r="C125" s="84" t="s">
        <v>55</v>
      </c>
      <c r="D125" s="85">
        <f>+D104+D114+D115+SUM(D116:D124)</f>
        <v>1340886.9820199998</v>
      </c>
      <c r="E125" s="62"/>
      <c r="F125" s="85">
        <f>+F104+F114+F115+SUM(F116:F124)</f>
        <v>1319729.1538500013</v>
      </c>
      <c r="G125" s="85">
        <f>+G104+G114+G115+SUM(G116:G124)</f>
        <v>1472218.4629000074</v>
      </c>
      <c r="I125" s="412"/>
      <c r="J125" s="16"/>
      <c r="K125" s="125"/>
    </row>
    <row r="126" spans="1:12" ht="10.5" customHeight="1" x14ac:dyDescent="0.3">
      <c r="A126" s="406"/>
      <c r="B126" s="22"/>
      <c r="C126" s="35"/>
      <c r="D126" s="18"/>
      <c r="E126" s="18"/>
      <c r="F126" s="18"/>
      <c r="G126" s="18"/>
      <c r="H126" s="7"/>
      <c r="I126" s="36"/>
      <c r="J126" s="5"/>
    </row>
    <row r="127" spans="1:12" ht="18.75" customHeight="1" x14ac:dyDescent="0.25">
      <c r="A127" s="406"/>
      <c r="B127" s="413" t="s">
        <v>22</v>
      </c>
      <c r="C127" s="77" t="s">
        <v>38</v>
      </c>
      <c r="D127" s="79">
        <v>231854.3900599998</v>
      </c>
      <c r="E127" s="78"/>
      <c r="F127" s="79">
        <v>230943.36261999971</v>
      </c>
      <c r="G127" s="79">
        <v>233430.51568000019</v>
      </c>
      <c r="H127" s="7"/>
      <c r="I127" s="410">
        <f>+G129/G138</f>
        <v>0.14772407752446029</v>
      </c>
    </row>
    <row r="128" spans="1:12" ht="18.75" customHeight="1" x14ac:dyDescent="0.25">
      <c r="A128" s="406"/>
      <c r="B128" s="414"/>
      <c r="C128" s="80" t="s">
        <v>39</v>
      </c>
      <c r="D128" s="69">
        <v>19465.472889999979</v>
      </c>
      <c r="E128" s="78"/>
      <c r="F128" s="69">
        <v>21964.354159999992</v>
      </c>
      <c r="G128" s="69">
        <v>21801.868160000009</v>
      </c>
      <c r="H128" s="7"/>
      <c r="I128" s="411"/>
    </row>
    <row r="129" spans="1:13" s="7" customFormat="1" ht="18.75" customHeight="1" x14ac:dyDescent="0.3">
      <c r="A129" s="406"/>
      <c r="B129" s="415"/>
      <c r="C129" s="98" t="s">
        <v>61</v>
      </c>
      <c r="D129" s="85">
        <f>SUM(D127:D128)</f>
        <v>251319.86294999978</v>
      </c>
      <c r="F129" s="85">
        <f>SUM(F127:F128)</f>
        <v>252907.7167799997</v>
      </c>
      <c r="G129" s="85">
        <f>SUM(G127:G128)</f>
        <v>255232.3838400002</v>
      </c>
      <c r="H129" s="11"/>
      <c r="I129" s="412"/>
      <c r="K129" s="125"/>
    </row>
    <row r="130" spans="1:13" s="7" customFormat="1" ht="11.7" customHeight="1" x14ac:dyDescent="0.3">
      <c r="A130" s="406"/>
      <c r="B130" s="274"/>
      <c r="C130" s="275"/>
      <c r="D130" s="127"/>
      <c r="E130" s="126"/>
      <c r="F130" s="127"/>
      <c r="G130" s="127"/>
      <c r="H130" s="276"/>
      <c r="I130" s="277"/>
      <c r="K130" s="125"/>
    </row>
    <row r="131" spans="1:13" s="7" customFormat="1" ht="18.75" customHeight="1" x14ac:dyDescent="0.25">
      <c r="A131" s="406"/>
      <c r="B131" s="413" t="s">
        <v>128</v>
      </c>
      <c r="C131" s="260" t="s">
        <v>102</v>
      </c>
      <c r="D131" s="79">
        <v>338.40356000000003</v>
      </c>
      <c r="E131" s="228"/>
      <c r="F131" s="79">
        <v>166.51972000000001</v>
      </c>
      <c r="G131" s="79">
        <v>304.07148999999998</v>
      </c>
      <c r="I131" s="410">
        <f>+G133/G142</f>
        <v>9.2559253915780407E-3</v>
      </c>
      <c r="K131" s="125"/>
    </row>
    <row r="132" spans="1:13" s="7" customFormat="1" ht="18.75" customHeight="1" x14ac:dyDescent="0.25">
      <c r="A132" s="406"/>
      <c r="B132" s="414"/>
      <c r="C132" s="261" t="s">
        <v>103</v>
      </c>
      <c r="D132" s="69">
        <v>0</v>
      </c>
      <c r="E132" s="243"/>
      <c r="F132" s="69">
        <v>2.0650499999999998</v>
      </c>
      <c r="G132" s="69">
        <v>9.3576899999999998</v>
      </c>
      <c r="I132" s="411"/>
      <c r="K132" s="125"/>
    </row>
    <row r="133" spans="1:13" s="7" customFormat="1" ht="18.75" customHeight="1" x14ac:dyDescent="0.3">
      <c r="A133" s="406"/>
      <c r="B133" s="415"/>
      <c r="C133" s="98" t="s">
        <v>139</v>
      </c>
      <c r="D133" s="85">
        <f>SUM(D131:D132)</f>
        <v>338.40356000000003</v>
      </c>
      <c r="F133" s="85">
        <f>SUM(F131:F132)</f>
        <v>168.58477000000002</v>
      </c>
      <c r="G133" s="85">
        <f>SUM(G131:G132)</f>
        <v>313.42917999999997</v>
      </c>
      <c r="H133" s="11"/>
      <c r="I133" s="412"/>
      <c r="K133" s="125"/>
    </row>
    <row r="134" spans="1:13" s="7" customFormat="1" ht="18.75" customHeight="1" x14ac:dyDescent="0.3">
      <c r="A134" s="406"/>
      <c r="B134" s="274"/>
      <c r="C134" s="275"/>
      <c r="D134" s="127"/>
      <c r="E134" s="126"/>
      <c r="F134" s="127"/>
      <c r="G134" s="127"/>
      <c r="H134" s="276"/>
      <c r="I134" s="277"/>
      <c r="K134" s="125"/>
    </row>
    <row r="135" spans="1:13" s="7" customFormat="1" ht="15.75" customHeight="1" x14ac:dyDescent="0.3">
      <c r="A135" s="406"/>
      <c r="B135" s="416" t="s">
        <v>24</v>
      </c>
      <c r="C135" s="416"/>
      <c r="D135" s="86">
        <f>D138-D136</f>
        <v>607567.99477000046</v>
      </c>
      <c r="F135" s="86">
        <f t="shared" ref="F135:G135" si="9">F138-F136</f>
        <v>562594.9138799943</v>
      </c>
      <c r="G135" s="86">
        <f t="shared" si="9"/>
        <v>715108.82171000028</v>
      </c>
      <c r="H135" s="11"/>
      <c r="I135" s="289">
        <f>+G135/$G$138</f>
        <v>0.41389258458259065</v>
      </c>
      <c r="K135" s="125"/>
    </row>
    <row r="136" spans="1:13" s="7" customFormat="1" ht="15.75" customHeight="1" x14ac:dyDescent="0.25">
      <c r="A136" s="406"/>
      <c r="B136" s="416" t="s">
        <v>25</v>
      </c>
      <c r="C136" s="416"/>
      <c r="D136" s="86">
        <f>+D114+D115+D116+D129</f>
        <v>984977.25375999906</v>
      </c>
      <c r="F136" s="86">
        <f>+G114+G115+F116+F129</f>
        <v>1010210.5415200067</v>
      </c>
      <c r="G136" s="86">
        <f>+G114+G115+G116+G129</f>
        <v>1012655.4542100073</v>
      </c>
      <c r="H136" s="62"/>
      <c r="I136" s="289">
        <f>+G136/$G$138</f>
        <v>0.58610741541740929</v>
      </c>
      <c r="K136" s="125"/>
    </row>
    <row r="137" spans="1:13" ht="13.8" x14ac:dyDescent="0.25">
      <c r="B137" s="22"/>
      <c r="C137" s="19"/>
      <c r="D137" s="23"/>
      <c r="E137" s="7"/>
      <c r="F137" s="21"/>
      <c r="G137" s="21"/>
      <c r="H137" s="11"/>
      <c r="I137" s="22"/>
    </row>
    <row r="138" spans="1:13" ht="26.25" customHeight="1" x14ac:dyDescent="0.3">
      <c r="A138" s="419" t="s">
        <v>26</v>
      </c>
      <c r="B138" s="420" t="s">
        <v>140</v>
      </c>
      <c r="C138" s="421"/>
      <c r="D138" s="88">
        <f>+D125+D129+D133</f>
        <v>1592545.2485299995</v>
      </c>
      <c r="E138"/>
      <c r="F138" s="88">
        <f>+F125+F129+F133</f>
        <v>1572805.455400001</v>
      </c>
      <c r="G138" s="88">
        <f>+G125+G129+G133</f>
        <v>1727764.2759200076</v>
      </c>
      <c r="H138" s="11"/>
      <c r="I138" s="351"/>
      <c r="J138" s="351"/>
      <c r="K138" s="351"/>
      <c r="M138" s="13"/>
    </row>
    <row r="139" spans="1:13" ht="14.25" customHeight="1" x14ac:dyDescent="0.25">
      <c r="A139" s="419"/>
      <c r="B139" s="422" t="s">
        <v>141</v>
      </c>
      <c r="C139" s="423"/>
      <c r="D139" s="89">
        <v>0</v>
      </c>
      <c r="E139" s="78"/>
      <c r="F139" s="79">
        <v>147845.47284999891</v>
      </c>
      <c r="G139" s="79">
        <v>161385.29450999887</v>
      </c>
      <c r="H139" s="11"/>
      <c r="I139" s="104"/>
      <c r="J139" s="13"/>
      <c r="M139" s="186"/>
    </row>
    <row r="140" spans="1:13" ht="14.25" customHeight="1" x14ac:dyDescent="0.25">
      <c r="A140" s="419"/>
      <c r="B140" s="422" t="s">
        <v>142</v>
      </c>
      <c r="C140" s="423"/>
      <c r="D140" s="89">
        <v>0</v>
      </c>
      <c r="E140" s="78"/>
      <c r="F140" s="114">
        <v>3785.9817200000039</v>
      </c>
      <c r="G140" s="114">
        <v>4247.3586400000031</v>
      </c>
      <c r="H140" s="11"/>
      <c r="I140" s="104"/>
    </row>
    <row r="141" spans="1:13" ht="27.3" customHeight="1" x14ac:dyDescent="0.3">
      <c r="A141" s="419"/>
      <c r="B141" s="420" t="s">
        <v>143</v>
      </c>
      <c r="C141" s="421"/>
      <c r="D141" s="88"/>
      <c r="E141"/>
      <c r="F141" s="90">
        <f>+F138-F139-F140</f>
        <v>1421174.0008300021</v>
      </c>
      <c r="G141" s="90">
        <f>+G138-G139-G140</f>
        <v>1562131.6227700089</v>
      </c>
      <c r="H141" s="11"/>
      <c r="I141" s="62"/>
    </row>
    <row r="142" spans="1:13" ht="14.25" customHeight="1" x14ac:dyDescent="0.3">
      <c r="A142" s="419"/>
      <c r="B142" s="422" t="s">
        <v>144</v>
      </c>
      <c r="C142" s="423"/>
      <c r="D142" s="91">
        <v>0</v>
      </c>
      <c r="E142" s="92"/>
      <c r="F142" s="79">
        <v>39444.929650004196</v>
      </c>
      <c r="G142" s="79">
        <v>33862.543910000502</v>
      </c>
      <c r="H142" s="11"/>
      <c r="I142" s="62"/>
    </row>
    <row r="143" spans="1:13" ht="38.25" customHeight="1" x14ac:dyDescent="0.3">
      <c r="A143" s="419"/>
      <c r="B143" s="424" t="s">
        <v>145</v>
      </c>
      <c r="C143" s="425"/>
      <c r="D143" s="88"/>
      <c r="E143"/>
      <c r="F143" s="94">
        <f>+F141-F142</f>
        <v>1381729.0711799979</v>
      </c>
      <c r="G143" s="94">
        <f>+G141-G142</f>
        <v>1528269.0788600084</v>
      </c>
      <c r="H143" s="11"/>
      <c r="I143" s="104"/>
      <c r="J143" s="13"/>
    </row>
    <row r="144" spans="1:13" customFormat="1" ht="15" customHeight="1" x14ac:dyDescent="0.3">
      <c r="A144" s="469" t="s">
        <v>206</v>
      </c>
      <c r="B144" s="469"/>
      <c r="C144" s="469"/>
      <c r="F144" s="111"/>
      <c r="G144" s="111"/>
      <c r="J144" s="124"/>
      <c r="K144" s="123"/>
    </row>
    <row r="145" spans="1:11" ht="24" customHeight="1" x14ac:dyDescent="0.25">
      <c r="A145" s="401" t="s">
        <v>98</v>
      </c>
      <c r="B145" s="401"/>
      <c r="C145" s="401"/>
      <c r="D145" s="401"/>
      <c r="E145" s="401"/>
      <c r="F145" s="401"/>
      <c r="G145" s="401"/>
      <c r="H145" s="401"/>
      <c r="I145" s="401"/>
    </row>
    <row r="146" spans="1:11" ht="13.05" customHeight="1" x14ac:dyDescent="0.25">
      <c r="A146" s="399" t="s">
        <v>45</v>
      </c>
      <c r="B146" s="399"/>
      <c r="C146" s="399"/>
      <c r="D146" s="399"/>
      <c r="E146" s="399"/>
      <c r="F146" s="399"/>
      <c r="G146" s="399"/>
      <c r="H146" s="399"/>
      <c r="I146" s="399"/>
    </row>
    <row r="147" spans="1:11" ht="13.05" customHeight="1" x14ac:dyDescent="0.25">
      <c r="A147" s="399" t="s">
        <v>46</v>
      </c>
      <c r="B147" s="399"/>
      <c r="C147" s="399"/>
      <c r="D147" s="399"/>
      <c r="E147" s="399"/>
      <c r="F147" s="399"/>
      <c r="G147" s="399"/>
      <c r="H147" s="399"/>
      <c r="I147" s="399"/>
    </row>
    <row r="148" spans="1:11" ht="13.05" customHeight="1" x14ac:dyDescent="0.25">
      <c r="A148" s="399" t="s">
        <v>132</v>
      </c>
      <c r="B148" s="399"/>
      <c r="C148" s="399"/>
      <c r="D148" s="399"/>
      <c r="E148" s="399"/>
      <c r="F148" s="399"/>
      <c r="G148" s="399"/>
      <c r="H148" s="399"/>
      <c r="I148" s="399"/>
      <c r="K148" s="2"/>
    </row>
    <row r="149" spans="1:11" ht="13.05" customHeight="1" x14ac:dyDescent="0.25">
      <c r="A149" s="399" t="s">
        <v>81</v>
      </c>
      <c r="B149" s="399"/>
      <c r="C149" s="399"/>
      <c r="D149" s="399"/>
      <c r="E149" s="399"/>
      <c r="F149" s="399"/>
      <c r="G149" s="399"/>
      <c r="H149" s="399"/>
      <c r="I149" s="399"/>
      <c r="K149" s="2"/>
    </row>
    <row r="150" spans="1:11" ht="13.05" customHeight="1" x14ac:dyDescent="0.25">
      <c r="A150" s="399" t="s">
        <v>82</v>
      </c>
      <c r="B150" s="399"/>
      <c r="C150" s="399"/>
      <c r="D150" s="399"/>
      <c r="E150" s="399"/>
      <c r="F150" s="399"/>
      <c r="G150" s="399"/>
      <c r="H150" s="399"/>
      <c r="I150" s="399"/>
      <c r="K150" s="2"/>
    </row>
    <row r="151" spans="1:11" x14ac:dyDescent="0.25">
      <c r="A151" s="399" t="s">
        <v>83</v>
      </c>
      <c r="B151" s="399"/>
      <c r="C151" s="399"/>
      <c r="D151" s="399"/>
      <c r="E151" s="399"/>
      <c r="F151" s="399"/>
      <c r="G151" s="399"/>
      <c r="H151" s="399"/>
      <c r="I151" s="399"/>
      <c r="K151" s="2"/>
    </row>
    <row r="152" spans="1:11" x14ac:dyDescent="0.25">
      <c r="A152" s="399" t="s">
        <v>173</v>
      </c>
      <c r="B152" s="399"/>
      <c r="C152" s="399"/>
      <c r="D152" s="366"/>
      <c r="E152" s="366"/>
      <c r="F152" s="366"/>
      <c r="G152" s="366"/>
      <c r="H152" s="366"/>
      <c r="I152" s="366"/>
      <c r="K152" s="2"/>
    </row>
    <row r="153" spans="1:11" ht="24" customHeight="1" x14ac:dyDescent="0.25">
      <c r="A153" s="399" t="s">
        <v>172</v>
      </c>
      <c r="B153" s="399"/>
      <c r="C153" s="399"/>
      <c r="D153" s="399"/>
      <c r="E153" s="399"/>
      <c r="F153" s="399"/>
      <c r="G153" s="399"/>
      <c r="H153" s="399"/>
      <c r="I153" s="399"/>
      <c r="K153" s="2"/>
    </row>
    <row r="154" spans="1:11" ht="13.2" customHeight="1" x14ac:dyDescent="0.25">
      <c r="A154" s="399" t="s">
        <v>175</v>
      </c>
      <c r="B154" s="399"/>
      <c r="C154" s="399"/>
      <c r="D154" s="399"/>
      <c r="E154" s="399"/>
      <c r="F154" s="399"/>
      <c r="G154" s="399"/>
      <c r="H154" s="399"/>
      <c r="I154" s="399"/>
      <c r="K154" s="2"/>
    </row>
    <row r="155" spans="1:11" ht="18.600000000000001" customHeight="1" x14ac:dyDescent="0.25">
      <c r="A155" s="399" t="s">
        <v>177</v>
      </c>
      <c r="B155" s="399"/>
      <c r="C155" s="399"/>
      <c r="D155" s="399"/>
      <c r="E155" s="399"/>
      <c r="F155" s="399"/>
      <c r="G155" s="399"/>
      <c r="H155" s="366"/>
      <c r="I155" s="366"/>
      <c r="K155" s="2"/>
    </row>
    <row r="156" spans="1:11" x14ac:dyDescent="0.25">
      <c r="A156" s="399" t="s">
        <v>215</v>
      </c>
      <c r="B156" s="399"/>
      <c r="C156" s="399"/>
      <c r="D156" s="399"/>
      <c r="E156" s="399"/>
      <c r="F156" s="399"/>
      <c r="G156" s="399"/>
      <c r="H156" s="172"/>
      <c r="I156" s="172"/>
    </row>
    <row r="157" spans="1:11" x14ac:dyDescent="0.25">
      <c r="A157" s="366"/>
      <c r="B157" s="366"/>
      <c r="C157" s="366"/>
      <c r="D157" s="366"/>
      <c r="E157" s="366"/>
      <c r="F157" s="366"/>
      <c r="G157" s="366"/>
      <c r="H157" s="172"/>
      <c r="I157" s="172"/>
    </row>
    <row r="158" spans="1:11" ht="15" customHeight="1" x14ac:dyDescent="0.25">
      <c r="A158" s="400" t="s">
        <v>35</v>
      </c>
      <c r="B158" s="400"/>
      <c r="C158" s="400"/>
      <c r="D158" s="172"/>
      <c r="E158" s="172"/>
      <c r="F158" s="172"/>
      <c r="G158" s="172"/>
      <c r="H158" s="7"/>
      <c r="I158" s="22"/>
    </row>
    <row r="159" spans="1:11" ht="15" customHeight="1" x14ac:dyDescent="0.25">
      <c r="A159" s="400" t="s">
        <v>205</v>
      </c>
      <c r="B159" s="400"/>
      <c r="C159" s="400"/>
      <c r="D159" s="400"/>
      <c r="E159" s="400"/>
      <c r="F159" s="400"/>
      <c r="G159" s="21"/>
      <c r="H159" s="25"/>
      <c r="I159" s="25"/>
    </row>
    <row r="160" spans="1:11" ht="15" customHeight="1" x14ac:dyDescent="0.25">
      <c r="A160" s="400" t="s">
        <v>68</v>
      </c>
      <c r="B160" s="400"/>
      <c r="C160" s="400"/>
      <c r="D160" s="400"/>
      <c r="E160" s="400"/>
      <c r="F160" s="400"/>
      <c r="G160" s="25"/>
      <c r="H160" s="25"/>
      <c r="I160" s="25"/>
    </row>
    <row r="161" spans="1:9" x14ac:dyDescent="0.25">
      <c r="A161" s="400" t="s">
        <v>9</v>
      </c>
      <c r="B161" s="400"/>
      <c r="C161" s="400"/>
      <c r="D161" s="400"/>
      <c r="E161" s="400"/>
      <c r="F161" s="400"/>
      <c r="G161" s="25"/>
      <c r="H161" s="25"/>
      <c r="I161" s="25"/>
    </row>
    <row r="162" spans="1:9" x14ac:dyDescent="0.25">
      <c r="C162" s="25"/>
      <c r="D162" s="25"/>
      <c r="E162" s="24"/>
      <c r="F162" s="24"/>
      <c r="G162" s="25"/>
    </row>
  </sheetData>
  <mergeCells count="67">
    <mergeCell ref="I10:I31"/>
    <mergeCell ref="B33:B35"/>
    <mergeCell ref="I33:I35"/>
    <mergeCell ref="A1:I1"/>
    <mergeCell ref="A2:I2"/>
    <mergeCell ref="A3:I3"/>
    <mergeCell ref="A4:I4"/>
    <mergeCell ref="A6:I6"/>
    <mergeCell ref="A93:C93"/>
    <mergeCell ref="B37:C37"/>
    <mergeCell ref="B38:C38"/>
    <mergeCell ref="A40:A45"/>
    <mergeCell ref="B40:C40"/>
    <mergeCell ref="B41:C41"/>
    <mergeCell ref="B42:C42"/>
    <mergeCell ref="B43:C43"/>
    <mergeCell ref="B44:C44"/>
    <mergeCell ref="B45:C45"/>
    <mergeCell ref="A10:A38"/>
    <mergeCell ref="B10:B31"/>
    <mergeCell ref="A86:C86"/>
    <mergeCell ref="A88:A90"/>
    <mergeCell ref="B88:B90"/>
    <mergeCell ref="A47:I47"/>
    <mergeCell ref="B127:B129"/>
    <mergeCell ref="I127:I129"/>
    <mergeCell ref="B131:B133"/>
    <mergeCell ref="I131:I133"/>
    <mergeCell ref="B135:C135"/>
    <mergeCell ref="A51:C51"/>
    <mergeCell ref="A54:C54"/>
    <mergeCell ref="A57:A83"/>
    <mergeCell ref="B57:B79"/>
    <mergeCell ref="B81:B83"/>
    <mergeCell ref="A158:C158"/>
    <mergeCell ref="A144:C144"/>
    <mergeCell ref="A145:I145"/>
    <mergeCell ref="A146:I146"/>
    <mergeCell ref="A147:I147"/>
    <mergeCell ref="A148:I148"/>
    <mergeCell ref="A149:I149"/>
    <mergeCell ref="A150:I150"/>
    <mergeCell ref="A151:I151"/>
    <mergeCell ref="A153:I153"/>
    <mergeCell ref="A154:I154"/>
    <mergeCell ref="A156:G156"/>
    <mergeCell ref="A159:F159"/>
    <mergeCell ref="A160:C160"/>
    <mergeCell ref="D160:F160"/>
    <mergeCell ref="A161:C161"/>
    <mergeCell ref="D161:F161"/>
    <mergeCell ref="A95:A96"/>
    <mergeCell ref="B95:B96"/>
    <mergeCell ref="A152:C152"/>
    <mergeCell ref="A155:G155"/>
    <mergeCell ref="A138:A143"/>
    <mergeCell ref="B138:C138"/>
    <mergeCell ref="B139:C139"/>
    <mergeCell ref="B140:C140"/>
    <mergeCell ref="B141:C141"/>
    <mergeCell ref="B142:C142"/>
    <mergeCell ref="B143:C143"/>
    <mergeCell ref="A100:I100"/>
    <mergeCell ref="A104:A136"/>
    <mergeCell ref="B104:B125"/>
    <mergeCell ref="I104:I125"/>
    <mergeCell ref="B136:C136"/>
  </mergeCells>
  <conditionalFormatting sqref="H9">
    <cfRule type="iconSet" priority="38">
      <iconSet>
        <cfvo type="percent" val="0"/>
        <cfvo type="num" val="0.95" gte="0"/>
        <cfvo type="num" val="1" gte="0"/>
      </iconSet>
    </cfRule>
    <cfRule type="iconSet" priority="39">
      <iconSet>
        <cfvo type="percent" val="0"/>
        <cfvo type="num" val="0.95" gte="0"/>
        <cfvo type="num" val="0.99" gte="0"/>
      </iconSet>
    </cfRule>
    <cfRule type="iconSet" priority="40">
      <iconSet>
        <cfvo type="percent" val="0"/>
        <cfvo type="num" val="0.95"/>
        <cfvo type="num" val="1"/>
      </iconSet>
    </cfRule>
  </conditionalFormatting>
  <conditionalFormatting sqref="H10">
    <cfRule type="iconSet" priority="36">
      <iconSet>
        <cfvo type="percent" val="0"/>
        <cfvo type="num" val="0.95"/>
        <cfvo type="num" val="1"/>
      </iconSet>
    </cfRule>
  </conditionalFormatting>
  <conditionalFormatting sqref="H11:H13 H15:H16 H19">
    <cfRule type="iconSet" priority="34">
      <iconSet>
        <cfvo type="percent" val="0"/>
        <cfvo type="num" val="0.95"/>
        <cfvo type="num" val="1"/>
      </iconSet>
    </cfRule>
  </conditionalFormatting>
  <conditionalFormatting sqref="H17">
    <cfRule type="iconSet" priority="24">
      <iconSet>
        <cfvo type="percent" val="0"/>
        <cfvo type="num" val="0.95"/>
        <cfvo type="num" val="1"/>
      </iconSet>
    </cfRule>
    <cfRule type="iconSet" priority="25">
      <iconSet>
        <cfvo type="percent" val="0"/>
        <cfvo type="num" val="0.95" gte="0"/>
        <cfvo type="num" val="0.99" gte="0"/>
      </iconSet>
    </cfRule>
    <cfRule type="iconSet" priority="26">
      <iconSet>
        <cfvo type="percent" val="0"/>
        <cfvo type="num" val="0.95" gte="0"/>
        <cfvo type="num" val="1" gte="0"/>
      </iconSet>
    </cfRule>
    <cfRule type="iconSet" priority="27">
      <iconSet>
        <cfvo type="percent" val="0"/>
        <cfvo type="num" val="0.95" gte="0"/>
        <cfvo type="num" val="1" gte="0"/>
      </iconSet>
    </cfRule>
  </conditionalFormatting>
  <conditionalFormatting sqref="H18">
    <cfRule type="iconSet" priority="20">
      <iconSet>
        <cfvo type="percent" val="0"/>
        <cfvo type="num" val="0.95"/>
        <cfvo type="num" val="1"/>
      </iconSet>
    </cfRule>
    <cfRule type="iconSet" priority="21">
      <iconSet>
        <cfvo type="percent" val="0"/>
        <cfvo type="num" val="0.95" gte="0"/>
        <cfvo type="num" val="0.99" gte="0"/>
      </iconSet>
    </cfRule>
    <cfRule type="iconSet" priority="22">
      <iconSet>
        <cfvo type="percent" val="0"/>
        <cfvo type="num" val="0.95" gte="0"/>
        <cfvo type="num" val="1" gte="0"/>
      </iconSet>
    </cfRule>
    <cfRule type="iconSet" priority="23">
      <iconSet>
        <cfvo type="percent" val="0"/>
        <cfvo type="num" val="0.95" gte="0"/>
        <cfvo type="num" val="1" gte="0"/>
      </iconSet>
    </cfRule>
  </conditionalFormatting>
  <conditionalFormatting sqref="H20:H21">
    <cfRule type="iconSet" priority="31">
      <iconSet>
        <cfvo type="percent" val="0"/>
        <cfvo type="num" val="0.95"/>
        <cfvo type="num" val="1"/>
      </iconSet>
    </cfRule>
  </conditionalFormatting>
  <conditionalFormatting sqref="H23:H29">
    <cfRule type="iconSet" priority="55">
      <iconSet>
        <cfvo type="percent" val="0"/>
        <cfvo type="num" val="0.95"/>
        <cfvo type="num" val="1"/>
      </iconSet>
    </cfRule>
  </conditionalFormatting>
  <conditionalFormatting sqref="H23:H30 H11:H13 H15:H16 H19">
    <cfRule type="iconSet" priority="56">
      <iconSet>
        <cfvo type="percent" val="0"/>
        <cfvo type="num" val="0.95" gte="0"/>
        <cfvo type="num" val="1" gte="0"/>
      </iconSet>
    </cfRule>
  </conditionalFormatting>
  <conditionalFormatting sqref="H23:H31 H10:H13 H15:H16 H19">
    <cfRule type="iconSet" priority="57">
      <iconSet>
        <cfvo type="percent" val="0"/>
        <cfvo type="num" val="0.95" gte="0"/>
        <cfvo type="num" val="1" gte="0"/>
      </iconSet>
    </cfRule>
  </conditionalFormatting>
  <conditionalFormatting sqref="H30">
    <cfRule type="iconSet" priority="50">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7">
      <iconSet>
        <cfvo type="percent" val="0"/>
        <cfvo type="num" val="0.95" gte="0"/>
        <cfvo type="num" val="0.99" gte="0"/>
      </iconSet>
    </cfRule>
  </conditionalFormatting>
  <conditionalFormatting sqref="H40:H45">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104">
    <cfRule type="iconSet" priority="48">
      <iconSet>
        <cfvo type="percent" val="0"/>
        <cfvo type="num" val="0.95"/>
        <cfvo type="num" val="1"/>
      </iconSet>
    </cfRule>
  </conditionalFormatting>
  <conditionalFormatting sqref="H105:H110 H113">
    <cfRule type="iconSet" priority="46">
      <iconSet>
        <cfvo type="percent" val="0"/>
        <cfvo type="num" val="0.95"/>
        <cfvo type="num" val="1"/>
      </iconSet>
    </cfRule>
  </conditionalFormatting>
  <conditionalFormatting sqref="H111">
    <cfRule type="iconSet" priority="12">
      <iconSet>
        <cfvo type="percent" val="0"/>
        <cfvo type="num" val="0.95"/>
        <cfvo type="num" val="1"/>
      </iconSet>
    </cfRule>
    <cfRule type="iconSet" priority="13">
      <iconSet>
        <cfvo type="percent" val="0"/>
        <cfvo type="num" val="0.95" gte="0"/>
        <cfvo type="num" val="0.99" gte="0"/>
      </iconSet>
    </cfRule>
    <cfRule type="iconSet" priority="14">
      <iconSet>
        <cfvo type="percent" val="0"/>
        <cfvo type="num" val="0.95" gte="0"/>
        <cfvo type="num" val="1" gte="0"/>
      </iconSet>
    </cfRule>
    <cfRule type="iconSet" priority="15">
      <iconSet>
        <cfvo type="percent" val="0"/>
        <cfvo type="num" val="0.95" gte="0"/>
        <cfvo type="num" val="1" gte="0"/>
      </iconSet>
    </cfRule>
  </conditionalFormatting>
  <conditionalFormatting sqref="H112">
    <cfRule type="iconSet" priority="16">
      <iconSet>
        <cfvo type="percent" val="0"/>
        <cfvo type="num" val="0.95"/>
        <cfvo type="num" val="1"/>
      </iconSet>
    </cfRule>
    <cfRule type="iconSet" priority="17">
      <iconSet>
        <cfvo type="percent" val="0"/>
        <cfvo type="num" val="0.95" gte="0"/>
        <cfvo type="num" val="0.99" gte="0"/>
      </iconSet>
    </cfRule>
    <cfRule type="iconSet" priority="18">
      <iconSet>
        <cfvo type="percent" val="0"/>
        <cfvo type="num" val="0.95" gte="0"/>
        <cfvo type="num" val="1" gte="0"/>
      </iconSet>
    </cfRule>
    <cfRule type="iconSet" priority="19">
      <iconSet>
        <cfvo type="percent" val="0"/>
        <cfvo type="num" val="0.95" gte="0"/>
        <cfvo type="num" val="1" gte="0"/>
      </iconSet>
    </cfRule>
  </conditionalFormatting>
  <conditionalFormatting sqref="H117:H122 H105:H110 H113">
    <cfRule type="iconSet" priority="53">
      <iconSet>
        <cfvo type="percent" val="0"/>
        <cfvo type="num" val="0.95" gte="0"/>
        <cfvo type="num" val="1" gte="0"/>
      </iconSet>
    </cfRule>
  </conditionalFormatting>
  <conditionalFormatting sqref="H117:H122">
    <cfRule type="iconSet" priority="54">
      <iconSet>
        <cfvo type="percent" val="0"/>
        <cfvo type="num" val="0.95"/>
        <cfvo type="num" val="1"/>
      </iconSet>
    </cfRule>
  </conditionalFormatting>
  <conditionalFormatting sqref="H123">
    <cfRule type="iconSet" priority="4">
      <iconSet>
        <cfvo type="percent" val="0"/>
        <cfvo type="num" val="0.95"/>
        <cfvo type="num" val="1"/>
      </iconSet>
    </cfRule>
    <cfRule type="iconSet" priority="5">
      <iconSet>
        <cfvo type="percent" val="0"/>
        <cfvo type="num" val="0.95" gte="0"/>
        <cfvo type="num" val="0.99" gte="0"/>
      </iconSet>
    </cfRule>
    <cfRule type="iconSet" priority="6">
      <iconSet>
        <cfvo type="percent" val="0"/>
        <cfvo type="num" val="0.95" gte="0"/>
        <cfvo type="num" val="1" gte="0"/>
      </iconSet>
    </cfRule>
    <cfRule type="iconSet" priority="7">
      <iconSet>
        <cfvo type="percent" val="0"/>
        <cfvo type="num" val="0.95" gte="0"/>
        <cfvo type="num" val="1" gte="0"/>
      </iconSet>
    </cfRule>
  </conditionalFormatting>
  <conditionalFormatting sqref="H124">
    <cfRule type="iconSet" priority="8">
      <iconSet>
        <cfvo type="percent" val="0"/>
        <cfvo type="num" val="0.95"/>
        <cfvo type="num" val="1"/>
      </iconSet>
    </cfRule>
    <cfRule type="iconSet" priority="9">
      <iconSet>
        <cfvo type="percent" val="0"/>
        <cfvo type="num" val="0.95" gte="0"/>
        <cfvo type="num" val="0.99" gte="0"/>
      </iconSet>
    </cfRule>
    <cfRule type="iconSet" priority="10">
      <iconSet>
        <cfvo type="percent" val="0"/>
        <cfvo type="num" val="0.95" gte="0"/>
        <cfvo type="num" val="1" gte="0"/>
      </iconSet>
    </cfRule>
    <cfRule type="iconSet" priority="11">
      <iconSet>
        <cfvo type="percent" val="0"/>
        <cfvo type="num" val="0.95" gte="0"/>
        <cfvo type="num" val="1" gte="0"/>
      </iconSet>
    </cfRule>
  </conditionalFormatting>
  <conditionalFormatting sqref="H125 H117:H122 H104:H110 H113">
    <cfRule type="iconSet" priority="51">
      <iconSet>
        <cfvo type="percent" val="0"/>
        <cfvo type="num" val="0.95" gte="0"/>
        <cfvo type="num" val="1" gte="0"/>
      </iconSet>
    </cfRule>
  </conditionalFormatting>
  <conditionalFormatting sqref="H125">
    <cfRule type="iconSet" priority="47">
      <iconSet>
        <cfvo type="percent" val="0"/>
        <cfvo type="num" val="0.95"/>
        <cfvo type="num" val="1"/>
      </iconSet>
    </cfRule>
  </conditionalFormatting>
  <conditionalFormatting sqref="H127:H130 H114:H116 H134:H135">
    <cfRule type="iconSet" priority="52">
      <iconSet>
        <cfvo type="percent" val="0"/>
        <cfvo type="num" val="0.95"/>
        <cfvo type="num" val="1"/>
      </iconSet>
    </cfRule>
  </conditionalFormatting>
  <conditionalFormatting sqref="H131:H133">
    <cfRule type="iconSet" priority="1">
      <iconSet>
        <cfvo type="percent" val="0"/>
        <cfvo type="num" val="0.95"/>
        <cfvo type="num" val="1"/>
      </iconSet>
    </cfRule>
    <cfRule type="iconSet" priority="2">
      <iconSet>
        <cfvo type="percent" val="0"/>
        <cfvo type="num" val="0.95"/>
        <cfvo type="num" val="1"/>
      </iconSet>
    </cfRule>
    <cfRule type="iconSet" priority="3">
      <iconSet>
        <cfvo type="percent" val="0"/>
        <cfvo type="num" val="0.95" gte="0"/>
        <cfvo type="num" val="0.99" gte="0"/>
      </iconSet>
    </cfRule>
  </conditionalFormatting>
  <conditionalFormatting sqref="H137 H104:H110 H113:H122 H125:H130 H134:H135">
    <cfRule type="iconSet" priority="49">
      <iconSet>
        <cfvo type="percent" val="0"/>
        <cfvo type="num" val="0.95" gte="0"/>
        <cfvo type="num" val="0.99" gte="0"/>
      </iconSet>
    </cfRule>
  </conditionalFormatting>
  <conditionalFormatting sqref="H137 H127:H130 H114:H116 H134:H135">
    <cfRule type="iconSet" priority="45">
      <iconSet>
        <cfvo type="percent" val="0"/>
        <cfvo type="num" val="0.95"/>
        <cfvo type="num" val="1"/>
      </iconSet>
    </cfRule>
  </conditionalFormatting>
  <conditionalFormatting sqref="H138:H143">
    <cfRule type="iconSet" priority="41">
      <iconSet>
        <cfvo type="percent" val="0"/>
        <cfvo type="num" val="0.95"/>
        <cfvo type="num" val="1"/>
      </iconSet>
    </cfRule>
    <cfRule type="iconSet" priority="42">
      <iconSet>
        <cfvo type="percent" val="0"/>
        <cfvo type="num" val="0.95"/>
        <cfvo type="num" val="1"/>
      </iconSet>
    </cfRule>
    <cfRule type="iconSet" priority="43">
      <iconSet>
        <cfvo type="percent" val="0"/>
        <cfvo type="num" val="0.95" gte="0"/>
        <cfvo type="num" val="0.99" gte="0"/>
      </iconSet>
    </cfRule>
  </conditionalFormatting>
  <conditionalFormatting sqref="H114:H115">
    <cfRule type="iconSet" priority="353">
      <iconSet>
        <cfvo type="percent" val="0"/>
        <cfvo type="num" val="0.95"/>
        <cfvo type="num" val="1"/>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N160"/>
  <sheetViews>
    <sheetView showGridLines="0" topLeftCell="A138" zoomScaleNormal="100" zoomScaleSheetLayoutView="85" workbookViewId="0">
      <selection activeCell="A144" sqref="A144:C144"/>
    </sheetView>
  </sheetViews>
  <sheetFormatPr baseColWidth="10" defaultColWidth="11.44140625" defaultRowHeight="13.2" outlineLevelRow="2"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26" t="s">
        <v>52</v>
      </c>
      <c r="B1" s="426"/>
      <c r="C1" s="426"/>
      <c r="D1" s="426"/>
      <c r="E1" s="426"/>
      <c r="F1" s="426"/>
      <c r="G1" s="426"/>
      <c r="H1" s="426"/>
      <c r="I1" s="426"/>
    </row>
    <row r="2" spans="1:14" ht="17.399999999999999" x14ac:dyDescent="0.25">
      <c r="A2" s="427" t="s">
        <v>53</v>
      </c>
      <c r="B2" s="427"/>
      <c r="C2" s="427"/>
      <c r="D2" s="427"/>
      <c r="E2" s="427"/>
      <c r="F2" s="427"/>
      <c r="G2" s="427"/>
      <c r="H2" s="427"/>
      <c r="I2" s="427"/>
    </row>
    <row r="3" spans="1:14" ht="20.25" customHeight="1" x14ac:dyDescent="0.25">
      <c r="A3" s="428" t="s">
        <v>211</v>
      </c>
      <c r="B3" s="428"/>
      <c r="C3" s="428"/>
      <c r="D3" s="428"/>
      <c r="E3" s="428"/>
      <c r="F3" s="428"/>
      <c r="G3" s="428"/>
      <c r="H3" s="428"/>
      <c r="I3" s="428"/>
    </row>
    <row r="4" spans="1:14" ht="17.25" customHeight="1" x14ac:dyDescent="0.25">
      <c r="A4" s="429" t="s">
        <v>73</v>
      </c>
      <c r="B4" s="429"/>
      <c r="C4" s="429"/>
      <c r="D4" s="429"/>
      <c r="E4" s="429"/>
      <c r="F4" s="429"/>
      <c r="G4" s="429"/>
      <c r="H4" s="429"/>
      <c r="I4" s="429"/>
      <c r="K4" s="223"/>
    </row>
    <row r="5" spans="1:14" ht="15.6" x14ac:dyDescent="0.3">
      <c r="A5" s="63"/>
      <c r="B5" s="63"/>
      <c r="C5" s="63"/>
      <c r="D5" s="63"/>
      <c r="E5" s="63"/>
      <c r="F5" s="63"/>
      <c r="G5" s="63"/>
      <c r="H5" s="63"/>
      <c r="I5" s="63"/>
      <c r="L5" s="169"/>
    </row>
    <row r="6" spans="1:14" customFormat="1" ht="31.5" customHeight="1" x14ac:dyDescent="0.3">
      <c r="A6" s="430" t="s">
        <v>42</v>
      </c>
      <c r="B6" s="431"/>
      <c r="C6" s="431"/>
      <c r="D6" s="431"/>
      <c r="E6" s="431"/>
      <c r="F6" s="431"/>
      <c r="G6" s="431"/>
      <c r="H6" s="431"/>
      <c r="I6" s="432"/>
      <c r="K6" s="124"/>
      <c r="L6" s="170"/>
    </row>
    <row r="7" spans="1:14" ht="15.6" x14ac:dyDescent="0.3">
      <c r="C7" s="3"/>
      <c r="D7" s="4"/>
      <c r="G7" s="4"/>
      <c r="L7" s="169"/>
    </row>
    <row r="8" spans="1:14" s="5" customFormat="1" ht="60" customHeight="1" x14ac:dyDescent="0.25">
      <c r="C8" s="42"/>
      <c r="D8" s="43" t="s">
        <v>158</v>
      </c>
      <c r="E8" s="6"/>
      <c r="F8" s="43" t="s">
        <v>156</v>
      </c>
      <c r="G8" s="43" t="s">
        <v>157</v>
      </c>
      <c r="H8" s="6"/>
      <c r="I8" s="43" t="s">
        <v>160</v>
      </c>
      <c r="K8" s="123"/>
    </row>
    <row r="9" spans="1:14" s="7" customFormat="1" ht="4.5" customHeight="1" x14ac:dyDescent="0.25">
      <c r="C9" s="8"/>
      <c r="D9" s="34"/>
      <c r="E9" s="10"/>
      <c r="F9" s="9"/>
      <c r="G9" s="9"/>
      <c r="H9" s="10"/>
      <c r="J9" s="5"/>
      <c r="K9" s="125"/>
    </row>
    <row r="10" spans="1:14" s="5" customFormat="1" ht="15.9" customHeight="1" x14ac:dyDescent="0.25">
      <c r="A10" s="446" t="s">
        <v>20</v>
      </c>
      <c r="B10" s="447" t="s">
        <v>21</v>
      </c>
      <c r="C10" s="99" t="s">
        <v>1</v>
      </c>
      <c r="D10" s="131">
        <f t="shared" ref="D10:D20" si="0">D104</f>
        <v>439664.26946999965</v>
      </c>
      <c r="E10" s="116"/>
      <c r="F10" s="131">
        <f t="shared" ref="F10" si="1">F104</f>
        <v>459221.98593000061</v>
      </c>
      <c r="G10" s="131">
        <f>G104-G57</f>
        <v>513449.98417000024</v>
      </c>
      <c r="H10" s="11"/>
      <c r="I10" s="450">
        <f>+G31/G40</f>
        <v>0.82894945313320645</v>
      </c>
      <c r="K10" s="123"/>
      <c r="L10" s="123"/>
      <c r="M10" s="123"/>
      <c r="N10" s="123"/>
    </row>
    <row r="11" spans="1:14" ht="15.9" customHeight="1" outlineLevel="1" x14ac:dyDescent="0.25">
      <c r="A11" s="446"/>
      <c r="B11" s="448"/>
      <c r="C11" s="100" t="s">
        <v>43</v>
      </c>
      <c r="D11" s="37">
        <f t="shared" si="0"/>
        <v>257559.56029999969</v>
      </c>
      <c r="E11" s="116"/>
      <c r="F11" s="37">
        <f>F105</f>
        <v>247271.66659000062</v>
      </c>
      <c r="G11" s="37">
        <f>G105-G58</f>
        <v>318591.85937000019</v>
      </c>
      <c r="I11" s="451"/>
      <c r="J11" s="5"/>
      <c r="K11" s="122"/>
      <c r="L11" s="122"/>
      <c r="M11" s="122"/>
      <c r="N11" s="122"/>
    </row>
    <row r="12" spans="1:14" s="202" customFormat="1" ht="15.9" customHeight="1" outlineLevel="1" x14ac:dyDescent="0.25">
      <c r="A12" s="446"/>
      <c r="B12" s="448"/>
      <c r="C12" s="199" t="s">
        <v>204</v>
      </c>
      <c r="D12" s="200">
        <f t="shared" si="0"/>
        <v>162755.22988999999</v>
      </c>
      <c r="E12" s="200"/>
      <c r="F12" s="200">
        <v>0</v>
      </c>
      <c r="G12" s="200">
        <f>G106</f>
        <v>171427.72274999999</v>
      </c>
      <c r="I12" s="451"/>
      <c r="J12" s="201"/>
      <c r="K12" s="205"/>
      <c r="L12" s="205"/>
      <c r="M12" s="205"/>
      <c r="N12" s="205"/>
    </row>
    <row r="13" spans="1:14" ht="15.9" customHeight="1" outlineLevel="1" x14ac:dyDescent="0.25">
      <c r="A13" s="446"/>
      <c r="B13" s="448"/>
      <c r="C13" s="100" t="s">
        <v>15</v>
      </c>
      <c r="D13" s="37">
        <f t="shared" si="0"/>
        <v>6.7472300000000001</v>
      </c>
      <c r="E13" s="116"/>
      <c r="F13" s="37">
        <f t="shared" ref="F13:F20" si="2">F107</f>
        <v>117.41669</v>
      </c>
      <c r="G13" s="37">
        <f t="shared" ref="G13:G20" si="3">G107-G59</f>
        <v>132.17047000000093</v>
      </c>
      <c r="I13" s="451"/>
      <c r="K13" s="122"/>
      <c r="L13" s="122"/>
      <c r="M13" s="122"/>
      <c r="N13" s="122"/>
    </row>
    <row r="14" spans="1:14" ht="15.9" customHeight="1" outlineLevel="1" x14ac:dyDescent="0.25">
      <c r="A14" s="446"/>
      <c r="B14" s="448"/>
      <c r="C14" s="100" t="s">
        <v>203</v>
      </c>
      <c r="D14" s="147">
        <f t="shared" si="0"/>
        <v>19342.732049999999</v>
      </c>
      <c r="E14" s="117"/>
      <c r="F14" s="37">
        <f t="shared" si="2"/>
        <v>50656.39071</v>
      </c>
      <c r="G14" s="147">
        <f t="shared" si="3"/>
        <v>23298.231580000007</v>
      </c>
      <c r="H14" s="69"/>
      <c r="I14" s="451"/>
      <c r="K14" s="122"/>
      <c r="L14" s="122"/>
      <c r="M14" s="122"/>
      <c r="N14" s="122"/>
    </row>
    <row r="15" spans="1:14" ht="15.9" customHeight="1" outlineLevel="1" x14ac:dyDescent="0.25">
      <c r="A15" s="446"/>
      <c r="B15" s="448"/>
      <c r="C15" s="101" t="s">
        <v>14</v>
      </c>
      <c r="D15" s="37">
        <f t="shared" si="0"/>
        <v>6992.7416999999959</v>
      </c>
      <c r="E15" s="116"/>
      <c r="F15" s="37">
        <f t="shared" si="2"/>
        <v>6381.5527100000036</v>
      </c>
      <c r="G15" s="37">
        <f t="shared" si="3"/>
        <v>4886.3350600000012</v>
      </c>
      <c r="I15" s="451"/>
      <c r="K15" s="122"/>
      <c r="L15" s="122"/>
      <c r="M15" s="122"/>
      <c r="N15" s="122"/>
    </row>
    <row r="16" spans="1:14" ht="15.9" customHeight="1" outlineLevel="1" x14ac:dyDescent="0.25">
      <c r="A16" s="446"/>
      <c r="B16" s="448"/>
      <c r="C16" s="101" t="s">
        <v>13</v>
      </c>
      <c r="D16" s="37">
        <f t="shared" si="0"/>
        <v>11082.46104</v>
      </c>
      <c r="E16" s="116"/>
      <c r="F16" s="37">
        <f t="shared" si="2"/>
        <v>13164.987329999991</v>
      </c>
      <c r="G16" s="37">
        <f t="shared" si="3"/>
        <v>16718.460030000031</v>
      </c>
      <c r="I16" s="451"/>
      <c r="K16" s="122"/>
      <c r="L16" s="122"/>
      <c r="M16" s="122"/>
      <c r="N16" s="122"/>
    </row>
    <row r="17" spans="1:14" ht="15.9" customHeight="1" outlineLevel="1" x14ac:dyDescent="0.25">
      <c r="A17" s="446"/>
      <c r="B17" s="448"/>
      <c r="C17" s="101" t="s">
        <v>12</v>
      </c>
      <c r="D17" s="37">
        <f t="shared" si="0"/>
        <v>1267.529310000001</v>
      </c>
      <c r="E17" s="116"/>
      <c r="F17" s="37">
        <f t="shared" si="2"/>
        <v>31052.84853000001</v>
      </c>
      <c r="G17" s="37">
        <f t="shared" si="3"/>
        <v>1683.48921</v>
      </c>
      <c r="I17" s="451"/>
      <c r="K17" s="122"/>
      <c r="L17" s="122"/>
      <c r="M17" s="122"/>
      <c r="N17" s="122"/>
    </row>
    <row r="18" spans="1:14" ht="15.9" customHeight="1" outlineLevel="1" x14ac:dyDescent="0.25">
      <c r="A18" s="446"/>
      <c r="B18" s="448"/>
      <c r="C18" s="101" t="s">
        <v>63</v>
      </c>
      <c r="D18" s="37">
        <f t="shared" si="0"/>
        <v>0</v>
      </c>
      <c r="E18" s="116"/>
      <c r="F18" s="37">
        <f t="shared" si="2"/>
        <v>57.002140000000033</v>
      </c>
      <c r="G18" s="37">
        <f t="shared" si="3"/>
        <v>9.9472800000000063</v>
      </c>
      <c r="I18" s="451"/>
      <c r="K18" s="122"/>
      <c r="L18" s="122"/>
      <c r="M18" s="122"/>
      <c r="N18" s="122"/>
    </row>
    <row r="19" spans="1:14" ht="15.9" customHeight="1" outlineLevel="1" x14ac:dyDescent="0.25">
      <c r="A19" s="446"/>
      <c r="B19" s="448"/>
      <c r="C19" s="101" t="s">
        <v>67</v>
      </c>
      <c r="D19" s="37">
        <f t="shared" si="0"/>
        <v>0</v>
      </c>
      <c r="E19" s="116"/>
      <c r="F19" s="37">
        <f t="shared" si="2"/>
        <v>0</v>
      </c>
      <c r="G19" s="37">
        <f t="shared" si="3"/>
        <v>0</v>
      </c>
      <c r="I19" s="451"/>
      <c r="K19" s="122"/>
      <c r="L19" s="122"/>
      <c r="M19" s="122"/>
      <c r="N19" s="122"/>
    </row>
    <row r="20" spans="1:14" ht="15.9" customHeight="1" x14ac:dyDescent="0.25">
      <c r="A20" s="446"/>
      <c r="B20" s="448"/>
      <c r="C20" s="102" t="s">
        <v>174</v>
      </c>
      <c r="D20" s="37">
        <f t="shared" si="0"/>
        <v>659484.89289999753</v>
      </c>
      <c r="E20" s="116"/>
      <c r="F20" s="37">
        <f t="shared" si="2"/>
        <v>640100.08699000394</v>
      </c>
      <c r="G20" s="147">
        <f t="shared" si="3"/>
        <v>645584.07935000153</v>
      </c>
      <c r="H20" s="11"/>
      <c r="I20" s="451"/>
      <c r="J20" s="12"/>
      <c r="K20" s="122"/>
      <c r="L20" s="122"/>
      <c r="M20" s="122"/>
      <c r="N20" s="122"/>
    </row>
    <row r="21" spans="1:14" ht="15.9" customHeight="1" x14ac:dyDescent="0.25">
      <c r="A21" s="446"/>
      <c r="B21" s="448"/>
      <c r="C21" s="102" t="s">
        <v>41</v>
      </c>
      <c r="D21" s="37">
        <f>D115</f>
        <v>37011.292860000009</v>
      </c>
      <c r="E21" s="116"/>
      <c r="F21" s="37">
        <f t="shared" ref="F21:F30" si="4">F115</f>
        <v>34745.146289999997</v>
      </c>
      <c r="G21" s="147">
        <f>G115-G67</f>
        <v>31916.927850000047</v>
      </c>
      <c r="H21" s="11"/>
      <c r="I21" s="451"/>
      <c r="J21" s="12"/>
      <c r="K21" s="122"/>
      <c r="L21" s="122"/>
      <c r="M21" s="122"/>
      <c r="N21" s="122"/>
    </row>
    <row r="22" spans="1:14" s="5" customFormat="1" ht="15.9" customHeight="1" x14ac:dyDescent="0.25">
      <c r="A22" s="446"/>
      <c r="B22" s="448"/>
      <c r="C22" s="103" t="s">
        <v>130</v>
      </c>
      <c r="D22" s="37">
        <f t="shared" ref="D22:D30" si="5">D116</f>
        <v>3131.92958</v>
      </c>
      <c r="E22" s="116"/>
      <c r="F22" s="37">
        <f t="shared" si="4"/>
        <v>3265.16905</v>
      </c>
      <c r="G22" s="147">
        <f>G116-G68</f>
        <v>3371.88499</v>
      </c>
      <c r="H22" s="7"/>
      <c r="I22" s="451"/>
      <c r="K22" s="122"/>
      <c r="L22" s="122"/>
      <c r="M22" s="122"/>
      <c r="N22" s="122"/>
    </row>
    <row r="23" spans="1:14" ht="15.9" customHeight="1" x14ac:dyDescent="0.25">
      <c r="A23" s="446"/>
      <c r="B23" s="448"/>
      <c r="C23" s="103" t="s">
        <v>5</v>
      </c>
      <c r="D23" s="37">
        <f t="shared" si="5"/>
        <v>21468.995300000039</v>
      </c>
      <c r="E23" s="116"/>
      <c r="F23" s="37">
        <f t="shared" si="4"/>
        <v>17808.520450000091</v>
      </c>
      <c r="G23" s="147">
        <f>G117-G69</f>
        <v>18528.989520000036</v>
      </c>
      <c r="H23" s="11"/>
      <c r="I23" s="451"/>
      <c r="J23" s="5"/>
      <c r="K23" s="122"/>
      <c r="L23" s="122"/>
      <c r="M23" s="122"/>
      <c r="N23" s="122"/>
    </row>
    <row r="24" spans="1:14" ht="15.9" customHeight="1" x14ac:dyDescent="0.25">
      <c r="A24" s="446"/>
      <c r="B24" s="448"/>
      <c r="C24" s="103" t="s">
        <v>6</v>
      </c>
      <c r="D24" s="37">
        <f t="shared" si="5"/>
        <v>95494.564680000069</v>
      </c>
      <c r="E24" s="116"/>
      <c r="F24" s="37">
        <f t="shared" si="4"/>
        <v>112074.14521</v>
      </c>
      <c r="G24" s="147">
        <f>G118-G70</f>
        <v>102457.6205200001</v>
      </c>
      <c r="H24" s="11"/>
      <c r="I24" s="451"/>
      <c r="J24" s="5"/>
      <c r="K24" s="122"/>
      <c r="L24" s="122"/>
      <c r="M24" s="122"/>
      <c r="N24" s="122"/>
    </row>
    <row r="25" spans="1:14" ht="15.9" customHeight="1" x14ac:dyDescent="0.25">
      <c r="A25" s="446"/>
      <c r="B25" s="448"/>
      <c r="C25" s="103" t="s">
        <v>16</v>
      </c>
      <c r="D25" s="37">
        <f t="shared" si="5"/>
        <v>1842.04269</v>
      </c>
      <c r="E25" s="116"/>
      <c r="F25" s="37">
        <f t="shared" si="4"/>
        <v>1726.9085399999999</v>
      </c>
      <c r="G25" s="147">
        <f>G119-G71</f>
        <v>2585.9682400000011</v>
      </c>
      <c r="H25" s="11"/>
      <c r="I25" s="451"/>
      <c r="J25" s="15"/>
      <c r="K25" s="122"/>
      <c r="L25" s="122"/>
      <c r="M25" s="122"/>
      <c r="N25" s="122"/>
    </row>
    <row r="26" spans="1:14" ht="15.9" customHeight="1" x14ac:dyDescent="0.25">
      <c r="A26" s="446"/>
      <c r="B26" s="448"/>
      <c r="C26" s="103" t="s">
        <v>7</v>
      </c>
      <c r="D26" s="37">
        <f t="shared" si="5"/>
        <v>73227.595379999999</v>
      </c>
      <c r="E26" s="116"/>
      <c r="F26" s="37">
        <f t="shared" si="4"/>
        <v>52047.47423</v>
      </c>
      <c r="G26" s="147">
        <f>G120-G72</f>
        <v>82227.827499999999</v>
      </c>
      <c r="H26" s="11"/>
      <c r="I26" s="451"/>
      <c r="J26" s="5"/>
      <c r="K26" s="122"/>
      <c r="L26" s="122"/>
      <c r="M26" s="122"/>
      <c r="N26" s="122"/>
    </row>
    <row r="27" spans="1:14" ht="15.9" customHeight="1" x14ac:dyDescent="0.25">
      <c r="A27" s="446"/>
      <c r="B27" s="448"/>
      <c r="C27" s="103" t="s">
        <v>17</v>
      </c>
      <c r="D27" s="37">
        <f t="shared" si="5"/>
        <v>18357.657050000031</v>
      </c>
      <c r="E27" s="116"/>
      <c r="F27" s="37">
        <f t="shared" si="4"/>
        <v>18714.770260000001</v>
      </c>
      <c r="G27" s="147">
        <f>G121-G73</f>
        <v>21785.062689999999</v>
      </c>
      <c r="H27" s="11"/>
      <c r="I27" s="451"/>
      <c r="K27" s="122"/>
      <c r="L27" s="122"/>
      <c r="M27" s="122"/>
      <c r="N27" s="122"/>
    </row>
    <row r="28" spans="1:14" ht="15.9" customHeight="1" x14ac:dyDescent="0.25">
      <c r="A28" s="446"/>
      <c r="B28" s="448"/>
      <c r="C28" s="103" t="s">
        <v>57</v>
      </c>
      <c r="D28" s="37">
        <f t="shared" si="5"/>
        <v>5020.4562999999989</v>
      </c>
      <c r="E28" s="116"/>
      <c r="F28" s="37">
        <f t="shared" si="4"/>
        <v>5043.7742100001378</v>
      </c>
      <c r="G28" s="147">
        <f>G122-G76</f>
        <v>3285.7871400000681</v>
      </c>
      <c r="H28" s="11"/>
      <c r="I28" s="451"/>
      <c r="K28" s="122"/>
      <c r="L28" s="122"/>
      <c r="M28" s="122"/>
      <c r="N28" s="122"/>
    </row>
    <row r="29" spans="1:14" ht="15.9" customHeight="1" x14ac:dyDescent="0.25">
      <c r="A29" s="446"/>
      <c r="B29" s="448"/>
      <c r="C29" s="103" t="s">
        <v>58</v>
      </c>
      <c r="D29" s="37">
        <f t="shared" si="5"/>
        <v>3527.7646100000011</v>
      </c>
      <c r="E29" s="116"/>
      <c r="F29" s="37">
        <f t="shared" si="4"/>
        <v>2837.6802800000601</v>
      </c>
      <c r="G29" s="147">
        <f>G123-G77</f>
        <v>4588.4639500000967</v>
      </c>
      <c r="H29" s="11"/>
      <c r="I29" s="451"/>
      <c r="K29" s="122"/>
      <c r="L29" s="122"/>
      <c r="M29" s="122"/>
      <c r="N29" s="122"/>
    </row>
    <row r="30" spans="1:14" ht="15.9" customHeight="1" x14ac:dyDescent="0.25">
      <c r="A30" s="446"/>
      <c r="B30" s="448"/>
      <c r="C30" s="73" t="s">
        <v>74</v>
      </c>
      <c r="D30" s="37">
        <f t="shared" si="5"/>
        <v>1939.336780000001</v>
      </c>
      <c r="E30" s="116"/>
      <c r="F30" s="37">
        <f t="shared" si="4"/>
        <v>1206.76216</v>
      </c>
      <c r="G30" s="147">
        <f>G124-G78</f>
        <v>1018.6839099999993</v>
      </c>
      <c r="H30" s="7"/>
      <c r="I30" s="451"/>
      <c r="J30" s="5"/>
      <c r="K30" s="122"/>
      <c r="L30" s="122"/>
      <c r="M30" s="122"/>
      <c r="N30" s="122"/>
    </row>
    <row r="31" spans="1:14" s="7" customFormat="1" ht="18" customHeight="1" x14ac:dyDescent="0.3">
      <c r="A31" s="446"/>
      <c r="B31" s="449"/>
      <c r="C31" s="48" t="s">
        <v>55</v>
      </c>
      <c r="D31" s="49">
        <f>+D10+SUM(D20:D30)</f>
        <v>1360170.7975999974</v>
      </c>
      <c r="E31" s="118"/>
      <c r="F31" s="49">
        <f>+F10+SUM(F20:F30)</f>
        <v>1348792.423600005</v>
      </c>
      <c r="G31" s="49">
        <f>+G10+SUM(G20:G30)</f>
        <v>1430801.2798300022</v>
      </c>
      <c r="I31" s="452"/>
      <c r="J31" s="16"/>
      <c r="K31" s="132"/>
      <c r="L31" s="132"/>
      <c r="M31" s="132"/>
      <c r="N31" s="132"/>
    </row>
    <row r="32" spans="1:14" ht="6.6" customHeight="1" x14ac:dyDescent="0.3">
      <c r="A32" s="446"/>
      <c r="B32" s="22"/>
      <c r="C32" s="35"/>
      <c r="D32" s="18"/>
      <c r="E32" s="18"/>
      <c r="F32" s="18"/>
      <c r="G32" s="18"/>
      <c r="H32" s="7"/>
      <c r="I32" s="36"/>
      <c r="J32" s="5"/>
      <c r="K32" s="132"/>
      <c r="L32" s="132"/>
      <c r="M32" s="132"/>
      <c r="N32" s="132"/>
    </row>
    <row r="33" spans="1:14" ht="18.75" customHeight="1" x14ac:dyDescent="0.25">
      <c r="A33" s="446"/>
      <c r="B33" s="453" t="s">
        <v>22</v>
      </c>
      <c r="C33" s="38" t="s">
        <v>38</v>
      </c>
      <c r="D33" s="39">
        <f>D127</f>
        <v>205399.6936400001</v>
      </c>
      <c r="E33" s="119"/>
      <c r="F33" s="39">
        <f>F127</f>
        <v>204493.18959000029</v>
      </c>
      <c r="G33" s="39">
        <f>G127-G81</f>
        <v>267952.35525999969</v>
      </c>
      <c r="H33" s="7"/>
      <c r="I33" s="450">
        <f>+G35/G40</f>
        <v>0.17105054686679355</v>
      </c>
      <c r="K33" s="132"/>
      <c r="L33" s="132"/>
      <c r="M33" s="132"/>
      <c r="N33" s="132"/>
    </row>
    <row r="34" spans="1:14" ht="18.75" customHeight="1" x14ac:dyDescent="0.25">
      <c r="A34" s="446"/>
      <c r="B34" s="454"/>
      <c r="C34" s="40" t="s">
        <v>39</v>
      </c>
      <c r="D34" s="37">
        <f>D128</f>
        <v>16158.336929999999</v>
      </c>
      <c r="E34" s="119"/>
      <c r="F34" s="37">
        <f>F128</f>
        <v>18213.417020000001</v>
      </c>
      <c r="G34" s="37">
        <f>G128-G82</f>
        <v>27288.01246999998</v>
      </c>
      <c r="H34" s="7"/>
      <c r="I34" s="451"/>
      <c r="K34" s="132"/>
      <c r="L34" s="132"/>
      <c r="M34" s="132"/>
      <c r="N34" s="132"/>
    </row>
    <row r="35" spans="1:14" s="7" customFormat="1" ht="18.75" customHeight="1" x14ac:dyDescent="0.25">
      <c r="A35" s="446"/>
      <c r="B35" s="455"/>
      <c r="C35" s="97" t="s">
        <v>61</v>
      </c>
      <c r="D35" s="49">
        <f>SUM(D33:D34)</f>
        <v>221558.03057000009</v>
      </c>
      <c r="F35" s="49">
        <f>SUM(F33:F34)</f>
        <v>222706.60661000028</v>
      </c>
      <c r="G35" s="49">
        <f>SUM(G33:G34)</f>
        <v>295240.36772999965</v>
      </c>
      <c r="H35" s="11"/>
      <c r="I35" s="452"/>
      <c r="K35" s="122"/>
      <c r="L35" s="132"/>
    </row>
    <row r="36" spans="1:14" s="7" customFormat="1" ht="15.6" x14ac:dyDescent="0.3">
      <c r="A36" s="446"/>
      <c r="B36" s="22"/>
      <c r="C36" s="19"/>
      <c r="D36" s="95"/>
      <c r="E36" s="95"/>
      <c r="F36" s="95"/>
      <c r="G36" s="95"/>
      <c r="H36" s="11"/>
      <c r="I36" s="36"/>
      <c r="K36" s="122"/>
      <c r="L36" s="132"/>
    </row>
    <row r="37" spans="1:14" s="7" customFormat="1" ht="15.75" customHeight="1" x14ac:dyDescent="0.3">
      <c r="A37" s="446"/>
      <c r="B37" s="438" t="s">
        <v>24</v>
      </c>
      <c r="C37" s="438"/>
      <c r="D37" s="50">
        <f t="shared" ref="D37:F37" si="6">D40-D38</f>
        <v>660542.68225999991</v>
      </c>
      <c r="F37" s="50">
        <f t="shared" si="6"/>
        <v>670682.02127000119</v>
      </c>
      <c r="G37" s="50">
        <f>G40-G38</f>
        <v>749928.38764000055</v>
      </c>
      <c r="H37" s="11"/>
      <c r="I37" s="51">
        <f>+G37/$G$40</f>
        <v>0.4344787327119991</v>
      </c>
      <c r="K37" s="127"/>
      <c r="L37" s="126"/>
    </row>
    <row r="38" spans="1:14" s="7" customFormat="1" ht="15.75" customHeight="1" x14ac:dyDescent="0.25">
      <c r="A38" s="446"/>
      <c r="B38" s="438" t="s">
        <v>25</v>
      </c>
      <c r="C38" s="438"/>
      <c r="D38" s="50">
        <f>+D20+D21+D22+D35</f>
        <v>921186.14590999763</v>
      </c>
      <c r="F38" s="50">
        <f>+F20+F21+F22+F35</f>
        <v>900817.00894000416</v>
      </c>
      <c r="G38" s="50">
        <f>+G20+G21+G22+G35</f>
        <v>976113.25992000126</v>
      </c>
      <c r="H38" s="62"/>
      <c r="I38" s="51">
        <f>+G38/$G$40</f>
        <v>0.5655212672880009</v>
      </c>
      <c r="K38" s="127"/>
      <c r="L38" s="126"/>
    </row>
    <row r="39" spans="1:14" ht="13.8" x14ac:dyDescent="0.25">
      <c r="B39" s="22"/>
      <c r="C39" s="19"/>
      <c r="D39" s="23"/>
      <c r="E39" s="17"/>
      <c r="F39" s="21"/>
      <c r="G39" s="21"/>
      <c r="H39" s="11"/>
      <c r="I39" s="22"/>
      <c r="K39" s="122"/>
      <c r="L39" s="26"/>
    </row>
    <row r="40" spans="1:14" ht="24.75" customHeight="1" x14ac:dyDescent="0.3">
      <c r="A40" s="439" t="s">
        <v>26</v>
      </c>
      <c r="B40" s="440" t="s">
        <v>75</v>
      </c>
      <c r="C40" s="441"/>
      <c r="D40" s="44">
        <f>+D31+D35</f>
        <v>1581728.8281699975</v>
      </c>
      <c r="E40" s="111"/>
      <c r="F40" s="44">
        <f>+F31+F35</f>
        <v>1571499.0302100054</v>
      </c>
      <c r="G40" s="44">
        <f>+G31+G35</f>
        <v>1726041.6475600018</v>
      </c>
      <c r="H40" s="11"/>
      <c r="I40" s="491"/>
      <c r="J40" s="492"/>
      <c r="K40" s="492"/>
      <c r="L40" s="26"/>
    </row>
    <row r="41" spans="1:14" ht="14.25" customHeight="1" x14ac:dyDescent="0.25">
      <c r="A41" s="439"/>
      <c r="B41" s="442" t="s">
        <v>49</v>
      </c>
      <c r="C41" s="443"/>
      <c r="D41" s="41"/>
      <c r="E41" s="7"/>
      <c r="F41" s="226">
        <f>F139</f>
        <v>157790.25340999939</v>
      </c>
      <c r="G41" s="226">
        <f>G139</f>
        <v>184335.65197000001</v>
      </c>
      <c r="H41" s="11"/>
      <c r="I41" s="104"/>
      <c r="K41" s="2"/>
      <c r="L41" s="26"/>
    </row>
    <row r="42" spans="1:14" ht="14.25" customHeight="1" x14ac:dyDescent="0.25">
      <c r="A42" s="439"/>
      <c r="B42" s="442" t="s">
        <v>50</v>
      </c>
      <c r="C42" s="443"/>
      <c r="D42" s="41"/>
      <c r="E42" s="7"/>
      <c r="F42" s="226">
        <f>F140</f>
        <v>5425.8754299999982</v>
      </c>
      <c r="G42" s="226">
        <f>G140</f>
        <v>8187.9222099999861</v>
      </c>
      <c r="H42" s="11"/>
      <c r="I42" s="104"/>
      <c r="K42" s="2"/>
      <c r="L42" s="26"/>
    </row>
    <row r="43" spans="1:14" ht="25.5" customHeight="1" x14ac:dyDescent="0.25">
      <c r="A43" s="439"/>
      <c r="B43" s="440" t="s">
        <v>76</v>
      </c>
      <c r="C43" s="441"/>
      <c r="D43" s="44">
        <f>+D40</f>
        <v>1581728.8281699975</v>
      </c>
      <c r="E43" s="62"/>
      <c r="F43" s="46">
        <f t="shared" ref="F43" si="7">+F40-F41-F42</f>
        <v>1408282.9013700059</v>
      </c>
      <c r="G43" s="46">
        <f>+G40-G41-G42</f>
        <v>1533518.0733800018</v>
      </c>
      <c r="H43" s="11"/>
      <c r="I43" s="62"/>
      <c r="K43" s="127"/>
      <c r="L43" s="26"/>
    </row>
    <row r="44" spans="1:14" ht="14.25" customHeight="1" x14ac:dyDescent="0.25">
      <c r="A44" s="439"/>
      <c r="B44" s="442" t="s">
        <v>77</v>
      </c>
      <c r="C44" s="443"/>
      <c r="D44" s="52"/>
      <c r="E44" s="62"/>
      <c r="F44" s="37">
        <f>F142</f>
        <v>43546.950900000898</v>
      </c>
      <c r="G44" s="37">
        <f>G142</f>
        <v>129956.82165000748</v>
      </c>
      <c r="H44" s="11"/>
      <c r="I44" s="112"/>
      <c r="K44" s="2"/>
      <c r="L44" s="26"/>
    </row>
    <row r="45" spans="1:14" ht="33" customHeight="1" x14ac:dyDescent="0.25">
      <c r="A45" s="439"/>
      <c r="B45" s="444" t="s">
        <v>85</v>
      </c>
      <c r="C45" s="445"/>
      <c r="D45" s="44">
        <f>+D43</f>
        <v>1581728.8281699975</v>
      </c>
      <c r="E45" s="62"/>
      <c r="F45" s="47">
        <f t="shared" ref="F45:G45" si="8">+F43-F44</f>
        <v>1364735.9504700049</v>
      </c>
      <c r="G45" s="47">
        <f t="shared" si="8"/>
        <v>1403561.2517299943</v>
      </c>
      <c r="H45" s="11"/>
      <c r="I45" s="62"/>
      <c r="K45" s="127"/>
      <c r="L45" s="26"/>
      <c r="M45" s="13"/>
    </row>
    <row r="46" spans="1:14" customFormat="1" ht="14.4" x14ac:dyDescent="0.3">
      <c r="K46" s="122"/>
      <c r="L46" s="128"/>
    </row>
    <row r="47" spans="1:14" customFormat="1" ht="27.75" customHeight="1" x14ac:dyDescent="0.3">
      <c r="A47" s="433" t="s">
        <v>48</v>
      </c>
      <c r="B47" s="434"/>
      <c r="C47" s="434"/>
      <c r="D47" s="434"/>
      <c r="E47" s="434"/>
      <c r="F47" s="434"/>
      <c r="G47" s="434"/>
      <c r="H47" s="434"/>
      <c r="I47" s="435"/>
      <c r="K47" s="122"/>
      <c r="L47" s="128"/>
    </row>
    <row r="48" spans="1:14" customFormat="1" ht="8.25" customHeight="1" x14ac:dyDescent="0.3">
      <c r="K48" s="122"/>
      <c r="L48" s="128"/>
    </row>
    <row r="49" spans="1:12" s="5" customFormat="1" ht="30" customHeight="1" x14ac:dyDescent="0.3">
      <c r="C49" s="42"/>
      <c r="D49" s="74" t="str">
        <f>D8</f>
        <v>Meta 
2025</v>
      </c>
      <c r="F49" s="74" t="str">
        <f>+F8</f>
        <v>Recaudación
 2024</v>
      </c>
      <c r="G49" s="74" t="str">
        <f>+G8</f>
        <v>Recaudación 
2025</v>
      </c>
      <c r="I49"/>
      <c r="K49" s="122"/>
      <c r="L49" s="29"/>
    </row>
    <row r="50" spans="1:12" s="29" customFormat="1" ht="14.4" x14ac:dyDescent="0.3">
      <c r="C50" s="268"/>
      <c r="D50" s="177"/>
      <c r="F50" s="177"/>
      <c r="G50" s="177"/>
      <c r="I50" s="128"/>
      <c r="K50" s="122"/>
    </row>
    <row r="51" spans="1:12" s="29" customFormat="1" ht="15.6" x14ac:dyDescent="0.3">
      <c r="A51" s="456" t="s">
        <v>47</v>
      </c>
      <c r="B51" s="456"/>
      <c r="C51" s="456"/>
      <c r="D51" s="82">
        <f>D54+D86+D93</f>
        <v>564.48917999999969</v>
      </c>
      <c r="E51"/>
      <c r="F51" s="82">
        <f>F54+F86+F93</f>
        <v>277.89586000000003</v>
      </c>
      <c r="G51" s="82">
        <f>G54+G86+G93</f>
        <v>42531.037699999957</v>
      </c>
      <c r="I51" s="128"/>
      <c r="K51" s="122"/>
    </row>
    <row r="52" spans="1:12" s="29" customFormat="1" ht="9.3000000000000007" customHeight="1" x14ac:dyDescent="0.3">
      <c r="C52" s="268"/>
      <c r="D52" s="177"/>
      <c r="F52" s="177"/>
      <c r="G52" s="177"/>
      <c r="I52" s="128"/>
      <c r="K52" s="122"/>
    </row>
    <row r="53" spans="1:12" customFormat="1" ht="8.25" customHeight="1" x14ac:dyDescent="0.3">
      <c r="K53" s="122"/>
      <c r="L53" s="128"/>
    </row>
    <row r="54" spans="1:12" s="7" customFormat="1" ht="19.5" customHeight="1" x14ac:dyDescent="0.3">
      <c r="A54" s="436" t="s">
        <v>101</v>
      </c>
      <c r="B54" s="436"/>
      <c r="C54" s="437"/>
      <c r="D54" s="208"/>
      <c r="E54"/>
      <c r="F54" s="269">
        <f>SUM(F57:F83)</f>
        <v>0</v>
      </c>
      <c r="G54" s="269">
        <f>SUM(G66:G78)+G57+G83</f>
        <v>42494.758469999957</v>
      </c>
      <c r="H54"/>
      <c r="I54" s="124"/>
      <c r="J54" s="208"/>
      <c r="K54" s="122"/>
      <c r="L54" s="126"/>
    </row>
    <row r="55" spans="1:12" customFormat="1" ht="6" customHeight="1" x14ac:dyDescent="0.3">
      <c r="K55" s="122"/>
      <c r="L55" s="128"/>
    </row>
    <row r="56" spans="1:12" customFormat="1" ht="0.6" customHeight="1" outlineLevel="1" x14ac:dyDescent="0.3">
      <c r="K56" s="122"/>
      <c r="L56" s="128"/>
    </row>
    <row r="57" spans="1:12" s="5" customFormat="1" ht="15.9" customHeight="1" outlineLevel="2" x14ac:dyDescent="0.3">
      <c r="A57" s="402" t="s">
        <v>20</v>
      </c>
      <c r="B57" s="417" t="s">
        <v>21</v>
      </c>
      <c r="C57" s="64" t="s">
        <v>1</v>
      </c>
      <c r="D57" s="179"/>
      <c r="E57" s="66"/>
      <c r="F57" s="79">
        <v>0</v>
      </c>
      <c r="G57" s="79">
        <v>32626.764299999959</v>
      </c>
      <c r="H57"/>
      <c r="I57" s="124"/>
    </row>
    <row r="58" spans="1:12" s="5" customFormat="1" ht="15.9" customHeight="1" outlineLevel="2" x14ac:dyDescent="0.3">
      <c r="A58" s="402"/>
      <c r="B58" s="417"/>
      <c r="C58" s="68" t="s">
        <v>11</v>
      </c>
      <c r="D58" s="179"/>
      <c r="E58" s="66"/>
      <c r="F58" s="69">
        <v>0</v>
      </c>
      <c r="G58" s="69">
        <v>10897.37025999998</v>
      </c>
      <c r="H58"/>
      <c r="I58"/>
    </row>
    <row r="59" spans="1:12" s="5" customFormat="1" ht="15.9" customHeight="1" outlineLevel="2" x14ac:dyDescent="0.3">
      <c r="A59" s="402"/>
      <c r="B59" s="417"/>
      <c r="C59" s="68" t="s">
        <v>15</v>
      </c>
      <c r="D59" s="179"/>
      <c r="E59" s="66"/>
      <c r="F59" s="69">
        <v>0</v>
      </c>
      <c r="G59" s="69">
        <v>1097.6984699999991</v>
      </c>
      <c r="H59"/>
      <c r="I59"/>
    </row>
    <row r="60" spans="1:12" s="5" customFormat="1" ht="15.9" customHeight="1" outlineLevel="2" x14ac:dyDescent="0.3">
      <c r="A60" s="402"/>
      <c r="B60" s="417"/>
      <c r="C60" s="68" t="s">
        <v>2</v>
      </c>
      <c r="D60" s="179"/>
      <c r="E60" s="66"/>
      <c r="F60" s="69">
        <v>0</v>
      </c>
      <c r="G60" s="69">
        <v>20631.695570000018</v>
      </c>
      <c r="H60"/>
      <c r="I60" s="230"/>
    </row>
    <row r="61" spans="1:12" s="5" customFormat="1" ht="15.9" customHeight="1" outlineLevel="2" x14ac:dyDescent="0.3">
      <c r="A61" s="402"/>
      <c r="B61" s="417"/>
      <c r="C61" s="71" t="s">
        <v>14</v>
      </c>
      <c r="D61" s="179"/>
      <c r="E61" s="66"/>
      <c r="F61" s="69">
        <v>0</v>
      </c>
      <c r="G61" s="69">
        <v>4508.0571500000005</v>
      </c>
      <c r="H61"/>
      <c r="I61"/>
    </row>
    <row r="62" spans="1:12" s="5" customFormat="1" ht="15.9" customHeight="1" outlineLevel="2" x14ac:dyDescent="0.3">
      <c r="A62" s="402"/>
      <c r="B62" s="417"/>
      <c r="C62" s="71" t="s">
        <v>13</v>
      </c>
      <c r="D62" s="179"/>
      <c r="E62" s="66"/>
      <c r="F62" s="69">
        <v>0</v>
      </c>
      <c r="G62" s="69">
        <v>15818.629889999989</v>
      </c>
      <c r="H62"/>
      <c r="I62"/>
    </row>
    <row r="63" spans="1:12" s="5" customFormat="1" ht="15.9" customHeight="1" outlineLevel="2" x14ac:dyDescent="0.3">
      <c r="A63" s="402"/>
      <c r="B63" s="417"/>
      <c r="C63" s="71" t="s">
        <v>12</v>
      </c>
      <c r="D63" s="179"/>
      <c r="E63" s="66"/>
      <c r="F63" s="69">
        <v>0</v>
      </c>
      <c r="G63" s="69">
        <v>254.65697</v>
      </c>
      <c r="H63"/>
      <c r="I63"/>
    </row>
    <row r="64" spans="1:12" s="5" customFormat="1" ht="15.9" customHeight="1" outlineLevel="2" x14ac:dyDescent="0.3">
      <c r="A64" s="402"/>
      <c r="B64" s="417"/>
      <c r="C64" s="71" t="s">
        <v>63</v>
      </c>
      <c r="D64" s="179"/>
      <c r="E64" s="66"/>
      <c r="F64" s="69">
        <v>0</v>
      </c>
      <c r="G64" s="69">
        <v>50.351559999999992</v>
      </c>
      <c r="H64"/>
      <c r="I64"/>
      <c r="J64" s="12"/>
    </row>
    <row r="65" spans="1:9" s="5" customFormat="1" ht="15.9" customHeight="1" outlineLevel="2" x14ac:dyDescent="0.3">
      <c r="A65" s="402"/>
      <c r="B65" s="417"/>
      <c r="C65" s="71" t="s">
        <v>67</v>
      </c>
      <c r="D65" s="179"/>
      <c r="E65" s="66"/>
      <c r="F65" s="69">
        <v>0</v>
      </c>
      <c r="G65" s="69">
        <v>0</v>
      </c>
      <c r="H65"/>
      <c r="I65"/>
    </row>
    <row r="66" spans="1:9" s="5" customFormat="1" ht="15.9" customHeight="1" outlineLevel="2" x14ac:dyDescent="0.3">
      <c r="A66" s="402"/>
      <c r="B66" s="417"/>
      <c r="C66" s="72" t="s">
        <v>40</v>
      </c>
      <c r="D66" s="179"/>
      <c r="E66" s="66"/>
      <c r="F66" s="69">
        <v>0</v>
      </c>
      <c r="G66" s="69">
        <v>5602.5177099999992</v>
      </c>
      <c r="H66"/>
      <c r="I66"/>
    </row>
    <row r="67" spans="1:9" s="5" customFormat="1" ht="15.9" customHeight="1" outlineLevel="2" x14ac:dyDescent="0.3">
      <c r="A67" s="402"/>
      <c r="B67" s="417"/>
      <c r="C67" s="72" t="s">
        <v>41</v>
      </c>
      <c r="D67" s="179"/>
      <c r="E67" s="66"/>
      <c r="F67" s="69">
        <v>0</v>
      </c>
      <c r="G67" s="69">
        <v>304.4310700000006</v>
      </c>
      <c r="H67"/>
      <c r="I67"/>
    </row>
    <row r="68" spans="1:9" s="5" customFormat="1" ht="15.9" customHeight="1" outlineLevel="2" x14ac:dyDescent="0.3">
      <c r="A68" s="402"/>
      <c r="B68" s="417"/>
      <c r="C68" s="73" t="s">
        <v>18</v>
      </c>
      <c r="D68" s="179"/>
      <c r="E68" s="66"/>
      <c r="F68" s="69">
        <v>0</v>
      </c>
      <c r="G68" s="69">
        <v>24.993040000000001</v>
      </c>
      <c r="H68"/>
      <c r="I68"/>
    </row>
    <row r="69" spans="1:9" s="5" customFormat="1" ht="15.9" customHeight="1" outlineLevel="2" x14ac:dyDescent="0.3">
      <c r="A69" s="402"/>
      <c r="B69" s="417"/>
      <c r="C69" s="73" t="s">
        <v>5</v>
      </c>
      <c r="D69" s="179"/>
      <c r="E69" s="66"/>
      <c r="F69" s="69">
        <v>0</v>
      </c>
      <c r="G69" s="69">
        <v>1278.2096999999951</v>
      </c>
      <c r="H69"/>
      <c r="I69"/>
    </row>
    <row r="70" spans="1:9" s="5" customFormat="1" ht="15.9" customHeight="1" outlineLevel="2" x14ac:dyDescent="0.3">
      <c r="A70" s="402"/>
      <c r="B70" s="417"/>
      <c r="C70" s="73" t="s">
        <v>6</v>
      </c>
      <c r="D70" s="179"/>
      <c r="E70" s="66"/>
      <c r="F70" s="69">
        <v>0</v>
      </c>
      <c r="G70" s="69">
        <v>297.48710999999997</v>
      </c>
      <c r="H70"/>
      <c r="I70"/>
    </row>
    <row r="71" spans="1:9" s="5" customFormat="1" ht="15.9" customHeight="1" outlineLevel="2" x14ac:dyDescent="0.3">
      <c r="A71" s="402"/>
      <c r="B71" s="417"/>
      <c r="C71" s="73" t="s">
        <v>16</v>
      </c>
      <c r="D71" s="179"/>
      <c r="E71" s="66"/>
      <c r="F71" s="69">
        <v>0</v>
      </c>
      <c r="G71" s="69">
        <v>0</v>
      </c>
      <c r="H71"/>
      <c r="I71"/>
    </row>
    <row r="72" spans="1:9" s="5" customFormat="1" ht="15.9" customHeight="1" outlineLevel="2" x14ac:dyDescent="0.3">
      <c r="A72" s="402"/>
      <c r="B72" s="417"/>
      <c r="C72" s="73" t="s">
        <v>7</v>
      </c>
      <c r="D72" s="179"/>
      <c r="E72" s="66"/>
      <c r="F72" s="69">
        <v>0</v>
      </c>
      <c r="G72" s="69">
        <v>34.745230000000006</v>
      </c>
      <c r="H72"/>
      <c r="I72"/>
    </row>
    <row r="73" spans="1:9" s="5" customFormat="1" ht="15.9" customHeight="1" outlineLevel="2" x14ac:dyDescent="0.3">
      <c r="A73" s="402"/>
      <c r="B73" s="417"/>
      <c r="C73" s="73" t="s">
        <v>17</v>
      </c>
      <c r="D73" s="179"/>
      <c r="E73" s="66"/>
      <c r="F73" s="69">
        <v>0</v>
      </c>
      <c r="G73" s="69">
        <v>0</v>
      </c>
      <c r="H73"/>
      <c r="I73"/>
    </row>
    <row r="74" spans="1:9" s="5" customFormat="1" ht="15.9" customHeight="1" outlineLevel="2" x14ac:dyDescent="0.3">
      <c r="A74" s="402"/>
      <c r="B74" s="417"/>
      <c r="C74" s="73" t="s">
        <v>102</v>
      </c>
      <c r="D74" s="179"/>
      <c r="E74" s="66"/>
      <c r="F74" s="69">
        <v>0</v>
      </c>
      <c r="G74" s="69">
        <v>143.78208999999998</v>
      </c>
      <c r="H74"/>
      <c r="I74"/>
    </row>
    <row r="75" spans="1:9" s="5" customFormat="1" ht="15.9" customHeight="1" outlineLevel="2" x14ac:dyDescent="0.3">
      <c r="A75" s="402"/>
      <c r="B75" s="417"/>
      <c r="C75" s="73" t="s">
        <v>103</v>
      </c>
      <c r="D75" s="179"/>
      <c r="E75" s="66"/>
      <c r="F75" s="69">
        <v>0</v>
      </c>
      <c r="G75" s="69">
        <v>0</v>
      </c>
      <c r="H75"/>
      <c r="I75"/>
    </row>
    <row r="76" spans="1:9" s="5" customFormat="1" ht="15.9" customHeight="1" outlineLevel="2" x14ac:dyDescent="0.3">
      <c r="A76" s="402"/>
      <c r="B76" s="417"/>
      <c r="C76" s="73" t="s">
        <v>57</v>
      </c>
      <c r="D76" s="179"/>
      <c r="E76" s="66"/>
      <c r="F76" s="69">
        <v>0</v>
      </c>
      <c r="G76" s="69">
        <v>0</v>
      </c>
      <c r="H76"/>
      <c r="I76"/>
    </row>
    <row r="77" spans="1:9" s="5" customFormat="1" ht="15.9" customHeight="1" outlineLevel="2" x14ac:dyDescent="0.3">
      <c r="A77" s="402"/>
      <c r="B77" s="417"/>
      <c r="C77" s="73" t="s">
        <v>58</v>
      </c>
      <c r="D77" s="179"/>
      <c r="E77" s="66"/>
      <c r="F77" s="69">
        <v>0</v>
      </c>
      <c r="G77" s="69">
        <v>0</v>
      </c>
      <c r="H77"/>
      <c r="I77"/>
    </row>
    <row r="78" spans="1:9" s="5" customFormat="1" ht="15.9" customHeight="1" outlineLevel="2" x14ac:dyDescent="0.3">
      <c r="A78" s="402"/>
      <c r="B78" s="417"/>
      <c r="C78" s="73" t="s">
        <v>74</v>
      </c>
      <c r="D78" s="179"/>
      <c r="E78" s="66"/>
      <c r="F78" s="69">
        <v>0</v>
      </c>
      <c r="G78" s="69">
        <v>2181.8282200000003</v>
      </c>
      <c r="H78"/>
      <c r="I78" s="124"/>
    </row>
    <row r="79" spans="1:9" s="5" customFormat="1" ht="15.9" customHeight="1" outlineLevel="2" x14ac:dyDescent="0.3">
      <c r="A79" s="402"/>
      <c r="B79" s="417"/>
      <c r="C79" s="184" t="s">
        <v>55</v>
      </c>
      <c r="D79" s="179"/>
      <c r="E79" s="66"/>
      <c r="F79" s="190">
        <f>SUM(F66:F78)+F57</f>
        <v>0</v>
      </c>
      <c r="G79" s="190">
        <f>SUM(G66:G78)+G57</f>
        <v>42494.758469999957</v>
      </c>
      <c r="H79"/>
      <c r="I79" s="111"/>
    </row>
    <row r="80" spans="1:9" s="5" customFormat="1" ht="6" customHeight="1" outlineLevel="2" x14ac:dyDescent="0.3">
      <c r="A80" s="402"/>
      <c r="B80" s="181"/>
      <c r="C80" s="185"/>
      <c r="D80" s="179"/>
      <c r="E80" s="183"/>
      <c r="F80" s="179"/>
      <c r="G80" s="179"/>
      <c r="H80"/>
      <c r="I80"/>
    </row>
    <row r="81" spans="1:12" s="5" customFormat="1" ht="15.9" customHeight="1" outlineLevel="2" x14ac:dyDescent="0.3">
      <c r="A81" s="402"/>
      <c r="B81" s="418" t="s">
        <v>22</v>
      </c>
      <c r="C81" s="38" t="s">
        <v>38</v>
      </c>
      <c r="D81" s="179"/>
      <c r="E81" s="66"/>
      <c r="F81" s="79">
        <v>0</v>
      </c>
      <c r="G81" s="79">
        <v>0</v>
      </c>
      <c r="H81"/>
      <c r="I81"/>
    </row>
    <row r="82" spans="1:12" s="5" customFormat="1" ht="15.9" customHeight="1" outlineLevel="2" x14ac:dyDescent="0.3">
      <c r="A82" s="402"/>
      <c r="B82" s="418"/>
      <c r="C82" s="40" t="s">
        <v>39</v>
      </c>
      <c r="D82" s="179"/>
      <c r="E82" s="66"/>
      <c r="F82" s="69">
        <v>0</v>
      </c>
      <c r="G82" s="69">
        <v>0</v>
      </c>
      <c r="H82"/>
      <c r="I82"/>
    </row>
    <row r="83" spans="1:12" s="5" customFormat="1" ht="15.9" customHeight="1" outlineLevel="2" x14ac:dyDescent="0.3">
      <c r="A83" s="402"/>
      <c r="B83" s="418"/>
      <c r="C83" s="75" t="s">
        <v>61</v>
      </c>
      <c r="D83" s="179"/>
      <c r="E83" s="66"/>
      <c r="F83" s="75">
        <v>0</v>
      </c>
      <c r="G83" s="251">
        <f>SUM(G81:G82)</f>
        <v>0</v>
      </c>
      <c r="H83"/>
      <c r="I83"/>
    </row>
    <row r="84" spans="1:12" s="29" customFormat="1" ht="15.9" customHeight="1" outlineLevel="1" x14ac:dyDescent="0.3">
      <c r="A84" s="180"/>
      <c r="B84" s="181"/>
      <c r="C84" s="182"/>
      <c r="D84" s="179"/>
      <c r="E84" s="183"/>
      <c r="F84" s="179"/>
      <c r="G84" s="179"/>
      <c r="H84" s="128"/>
      <c r="I84" s="128"/>
    </row>
    <row r="85" spans="1:12" s="29" customFormat="1" ht="15.9" customHeight="1" outlineLevel="1" x14ac:dyDescent="0.3">
      <c r="A85" s="180"/>
      <c r="B85" s="181"/>
      <c r="C85" s="182"/>
      <c r="D85" s="179"/>
      <c r="E85" s="183"/>
      <c r="F85" s="179"/>
      <c r="G85" s="179"/>
      <c r="H85" s="128"/>
      <c r="I85" s="128"/>
    </row>
    <row r="86" spans="1:12" s="29" customFormat="1" ht="15.9" customHeight="1" outlineLevel="1" x14ac:dyDescent="0.3">
      <c r="A86" s="457" t="s">
        <v>125</v>
      </c>
      <c r="B86" s="457"/>
      <c r="C86" s="458"/>
      <c r="D86" s="264">
        <f>D88+D89</f>
        <v>564.48917999999969</v>
      </c>
      <c r="E86" s="128"/>
      <c r="F86" s="264">
        <f>F88+F89</f>
        <v>277.89586000000003</v>
      </c>
      <c r="G86" s="264">
        <f>G88+G89</f>
        <v>36.279230000000013</v>
      </c>
      <c r="H86" s="128"/>
      <c r="I86" s="128"/>
    </row>
    <row r="87" spans="1:12" s="29" customFormat="1" ht="7.2" customHeight="1" outlineLevel="1" x14ac:dyDescent="0.3">
      <c r="A87"/>
      <c r="B87"/>
      <c r="C87"/>
      <c r="D87"/>
      <c r="E87" s="128"/>
      <c r="F87"/>
      <c r="G87"/>
      <c r="H87" s="128"/>
      <c r="I87" s="128"/>
    </row>
    <row r="88" spans="1:12" s="29" customFormat="1" ht="19.2" customHeight="1" outlineLevel="1" x14ac:dyDescent="0.3">
      <c r="A88" s="402"/>
      <c r="B88" s="459" t="s">
        <v>126</v>
      </c>
      <c r="C88" s="260" t="s">
        <v>102</v>
      </c>
      <c r="D88" s="262">
        <f>D131</f>
        <v>564.48917999999969</v>
      </c>
      <c r="E88" s="179"/>
      <c r="F88" s="262">
        <f>F131</f>
        <v>277.23957000000001</v>
      </c>
      <c r="G88" s="262">
        <f>G131-G74</f>
        <v>36.279230000000013</v>
      </c>
      <c r="H88" s="128"/>
      <c r="I88" s="128"/>
    </row>
    <row r="89" spans="1:12" s="29" customFormat="1" ht="19.2" customHeight="1" outlineLevel="1" x14ac:dyDescent="0.3">
      <c r="A89" s="402"/>
      <c r="B89" s="459"/>
      <c r="C89" s="261" t="s">
        <v>103</v>
      </c>
      <c r="D89" s="237">
        <f>D132</f>
        <v>0</v>
      </c>
      <c r="E89" s="179"/>
      <c r="F89" s="237">
        <f>F132</f>
        <v>0.65628999999999993</v>
      </c>
      <c r="G89" s="237">
        <f>G132-G75</f>
        <v>0</v>
      </c>
      <c r="H89" s="128"/>
      <c r="I89" s="128"/>
    </row>
    <row r="90" spans="1:12" s="29" customFormat="1" ht="19.2" customHeight="1" outlineLevel="1" x14ac:dyDescent="0.3">
      <c r="A90" s="402"/>
      <c r="B90" s="459"/>
      <c r="C90" s="267" t="s">
        <v>127</v>
      </c>
      <c r="D90" s="265"/>
      <c r="E90" s="259"/>
      <c r="F90" s="265"/>
      <c r="G90" s="266">
        <f>SUM(G88:G89)</f>
        <v>36.279230000000013</v>
      </c>
      <c r="H90" s="128"/>
      <c r="I90" s="128"/>
    </row>
    <row r="91" spans="1:12" s="29" customFormat="1" ht="15.9" customHeight="1" outlineLevel="1" x14ac:dyDescent="0.3">
      <c r="A91" s="180"/>
      <c r="B91" s="181"/>
      <c r="C91" s="182"/>
      <c r="D91" s="179"/>
      <c r="E91" s="183"/>
      <c r="F91" s="179"/>
      <c r="G91" s="179"/>
      <c r="H91" s="128"/>
      <c r="I91" s="128"/>
    </row>
    <row r="92" spans="1:12" customFormat="1" ht="18.75" customHeight="1" x14ac:dyDescent="0.3">
      <c r="K92" s="122"/>
      <c r="L92" s="128"/>
    </row>
    <row r="93" spans="1:12" customFormat="1" ht="18.75" customHeight="1" x14ac:dyDescent="0.3">
      <c r="A93" s="460" t="s">
        <v>133</v>
      </c>
      <c r="B93" s="460"/>
      <c r="C93" s="461"/>
      <c r="D93" s="128"/>
      <c r="E93" s="128"/>
      <c r="F93" s="284">
        <f>F95</f>
        <v>0</v>
      </c>
      <c r="G93" s="285">
        <f>G95</f>
        <v>0</v>
      </c>
      <c r="K93" s="122"/>
      <c r="L93" s="128"/>
    </row>
    <row r="94" spans="1:12" customFormat="1" ht="6.6" customHeight="1" x14ac:dyDescent="0.3">
      <c r="D94" s="128"/>
      <c r="E94" s="128"/>
      <c r="K94" s="122"/>
      <c r="L94" s="128"/>
    </row>
    <row r="95" spans="1:12" customFormat="1" ht="18.75" customHeight="1" x14ac:dyDescent="0.3">
      <c r="A95" s="402"/>
      <c r="B95" s="462" t="s">
        <v>135</v>
      </c>
      <c r="C95" s="288" t="s">
        <v>137</v>
      </c>
      <c r="D95" s="179"/>
      <c r="E95" s="179"/>
      <c r="F95" s="79">
        <v>0</v>
      </c>
      <c r="G95" s="389">
        <v>0</v>
      </c>
      <c r="K95" s="122"/>
      <c r="L95" s="128"/>
    </row>
    <row r="96" spans="1:12" customFormat="1" ht="18.75" customHeight="1" x14ac:dyDescent="0.3">
      <c r="A96" s="402"/>
      <c r="B96" s="462"/>
      <c r="C96" s="283" t="s">
        <v>134</v>
      </c>
      <c r="D96" s="127"/>
      <c r="E96" s="259"/>
      <c r="F96" s="286">
        <f>F95</f>
        <v>0</v>
      </c>
      <c r="G96" s="287">
        <f>SUM(G95:G95)</f>
        <v>0</v>
      </c>
      <c r="K96" s="122"/>
      <c r="L96" s="128"/>
    </row>
    <row r="97" spans="1:12" customFormat="1" ht="18.75" customHeight="1" x14ac:dyDescent="0.3">
      <c r="K97" s="122"/>
      <c r="L97" s="128"/>
    </row>
    <row r="98" spans="1:12" customFormat="1" ht="18.75" customHeight="1" x14ac:dyDescent="0.3">
      <c r="K98" s="122"/>
      <c r="L98" s="128"/>
    </row>
    <row r="99" spans="1:12" customFormat="1" ht="18.75" customHeight="1" x14ac:dyDescent="0.3">
      <c r="K99" s="122"/>
      <c r="L99" s="128"/>
    </row>
    <row r="100" spans="1:12" ht="33" customHeight="1" x14ac:dyDescent="0.25">
      <c r="A100" s="403" t="s">
        <v>51</v>
      </c>
      <c r="B100" s="404"/>
      <c r="C100" s="404"/>
      <c r="D100" s="404"/>
      <c r="E100" s="404"/>
      <c r="F100" s="404"/>
      <c r="G100" s="404"/>
      <c r="H100" s="404"/>
      <c r="I100" s="405"/>
      <c r="K100" s="122"/>
      <c r="L100" s="26"/>
    </row>
    <row r="101" spans="1:12" ht="8.25" customHeight="1" x14ac:dyDescent="0.3">
      <c r="C101" s="3"/>
      <c r="D101"/>
      <c r="G101" s="4"/>
      <c r="K101" s="122"/>
      <c r="L101" s="26"/>
    </row>
    <row r="102" spans="1:12" s="5" customFormat="1" ht="51" customHeight="1" x14ac:dyDescent="0.3">
      <c r="C102" s="42"/>
      <c r="D102" s="83" t="str">
        <f>+D8</f>
        <v>Meta 
2025</v>
      </c>
      <c r="E102"/>
      <c r="F102" s="83" t="str">
        <f>+F8</f>
        <v>Recaudación
 2024</v>
      </c>
      <c r="G102" s="83" t="str">
        <f>+G8</f>
        <v>Recaudación 
2025</v>
      </c>
      <c r="H102"/>
      <c r="I102" s="83" t="str">
        <f>+I8</f>
        <v>Participación de la Recaudación 2025</v>
      </c>
      <c r="K102" s="122"/>
      <c r="L102" s="29"/>
    </row>
    <row r="103" spans="1:12" customFormat="1" ht="6" customHeight="1" x14ac:dyDescent="0.3">
      <c r="K103" s="129"/>
      <c r="L103" s="128"/>
    </row>
    <row r="104" spans="1:12" s="5" customFormat="1" ht="15.9" customHeight="1" x14ac:dyDescent="0.25">
      <c r="A104" s="406" t="s">
        <v>20</v>
      </c>
      <c r="B104" s="407" t="s">
        <v>21</v>
      </c>
      <c r="C104" s="99" t="s">
        <v>1</v>
      </c>
      <c r="D104" s="236">
        <f>D105+D106+D107+D108</f>
        <v>439664.26946999965</v>
      </c>
      <c r="E104" s="66"/>
      <c r="F104" s="236">
        <f>F105+F106+F107+F108</f>
        <v>459221.98593000061</v>
      </c>
      <c r="G104" s="236">
        <f>G105+G106+G107+G108</f>
        <v>546076.74847000022</v>
      </c>
      <c r="H104" s="11"/>
      <c r="I104" s="410">
        <f>+G125/G138</f>
        <v>0.83296110388215727</v>
      </c>
      <c r="J104" s="12"/>
      <c r="K104" s="122"/>
      <c r="L104" s="29"/>
    </row>
    <row r="105" spans="1:12" ht="15.9" customHeight="1" outlineLevel="1" x14ac:dyDescent="0.25">
      <c r="A105" s="406"/>
      <c r="B105" s="408"/>
      <c r="C105" s="100" t="s">
        <v>43</v>
      </c>
      <c r="D105" s="69">
        <v>257559.56029999969</v>
      </c>
      <c r="F105" s="69">
        <v>247271.66659000062</v>
      </c>
      <c r="G105" s="69">
        <v>329489.22963000019</v>
      </c>
      <c r="I105" s="411"/>
      <c r="J105" s="12"/>
      <c r="K105" s="122"/>
      <c r="L105" s="26"/>
    </row>
    <row r="106" spans="1:12" s="202" customFormat="1" ht="15.9" customHeight="1" outlineLevel="1" x14ac:dyDescent="0.25">
      <c r="A106" s="406"/>
      <c r="B106" s="408"/>
      <c r="C106" s="199" t="s">
        <v>204</v>
      </c>
      <c r="D106" s="69">
        <v>162755.22988999999</v>
      </c>
      <c r="F106" s="69">
        <v>161176.51194</v>
      </c>
      <c r="G106" s="200">
        <v>171427.72274999999</v>
      </c>
      <c r="I106" s="411"/>
      <c r="J106" s="234"/>
      <c r="K106" s="205"/>
      <c r="L106" s="198"/>
    </row>
    <row r="107" spans="1:12" ht="15.9" customHeight="1" outlineLevel="1" x14ac:dyDescent="0.25">
      <c r="A107" s="406"/>
      <c r="B107" s="408"/>
      <c r="C107" s="100" t="s">
        <v>15</v>
      </c>
      <c r="D107" s="69">
        <v>6.7472300000000001</v>
      </c>
      <c r="F107" s="69">
        <v>117.41669</v>
      </c>
      <c r="G107" s="69">
        <v>1229.8689400000001</v>
      </c>
      <c r="I107" s="411"/>
      <c r="J107" s="13"/>
      <c r="K107" s="122"/>
      <c r="L107" s="26"/>
    </row>
    <row r="108" spans="1:12" ht="15.9" customHeight="1" outlineLevel="1" x14ac:dyDescent="0.25">
      <c r="A108" s="406"/>
      <c r="B108" s="408"/>
      <c r="C108" s="100" t="s">
        <v>44</v>
      </c>
      <c r="D108" s="69">
        <f>SUM(D109:D113)</f>
        <v>19342.732049999999</v>
      </c>
      <c r="F108" s="69">
        <f>SUM(F109:F113)</f>
        <v>50656.39071</v>
      </c>
      <c r="G108" s="69">
        <f>SUM(G109:G113)</f>
        <v>43929.927150000025</v>
      </c>
      <c r="I108" s="411"/>
      <c r="K108" s="122"/>
      <c r="L108" s="26"/>
    </row>
    <row r="109" spans="1:12" ht="15.9" customHeight="1" outlineLevel="1" x14ac:dyDescent="0.25">
      <c r="A109" s="406"/>
      <c r="B109" s="408"/>
      <c r="C109" s="101" t="s">
        <v>14</v>
      </c>
      <c r="D109" s="69">
        <v>6992.7416999999959</v>
      </c>
      <c r="F109" s="69">
        <v>6381.5527100000036</v>
      </c>
      <c r="G109" s="69">
        <v>9394.3922100000018</v>
      </c>
      <c r="I109" s="411"/>
      <c r="K109" s="122"/>
      <c r="L109" s="26"/>
    </row>
    <row r="110" spans="1:12" ht="15.9" customHeight="1" outlineLevel="1" x14ac:dyDescent="0.25">
      <c r="A110" s="406"/>
      <c r="B110" s="408"/>
      <c r="C110" s="101" t="s">
        <v>13</v>
      </c>
      <c r="D110" s="69">
        <v>11082.46104</v>
      </c>
      <c r="F110" s="69">
        <v>13164.987329999991</v>
      </c>
      <c r="G110" s="69">
        <v>32537.08992000002</v>
      </c>
      <c r="I110" s="411"/>
      <c r="K110" s="122"/>
      <c r="L110" s="26"/>
    </row>
    <row r="111" spans="1:12" ht="15.9" customHeight="1" outlineLevel="1" x14ac:dyDescent="0.25">
      <c r="A111" s="406"/>
      <c r="B111" s="408"/>
      <c r="C111" s="101" t="s">
        <v>12</v>
      </c>
      <c r="D111" s="69">
        <v>1267.529310000001</v>
      </c>
      <c r="F111" s="69">
        <v>31052.84853000001</v>
      </c>
      <c r="G111" s="69">
        <v>1938.14618</v>
      </c>
      <c r="I111" s="411"/>
      <c r="K111" s="122"/>
      <c r="L111" s="26"/>
    </row>
    <row r="112" spans="1:12" ht="15.9" customHeight="1" outlineLevel="1" x14ac:dyDescent="0.25">
      <c r="A112" s="406"/>
      <c r="B112" s="408"/>
      <c r="C112" s="101" t="s">
        <v>63</v>
      </c>
      <c r="D112" s="69">
        <v>0</v>
      </c>
      <c r="F112" s="69">
        <v>57.002140000000033</v>
      </c>
      <c r="G112" s="69">
        <v>60.298839999999998</v>
      </c>
      <c r="I112" s="411"/>
      <c r="J112" s="123"/>
      <c r="K112" s="122"/>
      <c r="L112" s="26"/>
    </row>
    <row r="113" spans="1:12" ht="15.9" customHeight="1" outlineLevel="1" x14ac:dyDescent="0.25">
      <c r="A113" s="406"/>
      <c r="B113" s="408"/>
      <c r="C113" s="101" t="s">
        <v>67</v>
      </c>
      <c r="D113" s="69">
        <v>0</v>
      </c>
      <c r="F113" s="69">
        <v>0</v>
      </c>
      <c r="G113" s="69">
        <v>0</v>
      </c>
      <c r="I113" s="411"/>
      <c r="K113" s="122"/>
      <c r="L113" s="26"/>
    </row>
    <row r="114" spans="1:12" ht="15.9" customHeight="1" x14ac:dyDescent="0.25">
      <c r="A114" s="406"/>
      <c r="B114" s="408"/>
      <c r="C114" s="102" t="s">
        <v>174</v>
      </c>
      <c r="D114" s="69">
        <v>659484.89289999753</v>
      </c>
      <c r="F114" s="69">
        <v>640100.08699000394</v>
      </c>
      <c r="G114" s="69">
        <v>651186.59706000157</v>
      </c>
      <c r="H114" s="11"/>
      <c r="I114" s="411"/>
      <c r="J114" s="12"/>
      <c r="K114" s="122"/>
      <c r="L114" s="26"/>
    </row>
    <row r="115" spans="1:12" ht="15.9" customHeight="1" x14ac:dyDescent="0.25">
      <c r="A115" s="406"/>
      <c r="B115" s="408"/>
      <c r="C115" s="102" t="s">
        <v>41</v>
      </c>
      <c r="D115" s="69">
        <v>37011.292860000009</v>
      </c>
      <c r="F115" s="69">
        <v>34745.146289999997</v>
      </c>
      <c r="G115" s="69">
        <v>32221.35892000005</v>
      </c>
      <c r="H115" s="11"/>
      <c r="I115" s="411"/>
      <c r="J115" s="5"/>
    </row>
    <row r="116" spans="1:12" s="5" customFormat="1" ht="15.9" customHeight="1" x14ac:dyDescent="0.25">
      <c r="A116" s="406"/>
      <c r="B116" s="408"/>
      <c r="C116" s="103" t="s">
        <v>130</v>
      </c>
      <c r="D116" s="69">
        <v>3131.92958</v>
      </c>
      <c r="E116" s="2"/>
      <c r="F116" s="69">
        <v>3265.16905</v>
      </c>
      <c r="G116" s="69">
        <v>3396.8780299999999</v>
      </c>
      <c r="H116" s="7"/>
      <c r="I116" s="411"/>
      <c r="K116" s="123"/>
    </row>
    <row r="117" spans="1:12" ht="15.9" customHeight="1" x14ac:dyDescent="0.25">
      <c r="A117" s="406"/>
      <c r="B117" s="408"/>
      <c r="C117" s="103" t="s">
        <v>5</v>
      </c>
      <c r="D117" s="69">
        <v>21468.995300000039</v>
      </c>
      <c r="F117" s="69">
        <v>17808.520450000091</v>
      </c>
      <c r="G117" s="69">
        <v>19807.199220000031</v>
      </c>
      <c r="H117" s="11"/>
      <c r="I117" s="411"/>
      <c r="J117" s="5"/>
    </row>
    <row r="118" spans="1:12" ht="15.9" customHeight="1" x14ac:dyDescent="0.25">
      <c r="A118" s="406"/>
      <c r="B118" s="408"/>
      <c r="C118" s="103" t="s">
        <v>6</v>
      </c>
      <c r="D118" s="69">
        <v>95494.564680000069</v>
      </c>
      <c r="F118" s="69">
        <v>112074.14521</v>
      </c>
      <c r="G118" s="69">
        <v>102755.1076300001</v>
      </c>
      <c r="H118" s="11"/>
      <c r="I118" s="411"/>
      <c r="J118" s="5"/>
    </row>
    <row r="119" spans="1:12" ht="15.9" customHeight="1" x14ac:dyDescent="0.25">
      <c r="A119" s="406"/>
      <c r="B119" s="408"/>
      <c r="C119" s="103" t="s">
        <v>16</v>
      </c>
      <c r="D119" s="69">
        <v>1842.04269</v>
      </c>
      <c r="F119" s="69">
        <v>1726.9085399999999</v>
      </c>
      <c r="G119" s="69">
        <v>2585.9682400000011</v>
      </c>
      <c r="H119" s="11"/>
      <c r="I119" s="411"/>
      <c r="J119" s="15"/>
    </row>
    <row r="120" spans="1:12" ht="15.9" customHeight="1" x14ac:dyDescent="0.25">
      <c r="A120" s="406"/>
      <c r="B120" s="408"/>
      <c r="C120" s="103" t="s">
        <v>7</v>
      </c>
      <c r="D120" s="69">
        <v>73227.595379999999</v>
      </c>
      <c r="F120" s="69">
        <v>52047.47423</v>
      </c>
      <c r="G120" s="69">
        <v>82262.57273</v>
      </c>
      <c r="H120" s="11"/>
      <c r="I120" s="411"/>
      <c r="J120" s="5"/>
    </row>
    <row r="121" spans="1:12" ht="15.9" customHeight="1" x14ac:dyDescent="0.25">
      <c r="A121" s="406"/>
      <c r="B121" s="408"/>
      <c r="C121" s="103" t="s">
        <v>17</v>
      </c>
      <c r="D121" s="69">
        <v>18357.657050000031</v>
      </c>
      <c r="F121" s="69">
        <v>18714.770260000001</v>
      </c>
      <c r="G121" s="69">
        <v>21785.062689999999</v>
      </c>
      <c r="H121" s="11"/>
      <c r="I121" s="411"/>
    </row>
    <row r="122" spans="1:12" ht="15.9" customHeight="1" x14ac:dyDescent="0.25">
      <c r="A122" s="406"/>
      <c r="B122" s="408"/>
      <c r="C122" s="103" t="s">
        <v>57</v>
      </c>
      <c r="D122" s="69">
        <v>5020.4562999999989</v>
      </c>
      <c r="F122" s="69">
        <v>5043.7742100001378</v>
      </c>
      <c r="G122" s="69">
        <v>3285.7871400000681</v>
      </c>
      <c r="H122" s="11"/>
      <c r="I122" s="411"/>
    </row>
    <row r="123" spans="1:12" ht="15.9" customHeight="1" x14ac:dyDescent="0.25">
      <c r="A123" s="406"/>
      <c r="B123" s="408"/>
      <c r="C123" s="103" t="s">
        <v>58</v>
      </c>
      <c r="D123" s="69">
        <v>3527.7646100000011</v>
      </c>
      <c r="F123" s="69">
        <v>2837.6802800000601</v>
      </c>
      <c r="G123" s="69">
        <v>4588.4639500000967</v>
      </c>
      <c r="H123" s="11"/>
      <c r="I123" s="411"/>
    </row>
    <row r="124" spans="1:12" ht="15.9" customHeight="1" x14ac:dyDescent="0.25">
      <c r="A124" s="406"/>
      <c r="B124" s="408"/>
      <c r="C124" s="73" t="s">
        <v>74</v>
      </c>
      <c r="D124" s="69">
        <v>1939.336780000001</v>
      </c>
      <c r="F124" s="69">
        <v>1206.76216</v>
      </c>
      <c r="G124" s="69">
        <v>3200.5121299999996</v>
      </c>
      <c r="H124" s="11"/>
      <c r="I124" s="411"/>
    </row>
    <row r="125" spans="1:12" s="7" customFormat="1" ht="18" customHeight="1" x14ac:dyDescent="0.25">
      <c r="A125" s="406"/>
      <c r="B125" s="409"/>
      <c r="C125" s="84" t="s">
        <v>55</v>
      </c>
      <c r="D125" s="85">
        <f>+D104+D114+D115+SUM(D116:D124)</f>
        <v>1360170.7975999974</v>
      </c>
      <c r="E125" s="62"/>
      <c r="F125" s="85">
        <f>+F104+F114+F115+SUM(F116:F124)</f>
        <v>1348792.423600005</v>
      </c>
      <c r="G125" s="85">
        <f>+G104+G114+G115+SUM(G116:G124)</f>
        <v>1473152.2562100021</v>
      </c>
      <c r="I125" s="412"/>
      <c r="J125" s="16"/>
      <c r="K125" s="125"/>
    </row>
    <row r="126" spans="1:12" ht="10.5" customHeight="1" x14ac:dyDescent="0.3">
      <c r="A126" s="406"/>
      <c r="B126" s="22"/>
      <c r="C126" s="35"/>
      <c r="D126" s="18"/>
      <c r="E126" s="18"/>
      <c r="F126" s="18"/>
      <c r="G126" s="18"/>
      <c r="H126" s="7"/>
      <c r="I126" s="36"/>
      <c r="J126" s="5"/>
    </row>
    <row r="127" spans="1:12" ht="18.75" customHeight="1" x14ac:dyDescent="0.25">
      <c r="A127" s="406"/>
      <c r="B127" s="413" t="s">
        <v>22</v>
      </c>
      <c r="C127" s="77" t="s">
        <v>38</v>
      </c>
      <c r="D127" s="79">
        <v>205399.6936400001</v>
      </c>
      <c r="E127" s="78"/>
      <c r="F127" s="79">
        <v>204493.18959000029</v>
      </c>
      <c r="G127" s="79">
        <v>267952.35525999969</v>
      </c>
      <c r="H127" s="7"/>
      <c r="I127" s="410">
        <f>+G129/G138</f>
        <v>0.16693708445836125</v>
      </c>
    </row>
    <row r="128" spans="1:12" ht="18.75" customHeight="1" x14ac:dyDescent="0.25">
      <c r="A128" s="406"/>
      <c r="B128" s="414"/>
      <c r="C128" s="80" t="s">
        <v>39</v>
      </c>
      <c r="D128" s="69">
        <v>16158.336929999999</v>
      </c>
      <c r="E128" s="78"/>
      <c r="F128" s="69">
        <v>18213.417020000001</v>
      </c>
      <c r="G128" s="69">
        <v>27288.01246999998</v>
      </c>
      <c r="H128" s="7"/>
      <c r="I128" s="411"/>
    </row>
    <row r="129" spans="1:13" s="7" customFormat="1" ht="18.75" customHeight="1" x14ac:dyDescent="0.3">
      <c r="A129" s="406"/>
      <c r="B129" s="415"/>
      <c r="C129" s="98" t="s">
        <v>61</v>
      </c>
      <c r="D129" s="85">
        <f>SUM(D127:D128)</f>
        <v>221558.03057000009</v>
      </c>
      <c r="F129" s="85">
        <f>SUM(F127:F128)</f>
        <v>222706.60661000028</v>
      </c>
      <c r="G129" s="85">
        <f>SUM(G127:G128)</f>
        <v>295240.36772999965</v>
      </c>
      <c r="H129" s="11"/>
      <c r="I129" s="412"/>
      <c r="K129" s="125"/>
    </row>
    <row r="130" spans="1:13" s="7" customFormat="1" ht="9" customHeight="1" x14ac:dyDescent="0.3">
      <c r="A130" s="406"/>
      <c r="B130" s="274"/>
      <c r="C130" s="275"/>
      <c r="D130" s="127"/>
      <c r="E130" s="126"/>
      <c r="F130" s="127"/>
      <c r="G130" s="127"/>
      <c r="H130" s="276"/>
      <c r="I130" s="277"/>
      <c r="K130" s="125"/>
    </row>
    <row r="131" spans="1:13" s="7" customFormat="1" ht="18.75" customHeight="1" x14ac:dyDescent="0.25">
      <c r="A131" s="406"/>
      <c r="B131" s="413" t="s">
        <v>128</v>
      </c>
      <c r="C131" s="260" t="s">
        <v>102</v>
      </c>
      <c r="D131" s="79">
        <v>564.48917999999969</v>
      </c>
      <c r="E131" s="228"/>
      <c r="F131" s="79">
        <v>277.23957000000001</v>
      </c>
      <c r="G131" s="79">
        <v>180.06131999999999</v>
      </c>
      <c r="I131" s="410">
        <f>+G133/G142</f>
        <v>1.3855472741933562E-3</v>
      </c>
      <c r="K131" s="125"/>
    </row>
    <row r="132" spans="1:13" s="7" customFormat="1" ht="18.75" customHeight="1" x14ac:dyDescent="0.25">
      <c r="A132" s="406"/>
      <c r="B132" s="414"/>
      <c r="C132" s="261" t="s">
        <v>103</v>
      </c>
      <c r="D132" s="69">
        <v>0</v>
      </c>
      <c r="E132" s="243"/>
      <c r="F132" s="69">
        <v>0.65628999999999993</v>
      </c>
      <c r="G132" s="69">
        <v>0</v>
      </c>
      <c r="I132" s="411"/>
      <c r="K132" s="125"/>
    </row>
    <row r="133" spans="1:13" s="7" customFormat="1" ht="18.75" customHeight="1" x14ac:dyDescent="0.3">
      <c r="A133" s="406"/>
      <c r="B133" s="415"/>
      <c r="C133" s="98" t="s">
        <v>139</v>
      </c>
      <c r="D133" s="85">
        <f>SUM(D131:D132)</f>
        <v>564.48917999999969</v>
      </c>
      <c r="F133" s="85">
        <f>SUM(F131:F132)</f>
        <v>277.89586000000003</v>
      </c>
      <c r="G133" s="85">
        <f>SUM(G131:G132)</f>
        <v>180.06131999999999</v>
      </c>
      <c r="H133" s="11"/>
      <c r="I133" s="412"/>
      <c r="K133" s="125"/>
    </row>
    <row r="134" spans="1:13" s="7" customFormat="1" ht="18.75" customHeight="1" x14ac:dyDescent="0.3">
      <c r="A134" s="406"/>
      <c r="B134" s="274"/>
      <c r="C134" s="275"/>
      <c r="D134" s="127"/>
      <c r="E134" s="126"/>
      <c r="F134" s="127"/>
      <c r="G134" s="127"/>
      <c r="H134" s="276"/>
      <c r="I134" s="277"/>
      <c r="K134" s="125"/>
    </row>
    <row r="135" spans="1:13" s="7" customFormat="1" ht="15.75" customHeight="1" x14ac:dyDescent="0.3">
      <c r="A135" s="406"/>
      <c r="B135" s="416" t="s">
        <v>24</v>
      </c>
      <c r="C135" s="416"/>
      <c r="D135" s="86">
        <f>D138-D136</f>
        <v>661107.17143999995</v>
      </c>
      <c r="F135" s="86">
        <f t="shared" ref="F135:G135" si="9">F138-F136</f>
        <v>662397.19443000352</v>
      </c>
      <c r="G135" s="86">
        <f t="shared" si="9"/>
        <v>786527.48352000047</v>
      </c>
      <c r="H135" s="11"/>
      <c r="I135" s="289">
        <f>+G135/$G$138</f>
        <v>0.44472443234888664</v>
      </c>
      <c r="K135" s="125"/>
    </row>
    <row r="136" spans="1:13" s="7" customFormat="1" ht="15.75" customHeight="1" x14ac:dyDescent="0.25">
      <c r="A136" s="406"/>
      <c r="B136" s="416" t="s">
        <v>25</v>
      </c>
      <c r="C136" s="416"/>
      <c r="D136" s="86">
        <f>+D114+D115+D116+D129</f>
        <v>921186.14590999763</v>
      </c>
      <c r="F136" s="86">
        <f>+G114+G115+F116+F129</f>
        <v>909379.73164000188</v>
      </c>
      <c r="G136" s="86">
        <f>+G114+G115+G116+G129</f>
        <v>982045.20174000133</v>
      </c>
      <c r="H136" s="62"/>
      <c r="I136" s="289">
        <f>+G136/$G$138</f>
        <v>0.5552755676511133</v>
      </c>
      <c r="K136" s="125"/>
    </row>
    <row r="137" spans="1:13" ht="13.8" x14ac:dyDescent="0.25">
      <c r="B137" s="22"/>
      <c r="C137" s="19"/>
      <c r="D137" s="23"/>
      <c r="E137" s="7"/>
      <c r="F137" s="21"/>
      <c r="G137" s="21"/>
      <c r="H137" s="11"/>
      <c r="I137" s="22"/>
    </row>
    <row r="138" spans="1:13" ht="26.25" customHeight="1" x14ac:dyDescent="0.3">
      <c r="A138" s="419" t="s">
        <v>26</v>
      </c>
      <c r="B138" s="420" t="s">
        <v>140</v>
      </c>
      <c r="C138" s="421"/>
      <c r="D138" s="88">
        <f>+D125+D129+D133</f>
        <v>1582293.3173499976</v>
      </c>
      <c r="E138"/>
      <c r="F138" s="88">
        <f>+F125+F129+F133</f>
        <v>1571776.9260700054</v>
      </c>
      <c r="G138" s="88">
        <f>+G125+G129+G133</f>
        <v>1768572.6852600018</v>
      </c>
      <c r="H138" s="11"/>
      <c r="I138" s="394"/>
      <c r="J138" s="351"/>
      <c r="K138" s="295"/>
      <c r="M138" s="13"/>
    </row>
    <row r="139" spans="1:13" ht="14.25" customHeight="1" x14ac:dyDescent="0.25">
      <c r="A139" s="419"/>
      <c r="B139" s="422" t="s">
        <v>141</v>
      </c>
      <c r="C139" s="423"/>
      <c r="D139" s="89"/>
      <c r="E139" s="78"/>
      <c r="F139" s="79">
        <v>157790.25340999939</v>
      </c>
      <c r="G139" s="79">
        <v>184335.65197000001</v>
      </c>
      <c r="H139" s="11"/>
      <c r="I139" s="104"/>
      <c r="J139" s="13"/>
      <c r="M139" s="186"/>
    </row>
    <row r="140" spans="1:13" ht="14.25" customHeight="1" x14ac:dyDescent="0.25">
      <c r="A140" s="419"/>
      <c r="B140" s="422" t="s">
        <v>142</v>
      </c>
      <c r="C140" s="423"/>
      <c r="D140" s="89"/>
      <c r="E140" s="78"/>
      <c r="F140" s="114">
        <v>5425.8754299999982</v>
      </c>
      <c r="G140" s="114">
        <v>8187.9222099999861</v>
      </c>
      <c r="H140" s="11"/>
      <c r="I140" s="104"/>
    </row>
    <row r="141" spans="1:13" ht="27.3" customHeight="1" x14ac:dyDescent="0.3">
      <c r="A141" s="419"/>
      <c r="B141" s="420" t="s">
        <v>143</v>
      </c>
      <c r="C141" s="421"/>
      <c r="D141" s="88"/>
      <c r="E141"/>
      <c r="F141" s="90">
        <f>+F138-F139-F140</f>
        <v>1408560.797230006</v>
      </c>
      <c r="G141" s="90">
        <f>+G138-G139-G140</f>
        <v>1576049.1110800018</v>
      </c>
      <c r="H141" s="11"/>
      <c r="I141" s="62"/>
    </row>
    <row r="142" spans="1:13" ht="14.25" customHeight="1" x14ac:dyDescent="0.3">
      <c r="A142" s="419"/>
      <c r="B142" s="422" t="s">
        <v>144</v>
      </c>
      <c r="C142" s="423"/>
      <c r="D142" s="91"/>
      <c r="E142" s="92"/>
      <c r="F142" s="79">
        <v>43546.950900000898</v>
      </c>
      <c r="G142" s="79">
        <v>129956.82165000748</v>
      </c>
      <c r="H142" s="11"/>
      <c r="I142" s="62"/>
    </row>
    <row r="143" spans="1:13" ht="38.25" customHeight="1" x14ac:dyDescent="0.3">
      <c r="A143" s="419"/>
      <c r="B143" s="424" t="s">
        <v>145</v>
      </c>
      <c r="C143" s="425"/>
      <c r="D143" s="88"/>
      <c r="E143"/>
      <c r="F143" s="94">
        <f>+F141-F142</f>
        <v>1365013.846330005</v>
      </c>
      <c r="G143" s="94">
        <f>+G141-G142</f>
        <v>1446092.2894299943</v>
      </c>
      <c r="H143" s="11"/>
      <c r="I143" s="104"/>
      <c r="J143" s="13"/>
    </row>
    <row r="144" spans="1:13" customFormat="1" ht="15" customHeight="1" x14ac:dyDescent="0.3">
      <c r="A144" s="469" t="s">
        <v>212</v>
      </c>
      <c r="B144" s="469"/>
      <c r="C144" s="469"/>
      <c r="F144" s="111"/>
      <c r="G144" s="111"/>
      <c r="J144" s="124"/>
      <c r="K144" s="123"/>
    </row>
    <row r="145" spans="1:11" ht="24" customHeight="1" x14ac:dyDescent="0.25">
      <c r="A145" s="401" t="s">
        <v>98</v>
      </c>
      <c r="B145" s="401"/>
      <c r="C145" s="401"/>
      <c r="D145" s="401"/>
      <c r="E145" s="401"/>
      <c r="F145" s="401"/>
      <c r="G145" s="401"/>
      <c r="H145" s="401"/>
      <c r="I145" s="401"/>
    </row>
    <row r="146" spans="1:11" ht="13.05" customHeight="1" x14ac:dyDescent="0.25">
      <c r="A146" s="399" t="s">
        <v>45</v>
      </c>
      <c r="B146" s="399"/>
      <c r="C146" s="399"/>
      <c r="D146" s="399"/>
      <c r="E146" s="399"/>
      <c r="F146" s="399"/>
      <c r="G146" s="399"/>
      <c r="H146" s="399"/>
      <c r="I146" s="399"/>
    </row>
    <row r="147" spans="1:11" ht="13.05" customHeight="1" x14ac:dyDescent="0.25">
      <c r="A147" s="399" t="s">
        <v>46</v>
      </c>
      <c r="B147" s="399"/>
      <c r="C147" s="399"/>
      <c r="D147" s="399"/>
      <c r="E147" s="399"/>
      <c r="F147" s="399"/>
      <c r="G147" s="399"/>
      <c r="H147" s="399"/>
      <c r="I147" s="399"/>
    </row>
    <row r="148" spans="1:11" ht="13.05" customHeight="1" x14ac:dyDescent="0.25">
      <c r="A148" s="399" t="s">
        <v>132</v>
      </c>
      <c r="B148" s="399"/>
      <c r="C148" s="399"/>
      <c r="D148" s="399"/>
      <c r="E148" s="399"/>
      <c r="F148" s="399"/>
      <c r="G148" s="399"/>
      <c r="H148" s="399"/>
      <c r="I148" s="399"/>
      <c r="K148" s="2"/>
    </row>
    <row r="149" spans="1:11" ht="13.05" customHeight="1" x14ac:dyDescent="0.25">
      <c r="A149" s="399" t="s">
        <v>81</v>
      </c>
      <c r="B149" s="399"/>
      <c r="C149" s="399"/>
      <c r="D149" s="399"/>
      <c r="E149" s="399"/>
      <c r="F149" s="399"/>
      <c r="G149" s="399"/>
      <c r="H149" s="399"/>
      <c r="I149" s="399"/>
      <c r="K149" s="2"/>
    </row>
    <row r="150" spans="1:11" ht="13.05" customHeight="1" x14ac:dyDescent="0.25">
      <c r="A150" s="399" t="s">
        <v>82</v>
      </c>
      <c r="B150" s="399"/>
      <c r="C150" s="399"/>
      <c r="D150" s="399"/>
      <c r="E150" s="399"/>
      <c r="F150" s="399"/>
      <c r="G150" s="399"/>
      <c r="H150" s="399"/>
      <c r="I150" s="399"/>
      <c r="K150" s="2"/>
    </row>
    <row r="151" spans="1:11" x14ac:dyDescent="0.25">
      <c r="A151" s="399" t="s">
        <v>83</v>
      </c>
      <c r="B151" s="399"/>
      <c r="C151" s="399"/>
      <c r="D151" s="399"/>
      <c r="E151" s="399"/>
      <c r="F151" s="399"/>
      <c r="G151" s="399"/>
      <c r="H151" s="399"/>
      <c r="I151" s="399"/>
      <c r="K151" s="2"/>
    </row>
    <row r="152" spans="1:11" x14ac:dyDescent="0.25">
      <c r="A152" s="399" t="s">
        <v>173</v>
      </c>
      <c r="B152" s="399"/>
      <c r="C152" s="399"/>
      <c r="D152" s="366"/>
      <c r="E152" s="366"/>
      <c r="F152" s="366"/>
      <c r="G152" s="366"/>
      <c r="H152" s="366"/>
      <c r="I152" s="366"/>
      <c r="K152" s="2"/>
    </row>
    <row r="153" spans="1:11" ht="22.8" customHeight="1" x14ac:dyDescent="0.25">
      <c r="A153" s="399" t="s">
        <v>172</v>
      </c>
      <c r="B153" s="399"/>
      <c r="C153" s="399"/>
      <c r="D153" s="399"/>
      <c r="E153" s="399"/>
      <c r="F153" s="399"/>
      <c r="G153" s="399"/>
      <c r="H153" s="399"/>
      <c r="I153" s="399"/>
      <c r="K153" s="2"/>
    </row>
    <row r="154" spans="1:11" x14ac:dyDescent="0.25">
      <c r="A154" s="399" t="s">
        <v>175</v>
      </c>
      <c r="B154" s="399"/>
      <c r="C154" s="399"/>
      <c r="D154" s="399"/>
      <c r="E154" s="399"/>
      <c r="F154" s="399"/>
      <c r="G154" s="399"/>
      <c r="H154" s="399"/>
      <c r="I154" s="399"/>
      <c r="K154" s="2"/>
    </row>
    <row r="155" spans="1:11" ht="18.600000000000001" customHeight="1" x14ac:dyDescent="0.25">
      <c r="A155" s="399" t="s">
        <v>177</v>
      </c>
      <c r="B155" s="399"/>
      <c r="C155" s="399"/>
      <c r="D155" s="399"/>
      <c r="E155" s="399"/>
      <c r="F155" s="399"/>
      <c r="G155" s="399"/>
      <c r="H155" s="366"/>
      <c r="I155" s="366"/>
      <c r="K155" s="2"/>
    </row>
    <row r="156" spans="1:11" ht="25.95" customHeight="1" x14ac:dyDescent="0.25">
      <c r="A156" s="400" t="s">
        <v>35</v>
      </c>
      <c r="B156" s="400"/>
      <c r="C156" s="400"/>
      <c r="D156" s="172"/>
      <c r="E156" s="172"/>
      <c r="F156" s="172"/>
      <c r="G156" s="172"/>
      <c r="H156" s="172"/>
      <c r="I156" s="172"/>
    </row>
    <row r="157" spans="1:11" ht="15" customHeight="1" x14ac:dyDescent="0.25">
      <c r="A157" s="400" t="s">
        <v>210</v>
      </c>
      <c r="B157" s="400"/>
      <c r="C157" s="400"/>
      <c r="D157" s="400"/>
      <c r="E157" s="400"/>
      <c r="F157" s="400"/>
      <c r="G157" s="21"/>
      <c r="H157" s="7"/>
      <c r="I157" s="22"/>
    </row>
    <row r="158" spans="1:11" ht="15" customHeight="1" x14ac:dyDescent="0.25">
      <c r="A158" s="400" t="s">
        <v>68</v>
      </c>
      <c r="B158" s="400"/>
      <c r="C158" s="400"/>
      <c r="D158" s="400"/>
      <c r="E158" s="400"/>
      <c r="F158" s="400"/>
      <c r="G158" s="25"/>
      <c r="H158" s="25"/>
      <c r="I158" s="25"/>
    </row>
    <row r="159" spans="1:11" ht="15" customHeight="1" x14ac:dyDescent="0.25">
      <c r="A159" s="400" t="s">
        <v>9</v>
      </c>
      <c r="B159" s="400"/>
      <c r="C159" s="400"/>
      <c r="D159" s="400"/>
      <c r="E159" s="400"/>
      <c r="F159" s="400"/>
      <c r="G159" s="25"/>
      <c r="H159" s="25"/>
      <c r="I159" s="25"/>
    </row>
    <row r="160" spans="1:11" x14ac:dyDescent="0.25">
      <c r="C160" s="25"/>
      <c r="D160" s="25"/>
      <c r="E160" s="24"/>
      <c r="F160" s="24"/>
      <c r="G160" s="25"/>
      <c r="H160" s="25"/>
      <c r="I160" s="25"/>
    </row>
  </sheetData>
  <mergeCells count="66">
    <mergeCell ref="I10:I31"/>
    <mergeCell ref="B33:B35"/>
    <mergeCell ref="I33:I35"/>
    <mergeCell ref="A1:I1"/>
    <mergeCell ref="A2:I2"/>
    <mergeCell ref="A3:I3"/>
    <mergeCell ref="A4:I4"/>
    <mergeCell ref="A6:I6"/>
    <mergeCell ref="B37:C37"/>
    <mergeCell ref="B38:C38"/>
    <mergeCell ref="A40:A45"/>
    <mergeCell ref="B40:C40"/>
    <mergeCell ref="B41:C41"/>
    <mergeCell ref="B42:C42"/>
    <mergeCell ref="B43:C43"/>
    <mergeCell ref="B44:C44"/>
    <mergeCell ref="B45:C45"/>
    <mergeCell ref="A10:A38"/>
    <mergeCell ref="B10:B31"/>
    <mergeCell ref="A47:I47"/>
    <mergeCell ref="A51:C51"/>
    <mergeCell ref="A54:C54"/>
    <mergeCell ref="A57:A83"/>
    <mergeCell ref="B57:B79"/>
    <mergeCell ref="B81:B83"/>
    <mergeCell ref="A86:C86"/>
    <mergeCell ref="A88:A90"/>
    <mergeCell ref="B88:B90"/>
    <mergeCell ref="A100:I100"/>
    <mergeCell ref="A104:A136"/>
    <mergeCell ref="B104:B125"/>
    <mergeCell ref="I104:I125"/>
    <mergeCell ref="B127:B129"/>
    <mergeCell ref="I127:I129"/>
    <mergeCell ref="B131:B133"/>
    <mergeCell ref="I131:I133"/>
    <mergeCell ref="B135:C135"/>
    <mergeCell ref="B136:C136"/>
    <mergeCell ref="A93:C93"/>
    <mergeCell ref="A95:A96"/>
    <mergeCell ref="B95:B96"/>
    <mergeCell ref="A138:A143"/>
    <mergeCell ref="B138:C138"/>
    <mergeCell ref="B139:C139"/>
    <mergeCell ref="B140:C140"/>
    <mergeCell ref="B141:C141"/>
    <mergeCell ref="B142:C142"/>
    <mergeCell ref="B143:C143"/>
    <mergeCell ref="A156:C156"/>
    <mergeCell ref="A144:C144"/>
    <mergeCell ref="A145:I145"/>
    <mergeCell ref="A146:I146"/>
    <mergeCell ref="A147:I147"/>
    <mergeCell ref="A148:I148"/>
    <mergeCell ref="A149:I149"/>
    <mergeCell ref="A150:I150"/>
    <mergeCell ref="A151:I151"/>
    <mergeCell ref="A153:I153"/>
    <mergeCell ref="A154:I154"/>
    <mergeCell ref="A152:C152"/>
    <mergeCell ref="A155:G155"/>
    <mergeCell ref="A157:F157"/>
    <mergeCell ref="A158:C158"/>
    <mergeCell ref="D158:F158"/>
    <mergeCell ref="A159:C159"/>
    <mergeCell ref="D159:F159"/>
  </mergeCells>
  <conditionalFormatting sqref="H9">
    <cfRule type="iconSet" priority="38">
      <iconSet>
        <cfvo type="percent" val="0"/>
        <cfvo type="num" val="0.95" gte="0"/>
        <cfvo type="num" val="1" gte="0"/>
      </iconSet>
    </cfRule>
    <cfRule type="iconSet" priority="39">
      <iconSet>
        <cfvo type="percent" val="0"/>
        <cfvo type="num" val="0.95" gte="0"/>
        <cfvo type="num" val="0.99" gte="0"/>
      </iconSet>
    </cfRule>
    <cfRule type="iconSet" priority="40">
      <iconSet>
        <cfvo type="percent" val="0"/>
        <cfvo type="num" val="0.95"/>
        <cfvo type="num" val="1"/>
      </iconSet>
    </cfRule>
  </conditionalFormatting>
  <conditionalFormatting sqref="H10">
    <cfRule type="iconSet" priority="36">
      <iconSet>
        <cfvo type="percent" val="0"/>
        <cfvo type="num" val="0.95"/>
        <cfvo type="num" val="1"/>
      </iconSet>
    </cfRule>
  </conditionalFormatting>
  <conditionalFormatting sqref="H11:H13 H15:H16 H19">
    <cfRule type="iconSet" priority="34">
      <iconSet>
        <cfvo type="percent" val="0"/>
        <cfvo type="num" val="0.95"/>
        <cfvo type="num" val="1"/>
      </iconSet>
    </cfRule>
  </conditionalFormatting>
  <conditionalFormatting sqref="H17">
    <cfRule type="iconSet" priority="24">
      <iconSet>
        <cfvo type="percent" val="0"/>
        <cfvo type="num" val="0.95"/>
        <cfvo type="num" val="1"/>
      </iconSet>
    </cfRule>
    <cfRule type="iconSet" priority="25">
      <iconSet>
        <cfvo type="percent" val="0"/>
        <cfvo type="num" val="0.95" gte="0"/>
        <cfvo type="num" val="0.99" gte="0"/>
      </iconSet>
    </cfRule>
    <cfRule type="iconSet" priority="26">
      <iconSet>
        <cfvo type="percent" val="0"/>
        <cfvo type="num" val="0.95" gte="0"/>
        <cfvo type="num" val="1" gte="0"/>
      </iconSet>
    </cfRule>
    <cfRule type="iconSet" priority="27">
      <iconSet>
        <cfvo type="percent" val="0"/>
        <cfvo type="num" val="0.95" gte="0"/>
        <cfvo type="num" val="1" gte="0"/>
      </iconSet>
    </cfRule>
  </conditionalFormatting>
  <conditionalFormatting sqref="H18">
    <cfRule type="iconSet" priority="20">
      <iconSet>
        <cfvo type="percent" val="0"/>
        <cfvo type="num" val="0.95"/>
        <cfvo type="num" val="1"/>
      </iconSet>
    </cfRule>
    <cfRule type="iconSet" priority="21">
      <iconSet>
        <cfvo type="percent" val="0"/>
        <cfvo type="num" val="0.95" gte="0"/>
        <cfvo type="num" val="0.99" gte="0"/>
      </iconSet>
    </cfRule>
    <cfRule type="iconSet" priority="22">
      <iconSet>
        <cfvo type="percent" val="0"/>
        <cfvo type="num" val="0.95" gte="0"/>
        <cfvo type="num" val="1" gte="0"/>
      </iconSet>
    </cfRule>
    <cfRule type="iconSet" priority="23">
      <iconSet>
        <cfvo type="percent" val="0"/>
        <cfvo type="num" val="0.95" gte="0"/>
        <cfvo type="num" val="1" gte="0"/>
      </iconSet>
    </cfRule>
  </conditionalFormatting>
  <conditionalFormatting sqref="H20:H21">
    <cfRule type="iconSet" priority="31">
      <iconSet>
        <cfvo type="percent" val="0"/>
        <cfvo type="num" val="0.95"/>
        <cfvo type="num" val="1"/>
      </iconSet>
    </cfRule>
  </conditionalFormatting>
  <conditionalFormatting sqref="H23:H29">
    <cfRule type="iconSet" priority="55">
      <iconSet>
        <cfvo type="percent" val="0"/>
        <cfvo type="num" val="0.95"/>
        <cfvo type="num" val="1"/>
      </iconSet>
    </cfRule>
  </conditionalFormatting>
  <conditionalFormatting sqref="H23:H30 H11:H13 H15:H16 H19">
    <cfRule type="iconSet" priority="56">
      <iconSet>
        <cfvo type="percent" val="0"/>
        <cfvo type="num" val="0.95" gte="0"/>
        <cfvo type="num" val="1" gte="0"/>
      </iconSet>
    </cfRule>
  </conditionalFormatting>
  <conditionalFormatting sqref="H23:H31 H10:H13 H15:H16 H19">
    <cfRule type="iconSet" priority="57">
      <iconSet>
        <cfvo type="percent" val="0"/>
        <cfvo type="num" val="0.95" gte="0"/>
        <cfvo type="num" val="1" gte="0"/>
      </iconSet>
    </cfRule>
  </conditionalFormatting>
  <conditionalFormatting sqref="H30">
    <cfRule type="iconSet" priority="50">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7">
      <iconSet>
        <cfvo type="percent" val="0"/>
        <cfvo type="num" val="0.95" gte="0"/>
        <cfvo type="num" val="0.99" gte="0"/>
      </iconSet>
    </cfRule>
  </conditionalFormatting>
  <conditionalFormatting sqref="H40:H45">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104">
    <cfRule type="iconSet" priority="48">
      <iconSet>
        <cfvo type="percent" val="0"/>
        <cfvo type="num" val="0.95"/>
        <cfvo type="num" val="1"/>
      </iconSet>
    </cfRule>
  </conditionalFormatting>
  <conditionalFormatting sqref="H105:H110 H113">
    <cfRule type="iconSet" priority="46">
      <iconSet>
        <cfvo type="percent" val="0"/>
        <cfvo type="num" val="0.95"/>
        <cfvo type="num" val="1"/>
      </iconSet>
    </cfRule>
  </conditionalFormatting>
  <conditionalFormatting sqref="H111">
    <cfRule type="iconSet" priority="12">
      <iconSet>
        <cfvo type="percent" val="0"/>
        <cfvo type="num" val="0.95"/>
        <cfvo type="num" val="1"/>
      </iconSet>
    </cfRule>
    <cfRule type="iconSet" priority="13">
      <iconSet>
        <cfvo type="percent" val="0"/>
        <cfvo type="num" val="0.95" gte="0"/>
        <cfvo type="num" val="0.99" gte="0"/>
      </iconSet>
    </cfRule>
    <cfRule type="iconSet" priority="14">
      <iconSet>
        <cfvo type="percent" val="0"/>
        <cfvo type="num" val="0.95" gte="0"/>
        <cfvo type="num" val="1" gte="0"/>
      </iconSet>
    </cfRule>
    <cfRule type="iconSet" priority="15">
      <iconSet>
        <cfvo type="percent" val="0"/>
        <cfvo type="num" val="0.95" gte="0"/>
        <cfvo type="num" val="1" gte="0"/>
      </iconSet>
    </cfRule>
  </conditionalFormatting>
  <conditionalFormatting sqref="H112">
    <cfRule type="iconSet" priority="16">
      <iconSet>
        <cfvo type="percent" val="0"/>
        <cfvo type="num" val="0.95"/>
        <cfvo type="num" val="1"/>
      </iconSet>
    </cfRule>
    <cfRule type="iconSet" priority="17">
      <iconSet>
        <cfvo type="percent" val="0"/>
        <cfvo type="num" val="0.95" gte="0"/>
        <cfvo type="num" val="0.99" gte="0"/>
      </iconSet>
    </cfRule>
    <cfRule type="iconSet" priority="18">
      <iconSet>
        <cfvo type="percent" val="0"/>
        <cfvo type="num" val="0.95" gte="0"/>
        <cfvo type="num" val="1" gte="0"/>
      </iconSet>
    </cfRule>
    <cfRule type="iconSet" priority="19">
      <iconSet>
        <cfvo type="percent" val="0"/>
        <cfvo type="num" val="0.95" gte="0"/>
        <cfvo type="num" val="1" gte="0"/>
      </iconSet>
    </cfRule>
  </conditionalFormatting>
  <conditionalFormatting sqref="H117:H122 H105:H110 H113">
    <cfRule type="iconSet" priority="53">
      <iconSet>
        <cfvo type="percent" val="0"/>
        <cfvo type="num" val="0.95" gte="0"/>
        <cfvo type="num" val="1" gte="0"/>
      </iconSet>
    </cfRule>
  </conditionalFormatting>
  <conditionalFormatting sqref="H117:H122">
    <cfRule type="iconSet" priority="54">
      <iconSet>
        <cfvo type="percent" val="0"/>
        <cfvo type="num" val="0.95"/>
        <cfvo type="num" val="1"/>
      </iconSet>
    </cfRule>
  </conditionalFormatting>
  <conditionalFormatting sqref="H123">
    <cfRule type="iconSet" priority="4">
      <iconSet>
        <cfvo type="percent" val="0"/>
        <cfvo type="num" val="0.95"/>
        <cfvo type="num" val="1"/>
      </iconSet>
    </cfRule>
    <cfRule type="iconSet" priority="5">
      <iconSet>
        <cfvo type="percent" val="0"/>
        <cfvo type="num" val="0.95" gte="0"/>
        <cfvo type="num" val="0.99" gte="0"/>
      </iconSet>
    </cfRule>
    <cfRule type="iconSet" priority="6">
      <iconSet>
        <cfvo type="percent" val="0"/>
        <cfvo type="num" val="0.95" gte="0"/>
        <cfvo type="num" val="1" gte="0"/>
      </iconSet>
    </cfRule>
    <cfRule type="iconSet" priority="7">
      <iconSet>
        <cfvo type="percent" val="0"/>
        <cfvo type="num" val="0.95" gte="0"/>
        <cfvo type="num" val="1" gte="0"/>
      </iconSet>
    </cfRule>
  </conditionalFormatting>
  <conditionalFormatting sqref="H124">
    <cfRule type="iconSet" priority="8">
      <iconSet>
        <cfvo type="percent" val="0"/>
        <cfvo type="num" val="0.95"/>
        <cfvo type="num" val="1"/>
      </iconSet>
    </cfRule>
    <cfRule type="iconSet" priority="9">
      <iconSet>
        <cfvo type="percent" val="0"/>
        <cfvo type="num" val="0.95" gte="0"/>
        <cfvo type="num" val="0.99" gte="0"/>
      </iconSet>
    </cfRule>
    <cfRule type="iconSet" priority="10">
      <iconSet>
        <cfvo type="percent" val="0"/>
        <cfvo type="num" val="0.95" gte="0"/>
        <cfvo type="num" val="1" gte="0"/>
      </iconSet>
    </cfRule>
    <cfRule type="iconSet" priority="11">
      <iconSet>
        <cfvo type="percent" val="0"/>
        <cfvo type="num" val="0.95" gte="0"/>
        <cfvo type="num" val="1" gte="0"/>
      </iconSet>
    </cfRule>
  </conditionalFormatting>
  <conditionalFormatting sqref="H125 H117:H122 H104:H110 H113">
    <cfRule type="iconSet" priority="51">
      <iconSet>
        <cfvo type="percent" val="0"/>
        <cfvo type="num" val="0.95" gte="0"/>
        <cfvo type="num" val="1" gte="0"/>
      </iconSet>
    </cfRule>
  </conditionalFormatting>
  <conditionalFormatting sqref="H125">
    <cfRule type="iconSet" priority="47">
      <iconSet>
        <cfvo type="percent" val="0"/>
        <cfvo type="num" val="0.95"/>
        <cfvo type="num" val="1"/>
      </iconSet>
    </cfRule>
  </conditionalFormatting>
  <conditionalFormatting sqref="H127:H130 H114:H116 H134:H135">
    <cfRule type="iconSet" priority="52">
      <iconSet>
        <cfvo type="percent" val="0"/>
        <cfvo type="num" val="0.95"/>
        <cfvo type="num" val="1"/>
      </iconSet>
    </cfRule>
  </conditionalFormatting>
  <conditionalFormatting sqref="H131:H133">
    <cfRule type="iconSet" priority="1">
      <iconSet>
        <cfvo type="percent" val="0"/>
        <cfvo type="num" val="0.95"/>
        <cfvo type="num" val="1"/>
      </iconSet>
    </cfRule>
    <cfRule type="iconSet" priority="2">
      <iconSet>
        <cfvo type="percent" val="0"/>
        <cfvo type="num" val="0.95"/>
        <cfvo type="num" val="1"/>
      </iconSet>
    </cfRule>
    <cfRule type="iconSet" priority="3">
      <iconSet>
        <cfvo type="percent" val="0"/>
        <cfvo type="num" val="0.95" gte="0"/>
        <cfvo type="num" val="0.99" gte="0"/>
      </iconSet>
    </cfRule>
  </conditionalFormatting>
  <conditionalFormatting sqref="H137 H104:H110 H113:H122 H125:H130 H134:H135">
    <cfRule type="iconSet" priority="49">
      <iconSet>
        <cfvo type="percent" val="0"/>
        <cfvo type="num" val="0.95" gte="0"/>
        <cfvo type="num" val="0.99" gte="0"/>
      </iconSet>
    </cfRule>
  </conditionalFormatting>
  <conditionalFormatting sqref="H137 H127:H130 H114:H116 H134:H135">
    <cfRule type="iconSet" priority="45">
      <iconSet>
        <cfvo type="percent" val="0"/>
        <cfvo type="num" val="0.95"/>
        <cfvo type="num" val="1"/>
      </iconSet>
    </cfRule>
  </conditionalFormatting>
  <conditionalFormatting sqref="H138:H143">
    <cfRule type="iconSet" priority="41">
      <iconSet>
        <cfvo type="percent" val="0"/>
        <cfvo type="num" val="0.95"/>
        <cfvo type="num" val="1"/>
      </iconSet>
    </cfRule>
    <cfRule type="iconSet" priority="42">
      <iconSet>
        <cfvo type="percent" val="0"/>
        <cfvo type="num" val="0.95"/>
        <cfvo type="num" val="1"/>
      </iconSet>
    </cfRule>
    <cfRule type="iconSet" priority="43">
      <iconSet>
        <cfvo type="percent" val="0"/>
        <cfvo type="num" val="0.95" gte="0"/>
        <cfvo type="num" val="0.99" gte="0"/>
      </iconSet>
    </cfRule>
  </conditionalFormatting>
  <conditionalFormatting sqref="H114:H115">
    <cfRule type="iconSet" priority="355">
      <iconSet>
        <cfvo type="percent" val="0"/>
        <cfvo type="num" val="0.95"/>
        <cfvo type="num" val="1"/>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14</vt:i4>
      </vt:variant>
    </vt:vector>
  </HeadingPairs>
  <TitlesOfParts>
    <vt:vector size="28" baseType="lpstr">
      <vt:lpstr>Ene 2025</vt:lpstr>
      <vt:lpstr>Feb 2025</vt:lpstr>
      <vt:lpstr>Mar 2025</vt:lpstr>
      <vt:lpstr>Abr 2025</vt:lpstr>
      <vt:lpstr>May 2025</vt:lpstr>
      <vt:lpstr>Jun 2025</vt:lpstr>
      <vt:lpstr>Jul 2025</vt:lpstr>
      <vt:lpstr>Ago 2025</vt:lpstr>
      <vt:lpstr>Sept 2025</vt:lpstr>
      <vt:lpstr>Oct 2025</vt:lpstr>
      <vt:lpstr>Nov 2025</vt:lpstr>
      <vt:lpstr>Dic 2025</vt:lpstr>
      <vt:lpstr>Acum</vt:lpstr>
      <vt:lpstr>Recaudación abierta</vt:lpstr>
      <vt:lpstr>'Abr 2025'!Área_de_impresión</vt:lpstr>
      <vt:lpstr>Acum!Área_de_impresión</vt:lpstr>
      <vt:lpstr>'Ago 2025'!Área_de_impresión</vt:lpstr>
      <vt:lpstr>'Dic 2025'!Área_de_impresión</vt:lpstr>
      <vt:lpstr>'Ene 2025'!Área_de_impresión</vt:lpstr>
      <vt:lpstr>'Feb 2025'!Área_de_impresión</vt:lpstr>
      <vt:lpstr>'Jul 2025'!Área_de_impresión</vt:lpstr>
      <vt:lpstr>'Jun 2025'!Área_de_impresión</vt:lpstr>
      <vt:lpstr>'Mar 2025'!Área_de_impresión</vt:lpstr>
      <vt:lpstr>'May 2025'!Área_de_impresión</vt:lpstr>
      <vt:lpstr>'Nov 2025'!Área_de_impresión</vt:lpstr>
      <vt:lpstr>'Oct 2025'!Área_de_impresión</vt:lpstr>
      <vt:lpstr>'Recaudación abierta'!Área_de_impresión</vt:lpstr>
      <vt:lpstr>'Sept 2025'!Área_de_impresión</vt:lpstr>
    </vt:vector>
  </TitlesOfParts>
  <Company>SRI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Chasi Toapanta, Julissa Elizabeth</dc:creator>
  <cp:lastModifiedBy>Amparo Elizabeth Piaun Cabrera</cp:lastModifiedBy>
  <cp:lastPrinted>2024-09-13T14:31:48Z</cp:lastPrinted>
  <dcterms:created xsi:type="dcterms:W3CDTF">2018-02-06T15:09:54Z</dcterms:created>
  <dcterms:modified xsi:type="dcterms:W3CDTF">2025-10-13T16:38:01Z</dcterms:modified>
</cp:coreProperties>
</file>