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aepc240916\Documents\PLANIFICACIÓN\REPORTES DE CIERRRE MENSUAL\PUBLICACIÓN WEB\Reportes\Abril 2023\"/>
    </mc:Choice>
  </mc:AlternateContent>
  <xr:revisionPtr revIDLastSave="0" documentId="13_ncr:1_{AB254C44-5114-44FF-8027-B4B19C092804}" xr6:coauthVersionLast="47" xr6:coauthVersionMax="47" xr10:uidLastSave="{00000000-0000-0000-0000-000000000000}"/>
  <bookViews>
    <workbookView xWindow="-108" yWindow="-108" windowWidth="23256" windowHeight="12600" tabRatio="892" activeTab="4" xr2:uid="{00000000-000D-0000-FFFF-FFFF00000000}"/>
  </bookViews>
  <sheets>
    <sheet name="Ene 2023" sheetId="44" r:id="rId1"/>
    <sheet name="Feb 2023" sheetId="45" r:id="rId2"/>
    <sheet name="Mar 2023" sheetId="46" r:id="rId3"/>
    <sheet name="Abr 2023" sheetId="47" r:id="rId4"/>
    <sheet name="Acum" sheetId="43" r:id="rId5"/>
    <sheet name="Recaudación abierta" sheetId="31" r:id="rId6"/>
  </sheets>
  <externalReferences>
    <externalReference r:id="rId7"/>
    <externalReference r:id="rId8"/>
  </externalReferences>
  <definedNames>
    <definedName name="_xlnm.Print_Area" localSheetId="3">'Abr 2023'!$A$1:$I$111</definedName>
    <definedName name="_xlnm.Print_Area" localSheetId="4">Acum!$A$1:$I$138</definedName>
    <definedName name="_xlnm.Print_Area" localSheetId="0">'Ene 2023'!$A$1:$I$111</definedName>
    <definedName name="_xlnm.Print_Area" localSheetId="1">'Feb 2023'!$A$1:$I$111</definedName>
    <definedName name="_xlnm.Print_Area" localSheetId="2">'Mar 2023'!$A$1:$I$111</definedName>
    <definedName name="_xlnm.Print_Area" localSheetId="5">'Recaudación abierta'!$A$1:$N$90</definedName>
    <definedName name="REPRESENTANTE_SRI">[1]Presupuesto!$C$2:$H$2</definedName>
    <definedName name="Z_8CB2C254_96FC_4087_BB04_55B2BA5977AB_.wvu.PrintArea" localSheetId="5" hidden="1">'Recaudación abierta'!$A$1:$G$90</definedName>
  </definedNames>
  <calcPr calcId="191029"/>
  <customWorkbookViews>
    <customWorkbookView name="1" guid="{8CB2C254-96FC-4087-BB04-55B2BA5977AB}" maximized="1" xWindow="-8" yWindow="-8" windowWidth="1456" windowHeight="876" tabRatio="89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31" l="1"/>
  <c r="B56" i="31"/>
  <c r="B57" i="31"/>
  <c r="D59" i="31"/>
  <c r="C59" i="31"/>
  <c r="F43" i="43"/>
  <c r="F41" i="43"/>
  <c r="F40" i="43"/>
  <c r="F55" i="47" l="1"/>
  <c r="F55" i="43" s="1"/>
  <c r="F54" i="47"/>
  <c r="F54" i="43" s="1"/>
  <c r="F53" i="47"/>
  <c r="F53" i="43" s="1"/>
  <c r="F33" i="43"/>
  <c r="F32" i="43"/>
  <c r="F29" i="43"/>
  <c r="F28" i="43"/>
  <c r="F27" i="43"/>
  <c r="F26" i="43"/>
  <c r="F25" i="43"/>
  <c r="F24" i="43"/>
  <c r="F23" i="43"/>
  <c r="F22" i="43"/>
  <c r="F21" i="43"/>
  <c r="F20" i="43"/>
  <c r="F19" i="43"/>
  <c r="F18" i="43"/>
  <c r="F17" i="43"/>
  <c r="F16" i="43"/>
  <c r="F15" i="43"/>
  <c r="F14" i="43"/>
  <c r="F12" i="43"/>
  <c r="F11" i="43"/>
  <c r="D29" i="43"/>
  <c r="D55" i="47"/>
  <c r="D55" i="43" s="1"/>
  <c r="D54" i="47"/>
  <c r="D54" i="43" s="1"/>
  <c r="D53" i="47"/>
  <c r="D53" i="43" s="1"/>
  <c r="D33" i="43"/>
  <c r="D32" i="43"/>
  <c r="D14" i="43"/>
  <c r="D15" i="43"/>
  <c r="D16" i="43"/>
  <c r="D17" i="43"/>
  <c r="D18" i="43"/>
  <c r="D19" i="43"/>
  <c r="D20" i="43"/>
  <c r="D21" i="43"/>
  <c r="D22" i="43"/>
  <c r="D23" i="43"/>
  <c r="D24" i="43"/>
  <c r="D25" i="43"/>
  <c r="D26" i="43"/>
  <c r="D27" i="43"/>
  <c r="D28" i="43"/>
  <c r="D11" i="43"/>
  <c r="D12" i="43"/>
  <c r="F59" i="31"/>
  <c r="E59" i="31"/>
  <c r="F63" i="31"/>
  <c r="F45" i="31" l="1"/>
  <c r="B45" i="31" s="1"/>
  <c r="F21" i="31"/>
  <c r="F18" i="31"/>
  <c r="F8" i="31"/>
  <c r="D63" i="47"/>
  <c r="D62" i="47"/>
  <c r="G55" i="47"/>
  <c r="G54" i="47"/>
  <c r="G53" i="47"/>
  <c r="G43" i="47"/>
  <c r="G41" i="47"/>
  <c r="G40" i="47"/>
  <c r="G32" i="47"/>
  <c r="G33" i="47"/>
  <c r="G29" i="47"/>
  <c r="G28" i="47"/>
  <c r="G27" i="47"/>
  <c r="G26" i="47"/>
  <c r="G25" i="47"/>
  <c r="G24" i="47"/>
  <c r="G23" i="47"/>
  <c r="G22" i="47"/>
  <c r="G21" i="47"/>
  <c r="G20" i="47"/>
  <c r="G19" i="47"/>
  <c r="G18" i="47"/>
  <c r="G17" i="47"/>
  <c r="G16" i="47"/>
  <c r="G15" i="47"/>
  <c r="G14" i="47"/>
  <c r="G12" i="47"/>
  <c r="G11" i="47"/>
  <c r="B54" i="31"/>
  <c r="G29" i="46"/>
  <c r="F97" i="47"/>
  <c r="F95" i="47"/>
  <c r="F94" i="47"/>
  <c r="F87" i="47"/>
  <c r="D87" i="47"/>
  <c r="F86" i="47"/>
  <c r="D86" i="47"/>
  <c r="F83" i="47"/>
  <c r="D83" i="47"/>
  <c r="F82" i="47"/>
  <c r="D82" i="47"/>
  <c r="F81" i="47"/>
  <c r="D81" i="47"/>
  <c r="F80" i="47"/>
  <c r="D80" i="47"/>
  <c r="C80" i="47"/>
  <c r="F79" i="47"/>
  <c r="D79" i="47"/>
  <c r="C79" i="47"/>
  <c r="F78" i="47"/>
  <c r="D78" i="47"/>
  <c r="F77" i="47"/>
  <c r="D77" i="47"/>
  <c r="F76" i="47"/>
  <c r="D76" i="47"/>
  <c r="F75" i="47"/>
  <c r="D75" i="47"/>
  <c r="F74" i="47"/>
  <c r="D74" i="47"/>
  <c r="F73" i="47"/>
  <c r="D73" i="47"/>
  <c r="F72" i="47"/>
  <c r="D72" i="47"/>
  <c r="F71" i="47"/>
  <c r="D71" i="47"/>
  <c r="F70" i="47"/>
  <c r="D70" i="47"/>
  <c r="F69" i="47"/>
  <c r="D69" i="47"/>
  <c r="F68" i="47"/>
  <c r="D68" i="47"/>
  <c r="F67" i="47"/>
  <c r="D67" i="47"/>
  <c r="F66" i="47"/>
  <c r="D66" i="47"/>
  <c r="F65" i="47"/>
  <c r="D65" i="47"/>
  <c r="F63" i="47"/>
  <c r="F62" i="47"/>
  <c r="I59" i="47"/>
  <c r="G59" i="47"/>
  <c r="F59" i="47"/>
  <c r="D59" i="47"/>
  <c r="F50" i="47"/>
  <c r="D50" i="47"/>
  <c r="G48" i="47"/>
  <c r="F48" i="47"/>
  <c r="G95" i="47"/>
  <c r="F34" i="47"/>
  <c r="F37" i="47" s="1"/>
  <c r="D34" i="47"/>
  <c r="D37" i="47" s="1"/>
  <c r="G65" i="47"/>
  <c r="D65" i="46"/>
  <c r="D66" i="46"/>
  <c r="D67" i="46"/>
  <c r="D68" i="46"/>
  <c r="D69" i="46"/>
  <c r="D70" i="46"/>
  <c r="D71" i="46"/>
  <c r="D72" i="46"/>
  <c r="D73" i="46"/>
  <c r="D74" i="46"/>
  <c r="D75" i="46"/>
  <c r="D76" i="46"/>
  <c r="D77" i="46"/>
  <c r="D78" i="46"/>
  <c r="D79" i="46"/>
  <c r="D80" i="46"/>
  <c r="D81" i="46"/>
  <c r="D82" i="46"/>
  <c r="D83" i="46"/>
  <c r="F88" i="47" l="1"/>
  <c r="F91" i="47" s="1"/>
  <c r="G62" i="47"/>
  <c r="G80" i="47"/>
  <c r="G72" i="47"/>
  <c r="G73" i="47"/>
  <c r="G94" i="47"/>
  <c r="G66" i="47"/>
  <c r="G15" i="43"/>
  <c r="G74" i="47"/>
  <c r="G86" i="47"/>
  <c r="G83" i="47"/>
  <c r="G29" i="43"/>
  <c r="G67" i="47"/>
  <c r="G16" i="43"/>
  <c r="G75" i="47"/>
  <c r="G68" i="47"/>
  <c r="G76" i="47"/>
  <c r="G82" i="47"/>
  <c r="G28" i="43"/>
  <c r="G69" i="47"/>
  <c r="G77" i="47"/>
  <c r="G26" i="43"/>
  <c r="D64" i="47"/>
  <c r="G70" i="47"/>
  <c r="G81" i="47"/>
  <c r="G79" i="47"/>
  <c r="G71" i="47"/>
  <c r="G63" i="47"/>
  <c r="G78" i="47"/>
  <c r="G87" i="47"/>
  <c r="D88" i="47"/>
  <c r="D91" i="47" s="1"/>
  <c r="F78" i="31"/>
  <c r="G13" i="47"/>
  <c r="G88" i="47"/>
  <c r="G91" i="47" s="1"/>
  <c r="F30" i="47"/>
  <c r="F39" i="47" s="1"/>
  <c r="F61" i="47"/>
  <c r="F84" i="47" s="1"/>
  <c r="G50" i="47"/>
  <c r="F64" i="47"/>
  <c r="G34" i="47"/>
  <c r="G37" i="47" s="1"/>
  <c r="F95" i="46"/>
  <c r="F94" i="46"/>
  <c r="F13" i="46"/>
  <c r="F13" i="43" s="1"/>
  <c r="G54" i="46"/>
  <c r="G54" i="43" s="1"/>
  <c r="G55" i="46"/>
  <c r="G55" i="43" s="1"/>
  <c r="G53" i="46"/>
  <c r="G53" i="43" s="1"/>
  <c r="G41" i="46"/>
  <c r="G41" i="43" s="1"/>
  <c r="G40" i="46"/>
  <c r="G40" i="43" s="1"/>
  <c r="G22" i="46"/>
  <c r="G22" i="43" s="1"/>
  <c r="G23" i="46"/>
  <c r="G23" i="43" s="1"/>
  <c r="G24" i="46"/>
  <c r="G24" i="43" s="1"/>
  <c r="G25" i="46"/>
  <c r="G25" i="43" s="1"/>
  <c r="G26" i="46"/>
  <c r="G27" i="46"/>
  <c r="G27" i="43" s="1"/>
  <c r="G28" i="46"/>
  <c r="G21" i="46"/>
  <c r="G21" i="43" s="1"/>
  <c r="G33" i="46"/>
  <c r="G33" i="43" s="1"/>
  <c r="G32" i="46"/>
  <c r="G32" i="43" s="1"/>
  <c r="G20" i="46"/>
  <c r="G20" i="43" s="1"/>
  <c r="G19" i="46"/>
  <c r="G19" i="43" s="1"/>
  <c r="G15" i="46"/>
  <c r="G16" i="46"/>
  <c r="G17" i="46"/>
  <c r="G17" i="43" s="1"/>
  <c r="G18" i="46"/>
  <c r="G18" i="43" s="1"/>
  <c r="G14" i="46"/>
  <c r="G14" i="43" s="1"/>
  <c r="G12" i="46"/>
  <c r="G12" i="43" s="1"/>
  <c r="G11" i="46"/>
  <c r="G11" i="43" s="1"/>
  <c r="F97" i="46"/>
  <c r="E63" i="31"/>
  <c r="G97" i="47" s="1"/>
  <c r="F93" i="47" l="1"/>
  <c r="F96" i="47" s="1"/>
  <c r="F98" i="47" s="1"/>
  <c r="G64" i="47"/>
  <c r="G95" i="46"/>
  <c r="G43" i="46"/>
  <c r="G43" i="43" s="1"/>
  <c r="G94" i="46"/>
  <c r="D30" i="47"/>
  <c r="D39" i="47" s="1"/>
  <c r="D36" i="47" s="1"/>
  <c r="D61" i="47"/>
  <c r="D84" i="47" s="1"/>
  <c r="D93" i="47" s="1"/>
  <c r="G10" i="47"/>
  <c r="F90" i="47"/>
  <c r="F36" i="47"/>
  <c r="F42" i="47"/>
  <c r="F44" i="47" s="1"/>
  <c r="F10" i="46"/>
  <c r="G13" i="46"/>
  <c r="G13" i="43" s="1"/>
  <c r="E18" i="31"/>
  <c r="G87" i="46"/>
  <c r="F87" i="46"/>
  <c r="G86" i="46"/>
  <c r="F86" i="46"/>
  <c r="G83" i="46"/>
  <c r="F83" i="46"/>
  <c r="G82" i="46"/>
  <c r="F82" i="46"/>
  <c r="G81" i="46"/>
  <c r="F81" i="46"/>
  <c r="G80" i="46"/>
  <c r="F80" i="46"/>
  <c r="C80" i="46"/>
  <c r="G79" i="46"/>
  <c r="F79" i="46"/>
  <c r="C79" i="46"/>
  <c r="G78" i="46"/>
  <c r="F78" i="46"/>
  <c r="G77" i="46"/>
  <c r="F77" i="46"/>
  <c r="G76" i="46"/>
  <c r="F76" i="46"/>
  <c r="G75" i="46"/>
  <c r="F75" i="46"/>
  <c r="G74" i="46"/>
  <c r="F74" i="46"/>
  <c r="G73" i="46"/>
  <c r="F73" i="46"/>
  <c r="G72" i="46"/>
  <c r="F72" i="46"/>
  <c r="G71" i="46"/>
  <c r="F71" i="46"/>
  <c r="G70" i="46"/>
  <c r="F70" i="46"/>
  <c r="G69" i="46"/>
  <c r="F69" i="46"/>
  <c r="G68" i="46"/>
  <c r="F68" i="46"/>
  <c r="G67" i="46"/>
  <c r="F67" i="46"/>
  <c r="G66" i="46"/>
  <c r="F66" i="46"/>
  <c r="G65" i="46"/>
  <c r="F65" i="46"/>
  <c r="F64" i="46"/>
  <c r="G63" i="46"/>
  <c r="F63" i="46"/>
  <c r="G62" i="46"/>
  <c r="F62" i="46"/>
  <c r="I59" i="46"/>
  <c r="G59" i="46"/>
  <c r="F59" i="46"/>
  <c r="D59" i="46"/>
  <c r="G50" i="46"/>
  <c r="F50" i="46"/>
  <c r="D50" i="46"/>
  <c r="G48" i="46"/>
  <c r="F48" i="46"/>
  <c r="G34" i="46"/>
  <c r="F34" i="46"/>
  <c r="F37" i="46" s="1"/>
  <c r="D87" i="46"/>
  <c r="D86" i="46"/>
  <c r="D13" i="46"/>
  <c r="G95" i="44"/>
  <c r="G94" i="44"/>
  <c r="F95" i="44"/>
  <c r="F94" i="44"/>
  <c r="D64" i="46" l="1"/>
  <c r="D13" i="43"/>
  <c r="F30" i="46"/>
  <c r="F39" i="46" s="1"/>
  <c r="F42" i="46" s="1"/>
  <c r="F44" i="46" s="1"/>
  <c r="D90" i="47"/>
  <c r="G64" i="46"/>
  <c r="G10" i="46"/>
  <c r="G30" i="46" s="1"/>
  <c r="G97" i="46"/>
  <c r="G88" i="46"/>
  <c r="G30" i="47"/>
  <c r="G61" i="47"/>
  <c r="G84" i="47" s="1"/>
  <c r="F88" i="46"/>
  <c r="D88" i="46"/>
  <c r="D91" i="46" s="1"/>
  <c r="F91" i="46"/>
  <c r="G91" i="46"/>
  <c r="F61" i="46"/>
  <c r="F84" i="46" s="1"/>
  <c r="F93" i="46" s="1"/>
  <c r="E21" i="31"/>
  <c r="E8" i="31"/>
  <c r="D34" i="46"/>
  <c r="D37" i="46" s="1"/>
  <c r="G37" i="46"/>
  <c r="D10" i="46"/>
  <c r="G107" i="43"/>
  <c r="G106" i="43"/>
  <c r="G105" i="43"/>
  <c r="F107" i="43"/>
  <c r="F106" i="43"/>
  <c r="F105" i="43"/>
  <c r="D107" i="43"/>
  <c r="D106" i="43"/>
  <c r="D105" i="43"/>
  <c r="D80" i="45"/>
  <c r="D79" i="45"/>
  <c r="D78" i="45"/>
  <c r="D80" i="44"/>
  <c r="D79" i="44"/>
  <c r="G10" i="43" l="1"/>
  <c r="E78" i="31"/>
  <c r="G61" i="46"/>
  <c r="G84" i="46" s="1"/>
  <c r="G93" i="46" s="1"/>
  <c r="G96" i="46" s="1"/>
  <c r="G98" i="46" s="1"/>
  <c r="G39" i="47"/>
  <c r="I10" i="47" s="1"/>
  <c r="G93" i="47"/>
  <c r="I61" i="47" s="1"/>
  <c r="F90" i="46"/>
  <c r="F36" i="46"/>
  <c r="F96" i="46"/>
  <c r="F98" i="46" s="1"/>
  <c r="G39" i="46"/>
  <c r="I10" i="46" s="1"/>
  <c r="D30" i="46"/>
  <c r="D39" i="46" s="1"/>
  <c r="D36" i="46" s="1"/>
  <c r="D61" i="46"/>
  <c r="D84" i="46" s="1"/>
  <c r="D93" i="46" s="1"/>
  <c r="D90" i="46" s="1"/>
  <c r="D50" i="43"/>
  <c r="C8" i="31"/>
  <c r="G78" i="45"/>
  <c r="G10" i="45"/>
  <c r="I86" i="46" l="1"/>
  <c r="I91" i="46"/>
  <c r="I61" i="46"/>
  <c r="G90" i="46"/>
  <c r="I90" i="46" s="1"/>
  <c r="G36" i="47"/>
  <c r="I36" i="47" s="1"/>
  <c r="G42" i="47"/>
  <c r="G44" i="47" s="1"/>
  <c r="I37" i="47"/>
  <c r="I32" i="47"/>
  <c r="G90" i="47"/>
  <c r="I90" i="47" s="1"/>
  <c r="G96" i="47"/>
  <c r="G98" i="47" s="1"/>
  <c r="I86" i="47"/>
  <c r="I91" i="47"/>
  <c r="G42" i="46"/>
  <c r="G44" i="46" s="1"/>
  <c r="G36" i="46"/>
  <c r="I36" i="46" s="1"/>
  <c r="I32" i="46"/>
  <c r="I37" i="46"/>
  <c r="G30" i="45"/>
  <c r="B74" i="31"/>
  <c r="F78" i="45" l="1"/>
  <c r="F50" i="45"/>
  <c r="D50" i="45"/>
  <c r="F48" i="45"/>
  <c r="G48" i="45"/>
  <c r="G78" i="44"/>
  <c r="F78" i="44"/>
  <c r="D78" i="44"/>
  <c r="F50" i="44"/>
  <c r="D50" i="44"/>
  <c r="D30" i="44"/>
  <c r="D34" i="44"/>
  <c r="D37" i="44" s="1"/>
  <c r="F79" i="45"/>
  <c r="F80" i="45"/>
  <c r="D87" i="45"/>
  <c r="D34" i="45"/>
  <c r="D76" i="45"/>
  <c r="D74" i="45"/>
  <c r="D70" i="45"/>
  <c r="D67" i="45"/>
  <c r="D62" i="45"/>
  <c r="D63" i="45"/>
  <c r="F87" i="45"/>
  <c r="F86" i="45"/>
  <c r="F10" i="45"/>
  <c r="F64" i="45"/>
  <c r="F70" i="45"/>
  <c r="F76" i="45"/>
  <c r="F81" i="45"/>
  <c r="F83" i="45"/>
  <c r="G80" i="45"/>
  <c r="G79" i="45"/>
  <c r="G75" i="45"/>
  <c r="G71" i="45"/>
  <c r="G86" i="45"/>
  <c r="G64" i="45"/>
  <c r="G67" i="45"/>
  <c r="G69" i="45"/>
  <c r="G62" i="45"/>
  <c r="G97" i="45"/>
  <c r="G87" i="45"/>
  <c r="G73" i="45"/>
  <c r="G74" i="45"/>
  <c r="G76" i="45"/>
  <c r="G77" i="45"/>
  <c r="G81" i="45"/>
  <c r="G82" i="45"/>
  <c r="G83" i="45"/>
  <c r="G65" i="45"/>
  <c r="G66" i="45"/>
  <c r="G68" i="45"/>
  <c r="G63" i="45"/>
  <c r="D83" i="45"/>
  <c r="F82" i="45"/>
  <c r="D82" i="45"/>
  <c r="D81" i="45"/>
  <c r="C80" i="45"/>
  <c r="C79" i="45"/>
  <c r="F77" i="45"/>
  <c r="D77" i="45"/>
  <c r="F75" i="45"/>
  <c r="D75" i="45"/>
  <c r="F74" i="45"/>
  <c r="F73" i="45"/>
  <c r="D73" i="45"/>
  <c r="F72" i="45"/>
  <c r="D72" i="45"/>
  <c r="F71" i="45"/>
  <c r="D71" i="45"/>
  <c r="F69" i="45"/>
  <c r="D69" i="45"/>
  <c r="F68" i="45"/>
  <c r="D68" i="45"/>
  <c r="F67" i="45"/>
  <c r="F66" i="45"/>
  <c r="D66" i="45"/>
  <c r="F65" i="45"/>
  <c r="D65" i="45"/>
  <c r="F63" i="45"/>
  <c r="I59" i="45"/>
  <c r="G59" i="45"/>
  <c r="F59" i="45"/>
  <c r="D59" i="45"/>
  <c r="F61" i="45" l="1"/>
  <c r="F10" i="43"/>
  <c r="G50" i="45"/>
  <c r="G88" i="45"/>
  <c r="D39" i="44"/>
  <c r="D86" i="45"/>
  <c r="D88" i="45" s="1"/>
  <c r="D91" i="45" s="1"/>
  <c r="D10" i="45"/>
  <c r="D10" i="43" s="1"/>
  <c r="D30" i="43" s="1"/>
  <c r="F88" i="45"/>
  <c r="F91" i="45" s="1"/>
  <c r="F34" i="45"/>
  <c r="F37" i="45" s="1"/>
  <c r="F62" i="45"/>
  <c r="F30" i="45"/>
  <c r="D21" i="31"/>
  <c r="G34" i="45"/>
  <c r="D18" i="31"/>
  <c r="G70" i="45"/>
  <c r="D8" i="31"/>
  <c r="F84" i="45"/>
  <c r="G72" i="45"/>
  <c r="D37" i="45"/>
  <c r="B8" i="31" l="1"/>
  <c r="D61" i="45"/>
  <c r="D84" i="45" s="1"/>
  <c r="D93" i="45" s="1"/>
  <c r="D90" i="45" s="1"/>
  <c r="D36" i="44"/>
  <c r="D42" i="44"/>
  <c r="D44" i="44" s="1"/>
  <c r="G61" i="45"/>
  <c r="G39" i="45"/>
  <c r="I32" i="45" s="1"/>
  <c r="D64" i="45"/>
  <c r="D30" i="45"/>
  <c r="D39" i="45" s="1"/>
  <c r="D36" i="45" s="1"/>
  <c r="F39" i="45"/>
  <c r="F36" i="45" s="1"/>
  <c r="F93" i="45"/>
  <c r="F96" i="45" s="1"/>
  <c r="F98" i="45" s="1"/>
  <c r="G91" i="45"/>
  <c r="G37" i="45"/>
  <c r="G84" i="45"/>
  <c r="G93" i="45" s="1"/>
  <c r="I61" i="45" l="1"/>
  <c r="F42" i="45"/>
  <c r="F44" i="45" s="1"/>
  <c r="F90" i="45"/>
  <c r="I10" i="45"/>
  <c r="G36" i="45"/>
  <c r="I36" i="45" s="1"/>
  <c r="G42" i="45"/>
  <c r="G44" i="45" s="1"/>
  <c r="I37" i="45"/>
  <c r="G90" i="45" l="1"/>
  <c r="I90" i="45" s="1"/>
  <c r="I91" i="45"/>
  <c r="I86" i="45"/>
  <c r="G96" i="45"/>
  <c r="G98" i="45" s="1"/>
  <c r="C18" i="31"/>
  <c r="C21" i="31" l="1"/>
  <c r="C62" i="31" s="1"/>
  <c r="F79" i="44"/>
  <c r="F77" i="44"/>
  <c r="F64" i="44"/>
  <c r="F80" i="44"/>
  <c r="B21" i="31" l="1"/>
  <c r="F30" i="44"/>
  <c r="D61" i="44"/>
  <c r="D62" i="44"/>
  <c r="D63" i="44"/>
  <c r="D64" i="44"/>
  <c r="D65" i="44"/>
  <c r="D66" i="44"/>
  <c r="D67" i="44"/>
  <c r="D68" i="44"/>
  <c r="C78" i="31" l="1"/>
  <c r="G50" i="44"/>
  <c r="G61" i="44"/>
  <c r="G30" i="44"/>
  <c r="G83" i="44"/>
  <c r="F34" i="44"/>
  <c r="F39" i="44" s="1"/>
  <c r="C67" i="31" l="1"/>
  <c r="B73" i="31"/>
  <c r="B72" i="31"/>
  <c r="B66" i="31"/>
  <c r="B65" i="31"/>
  <c r="B64" i="31"/>
  <c r="B63" i="31"/>
  <c r="B61" i="31"/>
  <c r="B60" i="31"/>
  <c r="B9" i="31"/>
  <c r="B10" i="31"/>
  <c r="B11" i="31"/>
  <c r="B12" i="31"/>
  <c r="B13" i="31"/>
  <c r="B14" i="31"/>
  <c r="B15" i="31"/>
  <c r="B16" i="31"/>
  <c r="B17" i="31"/>
  <c r="B18" i="31"/>
  <c r="B19" i="31"/>
  <c r="B20" i="31"/>
  <c r="B22" i="31"/>
  <c r="B23" i="31"/>
  <c r="B24" i="31"/>
  <c r="B25" i="31"/>
  <c r="B26" i="31"/>
  <c r="B27" i="31"/>
  <c r="B28" i="31"/>
  <c r="B29" i="31"/>
  <c r="B30" i="31"/>
  <c r="B31" i="31"/>
  <c r="B32" i="31"/>
  <c r="B33" i="31"/>
  <c r="B34" i="31"/>
  <c r="B35" i="31"/>
  <c r="B36" i="31"/>
  <c r="B37" i="31"/>
  <c r="B38" i="31"/>
  <c r="B39" i="31"/>
  <c r="B40" i="31"/>
  <c r="B41" i="31"/>
  <c r="B42" i="31"/>
  <c r="B43" i="31"/>
  <c r="B44" i="31"/>
  <c r="B46" i="31"/>
  <c r="B47" i="31"/>
  <c r="B48" i="31"/>
  <c r="B49" i="31"/>
  <c r="B50" i="31"/>
  <c r="B51" i="31"/>
  <c r="B52" i="31"/>
  <c r="B53" i="31"/>
  <c r="N59" i="31"/>
  <c r="N62" i="31" s="1"/>
  <c r="N67" i="31" s="1"/>
  <c r="N78" i="31" l="1"/>
  <c r="M59" i="31" l="1"/>
  <c r="M62" i="31" s="1"/>
  <c r="M67" i="31" s="1"/>
  <c r="M78" i="31" l="1"/>
  <c r="L59" i="31" l="1"/>
  <c r="L78" i="31" s="1"/>
  <c r="L62" i="31" l="1"/>
  <c r="L67" i="31" s="1"/>
  <c r="F87" i="44" l="1"/>
  <c r="F86" i="44"/>
  <c r="G80" i="44"/>
  <c r="G79" i="44"/>
  <c r="C80" i="44"/>
  <c r="C79" i="44"/>
  <c r="K59" i="31" l="1"/>
  <c r="K62" i="31" s="1"/>
  <c r="K67" i="31" s="1"/>
  <c r="K78" i="31" l="1"/>
  <c r="F96" i="43"/>
  <c r="G95" i="43"/>
  <c r="F95" i="43"/>
  <c r="G94" i="43"/>
  <c r="F94" i="43"/>
  <c r="G93" i="43"/>
  <c r="F93" i="43"/>
  <c r="G92" i="43"/>
  <c r="F92" i="43"/>
  <c r="G90" i="43"/>
  <c r="F90" i="43"/>
  <c r="G89" i="43"/>
  <c r="F89" i="43"/>
  <c r="D89" i="43"/>
  <c r="D90" i="43"/>
  <c r="D92" i="43"/>
  <c r="D93" i="43"/>
  <c r="D94" i="43"/>
  <c r="D95" i="43"/>
  <c r="D96" i="43"/>
  <c r="G103" i="43" l="1"/>
  <c r="G98" i="43"/>
  <c r="F103" i="43"/>
  <c r="F97" i="43"/>
  <c r="F62" i="31"/>
  <c r="F67" i="31" s="1"/>
  <c r="D91" i="43"/>
  <c r="F91" i="43"/>
  <c r="F83" i="44"/>
  <c r="F82" i="44"/>
  <c r="F81" i="44"/>
  <c r="F76" i="44"/>
  <c r="F75" i="44"/>
  <c r="F74" i="44"/>
  <c r="F73" i="44"/>
  <c r="F72" i="44"/>
  <c r="F71" i="44"/>
  <c r="F70" i="44"/>
  <c r="F69" i="44"/>
  <c r="F68" i="44"/>
  <c r="F67" i="44"/>
  <c r="F66" i="44"/>
  <c r="F65" i="44"/>
  <c r="F63" i="44"/>
  <c r="F62" i="44"/>
  <c r="D83" i="44"/>
  <c r="D82" i="44"/>
  <c r="D81" i="44"/>
  <c r="D77" i="44"/>
  <c r="D76" i="44"/>
  <c r="D75" i="44"/>
  <c r="D74" i="44"/>
  <c r="D73" i="44"/>
  <c r="D72" i="44"/>
  <c r="D71" i="44"/>
  <c r="D70" i="44"/>
  <c r="D69" i="44"/>
  <c r="G67" i="44"/>
  <c r="G68" i="44"/>
  <c r="J59" i="31"/>
  <c r="J62" i="31" s="1"/>
  <c r="J67" i="31" s="1"/>
  <c r="G50" i="43"/>
  <c r="I86" i="43"/>
  <c r="I59" i="44"/>
  <c r="G97" i="44"/>
  <c r="F97" i="44"/>
  <c r="G87" i="44"/>
  <c r="D87" i="44"/>
  <c r="G86" i="44"/>
  <c r="F88" i="44"/>
  <c r="D86" i="44"/>
  <c r="G82" i="44"/>
  <c r="G81" i="44"/>
  <c r="G76" i="44"/>
  <c r="G75" i="44"/>
  <c r="G74" i="44"/>
  <c r="G72" i="44"/>
  <c r="G71" i="44"/>
  <c r="G70" i="44"/>
  <c r="G66" i="44"/>
  <c r="G65" i="44"/>
  <c r="G63" i="44"/>
  <c r="G62" i="44"/>
  <c r="G59" i="44"/>
  <c r="F59" i="44"/>
  <c r="D59" i="44"/>
  <c r="G48" i="44"/>
  <c r="F48" i="44"/>
  <c r="G34" i="44"/>
  <c r="G37" i="44" s="1"/>
  <c r="F37" i="44"/>
  <c r="G121" i="43"/>
  <c r="G122" i="43"/>
  <c r="G113" i="43"/>
  <c r="F113" i="43"/>
  <c r="D110" i="43"/>
  <c r="G109" i="43"/>
  <c r="D101" i="43"/>
  <c r="G86" i="43"/>
  <c r="F86" i="43"/>
  <c r="D86" i="43"/>
  <c r="F82" i="43"/>
  <c r="F78" i="43"/>
  <c r="F50" i="43"/>
  <c r="G48" i="43"/>
  <c r="F48" i="43"/>
  <c r="G124" i="43"/>
  <c r="F124" i="43"/>
  <c r="F122" i="43"/>
  <c r="F121" i="43"/>
  <c r="F34" i="43"/>
  <c r="F37" i="43" s="1"/>
  <c r="D34" i="43"/>
  <c r="D37" i="43" s="1"/>
  <c r="G114" i="43"/>
  <c r="F114" i="43"/>
  <c r="D114" i="43"/>
  <c r="D113" i="43"/>
  <c r="G110" i="43"/>
  <c r="F110" i="43"/>
  <c r="F109" i="43"/>
  <c r="D109" i="43"/>
  <c r="G108" i="43"/>
  <c r="F108" i="43"/>
  <c r="D108" i="43"/>
  <c r="F104" i="43"/>
  <c r="D104" i="43"/>
  <c r="D103" i="43"/>
  <c r="G102" i="43"/>
  <c r="F102" i="43"/>
  <c r="D102" i="43"/>
  <c r="G101" i="43"/>
  <c r="F101" i="43"/>
  <c r="F100" i="43"/>
  <c r="D100" i="43"/>
  <c r="G99" i="43"/>
  <c r="F99" i="43"/>
  <c r="D99" i="43"/>
  <c r="D98" i="43"/>
  <c r="D97" i="43"/>
  <c r="G34" i="43"/>
  <c r="F98" i="43"/>
  <c r="F88" i="43"/>
  <c r="F61" i="44"/>
  <c r="D84" i="44" l="1"/>
  <c r="G88" i="44"/>
  <c r="G91" i="44" s="1"/>
  <c r="G59" i="31"/>
  <c r="G78" i="31" s="1"/>
  <c r="J78" i="31"/>
  <c r="D88" i="44"/>
  <c r="D91" i="44" s="1"/>
  <c r="D88" i="43"/>
  <c r="F115" i="43"/>
  <c r="F118" i="43" s="1"/>
  <c r="F36" i="44"/>
  <c r="F84" i="44"/>
  <c r="F93" i="44" s="1"/>
  <c r="F96" i="44" s="1"/>
  <c r="F98" i="44" s="1"/>
  <c r="F91" i="44"/>
  <c r="G115" i="43"/>
  <c r="D78" i="31"/>
  <c r="D39" i="43"/>
  <c r="D36" i="43" s="1"/>
  <c r="D115" i="43"/>
  <c r="D118" i="43" s="1"/>
  <c r="I59" i="31"/>
  <c r="H59" i="31"/>
  <c r="H78" i="31" s="1"/>
  <c r="G37" i="43"/>
  <c r="G97" i="43"/>
  <c r="F30" i="43"/>
  <c r="F39" i="43" s="1"/>
  <c r="F42" i="43" s="1"/>
  <c r="F44" i="43" s="1"/>
  <c r="F111" i="43"/>
  <c r="B59" i="31" l="1"/>
  <c r="B78" i="31" s="1"/>
  <c r="E62" i="31"/>
  <c r="E67" i="31" s="1"/>
  <c r="G62" i="31"/>
  <c r="G67" i="31" s="1"/>
  <c r="I78" i="31"/>
  <c r="D93" i="44"/>
  <c r="D90" i="44" s="1"/>
  <c r="G118" i="43"/>
  <c r="D111" i="43"/>
  <c r="D120" i="43" s="1"/>
  <c r="D117" i="43" s="1"/>
  <c r="F42" i="44"/>
  <c r="F44" i="44" s="1"/>
  <c r="F120" i="43"/>
  <c r="F123" i="43" s="1"/>
  <c r="F125" i="43" s="1"/>
  <c r="F90" i="44"/>
  <c r="G88" i="43"/>
  <c r="H62" i="31"/>
  <c r="H67" i="31" s="1"/>
  <c r="I62" i="31"/>
  <c r="D62" i="31"/>
  <c r="F36" i="43"/>
  <c r="B62" i="31" l="1"/>
  <c r="D67" i="31"/>
  <c r="I67" i="31"/>
  <c r="F117" i="43"/>
  <c r="G30" i="43"/>
  <c r="G39" i="43" s="1"/>
  <c r="I10" i="43" s="1"/>
  <c r="B67" i="31" l="1"/>
  <c r="I37" i="43"/>
  <c r="I32" i="43"/>
  <c r="G36" i="43"/>
  <c r="I36" i="43" s="1"/>
  <c r="G42" i="43"/>
  <c r="G44" i="43" s="1"/>
  <c r="G77" i="44"/>
  <c r="G104" i="43"/>
  <c r="G100" i="43"/>
  <c r="G111" i="43" s="1"/>
  <c r="G120" i="43" s="1"/>
  <c r="I118" i="43" s="1"/>
  <c r="G64" i="44"/>
  <c r="G91" i="43"/>
  <c r="G96" i="43"/>
  <c r="G73" i="44"/>
  <c r="G69" i="44"/>
  <c r="G123" i="43" l="1"/>
  <c r="G125" i="43" s="1"/>
  <c r="I88" i="43"/>
  <c r="G117" i="43"/>
  <c r="I117" i="43" s="1"/>
  <c r="I113" i="43"/>
  <c r="G84" i="44"/>
  <c r="G93" i="44" s="1"/>
  <c r="G39" i="44"/>
  <c r="G36" i="44" s="1"/>
  <c r="I10" i="44" l="1"/>
  <c r="G42" i="44"/>
  <c r="G44" i="44" s="1"/>
  <c r="I86" i="44"/>
  <c r="G96" i="44"/>
  <c r="G98" i="44" s="1"/>
  <c r="G90" i="44"/>
  <c r="I90" i="44" s="1"/>
  <c r="I91" i="44"/>
  <c r="I37" i="44"/>
  <c r="I32" i="44"/>
  <c r="I36" i="44"/>
  <c r="I61" i="44"/>
</calcChain>
</file>

<file path=xl/sharedStrings.xml><?xml version="1.0" encoding="utf-8"?>
<sst xmlns="http://schemas.openxmlformats.org/spreadsheetml/2006/main" count="663" uniqueCount="150">
  <si>
    <t>CONCEPTOS</t>
  </si>
  <si>
    <t>Impuesto a la Renta Recaudado</t>
  </si>
  <si>
    <t>Declaraciones de Impuesto a la Renta</t>
  </si>
  <si>
    <t>Impuesto al Valor Agregado</t>
  </si>
  <si>
    <t>Impuesto a los Consumos Especiales</t>
  </si>
  <si>
    <t>ICE Cigarrillos</t>
  </si>
  <si>
    <t>ICE Bebidas Gaseosas</t>
  </si>
  <si>
    <t>ICE Aguas Minerales y Purificadas</t>
  </si>
  <si>
    <t>ICE Alcohol y Productos Alcohólicos</t>
  </si>
  <si>
    <t>ICE Cerveza</t>
  </si>
  <si>
    <t>ICE Vehículos</t>
  </si>
  <si>
    <t>ICE Telecomunicaciones</t>
  </si>
  <si>
    <t>ICE Aviones, tricares,etc. y otros NEP</t>
  </si>
  <si>
    <t>ICE Armas de Fuego</t>
  </si>
  <si>
    <t>ICE Cuotas Membresías Clubes</t>
  </si>
  <si>
    <t>ICE Perfumes, Aguas de Tocador</t>
  </si>
  <si>
    <t>ICE Servicios Casino - Juegos Azar</t>
  </si>
  <si>
    <t>ICE Focos Incandescentes</t>
  </si>
  <si>
    <t>ICE Videojuegos</t>
  </si>
  <si>
    <t>ICE Servicios Televisión Prepagada</t>
  </si>
  <si>
    <t>ICE Cocinas, calefones</t>
  </si>
  <si>
    <t>ICE Telefonía</t>
  </si>
  <si>
    <t>ICE Bebidas energizantes</t>
  </si>
  <si>
    <t>ICE Bebidas no alcoholicas</t>
  </si>
  <si>
    <t>Impuesto a los Vehículos Motorizados</t>
  </si>
  <si>
    <t>Impuesto a la Salida de Divisas</t>
  </si>
  <si>
    <t>RISE</t>
  </si>
  <si>
    <t>Regalías, patentes y utilidades de conservación minera</t>
  </si>
  <si>
    <t>Otros Ingresos</t>
  </si>
  <si>
    <t>Elaboración:    Dirección Nacional de Planificación y Gestión Estratégica.-  SRI</t>
  </si>
  <si>
    <t>A la renta empresas petroleras y otros NEP</t>
  </si>
  <si>
    <t>Retenciones Mensuales</t>
  </si>
  <si>
    <t>Herencias, Legados y Donaciones</t>
  </si>
  <si>
    <t>Personas Jurídicas</t>
  </si>
  <si>
    <t>Personas Naturales</t>
  </si>
  <si>
    <t>Anticipos al IR</t>
  </si>
  <si>
    <t>Impuesto Fomento Ambiental</t>
  </si>
  <si>
    <t>Impuesto Activos en el Exterior</t>
  </si>
  <si>
    <t>Contribución para la atención integral del cancer</t>
  </si>
  <si>
    <t>Impuesto Ambiental Contaminación  Vehicular</t>
  </si>
  <si>
    <t>Impuesto Redimible Botellas Plásticas no Retornable</t>
  </si>
  <si>
    <t>-miles de dólares-</t>
  </si>
  <si>
    <t>CLASIFICACIÓN</t>
  </si>
  <si>
    <t>INTERNOS</t>
  </si>
  <si>
    <t>SUBTOTAL</t>
  </si>
  <si>
    <t>IMPORTACIONES</t>
  </si>
  <si>
    <t xml:space="preserve">SUBTOTAL </t>
  </si>
  <si>
    <t>DIRECTOS</t>
  </si>
  <si>
    <t>INDIRECTOS</t>
  </si>
  <si>
    <t>TOTALES</t>
  </si>
  <si>
    <t>(-) Notas de Crédito</t>
  </si>
  <si>
    <t>(-) Compensaciones</t>
  </si>
  <si>
    <t xml:space="preserve">Devoluciones Otros </t>
  </si>
  <si>
    <t>Devoluciones IVA</t>
  </si>
  <si>
    <t>Devoluciones I.Renta</t>
  </si>
  <si>
    <t>TOTAL</t>
  </si>
  <si>
    <t>CONSOLIDADO NACIONAL</t>
  </si>
  <si>
    <t>ENERO</t>
  </si>
  <si>
    <t xml:space="preserve">Cifras provisionales sujetas a revisión. </t>
  </si>
  <si>
    <t>ICE No Especificado</t>
  </si>
  <si>
    <t>Nota (2): Total Recaudación incluye Notas de Crédito, Compensaciones y TBC's.</t>
  </si>
  <si>
    <r>
      <t xml:space="preserve">(-) Devoluciones </t>
    </r>
    <r>
      <rPr>
        <vertAlign val="superscript"/>
        <sz val="10"/>
        <rFont val="Arial"/>
        <family val="2"/>
      </rPr>
      <t>(4)</t>
    </r>
  </si>
  <si>
    <t>Nota (5): Corresponde al valor efectivo, descontando los valores de devoluciones de impuestos</t>
  </si>
  <si>
    <t>IVA Importaciones</t>
  </si>
  <si>
    <t>ICE Importaciones</t>
  </si>
  <si>
    <t>IVA Operaciones Internas</t>
  </si>
  <si>
    <t>ICE Operaciones Internas</t>
  </si>
  <si>
    <r>
      <t>(A)  TOTAL RECAUDADO</t>
    </r>
    <r>
      <rPr>
        <b/>
        <sz val="12"/>
        <color theme="0"/>
        <rFont val="Arial"/>
        <family val="2"/>
      </rPr>
      <t xml:space="preserve"> </t>
    </r>
    <r>
      <rPr>
        <sz val="12"/>
        <color theme="0"/>
        <rFont val="Arial"/>
        <family val="2"/>
      </rPr>
      <t>(SIN CONSIDERAR VALORES OCASIONALES PARA EFECTOS DE COMPARACIÓN INTERANUAL)</t>
    </r>
  </si>
  <si>
    <r>
      <t xml:space="preserve">Retenciones Mensuales </t>
    </r>
    <r>
      <rPr>
        <vertAlign val="superscript"/>
        <sz val="11"/>
        <color theme="3" tint="-0.499984740745262"/>
        <rFont val="Arial"/>
        <family val="2"/>
      </rPr>
      <t>(2)</t>
    </r>
  </si>
  <si>
    <r>
      <t xml:space="preserve">Declaraciones de Impuesto a la Renta </t>
    </r>
    <r>
      <rPr>
        <vertAlign val="superscript"/>
        <sz val="11"/>
        <color theme="3" tint="-0.499984740745262"/>
        <rFont val="Arial"/>
        <family val="2"/>
      </rPr>
      <t>(3)</t>
    </r>
  </si>
  <si>
    <t>Nota (2):   Incluye retenciones contratos petroleros</t>
  </si>
  <si>
    <t>Nota (3):   Corresponde a lo recaudado  por Impuesto a la Renta de personas naturales y sociedades (menos anticipos y retenciones) más herencias, legados y donaciones.</t>
  </si>
  <si>
    <t>TOTAL VALORES OCASIONALES</t>
  </si>
  <si>
    <r>
      <t xml:space="preserve">(B)  VALORES OCASIONALES </t>
    </r>
    <r>
      <rPr>
        <b/>
        <sz val="12"/>
        <color theme="0"/>
        <rFont val="Arial"/>
        <family val="2"/>
      </rPr>
      <t xml:space="preserve"> </t>
    </r>
    <r>
      <rPr>
        <sz val="12"/>
        <color theme="0"/>
        <rFont val="Arial"/>
        <family val="2"/>
      </rPr>
      <t>(NO CONSIDERADOS PARA EFECTOS DE COMPARACIÓN INTERANUAL)</t>
    </r>
  </si>
  <si>
    <t>(d) Notas de Crédito</t>
  </si>
  <si>
    <t>(e) Compensaciones</t>
  </si>
  <si>
    <r>
      <t xml:space="preserve">(C=A+B)  TOTAL RECAUDADO </t>
    </r>
    <r>
      <rPr>
        <sz val="12"/>
        <color theme="0"/>
        <rFont val="Arial"/>
        <family val="2"/>
      </rPr>
      <t>(CONSIDERANDO VALORES OCASIONALES)</t>
    </r>
  </si>
  <si>
    <t>SERVICIO DE RENTAS INTERNAS</t>
  </si>
  <si>
    <r>
      <t>RECAUDACIÓN NACIONAL</t>
    </r>
    <r>
      <rPr>
        <b/>
        <vertAlign val="superscript"/>
        <sz val="14"/>
        <color theme="8" tint="-0.499984740745262"/>
        <rFont val="Arial"/>
        <family val="2"/>
      </rPr>
      <t>(1)</t>
    </r>
  </si>
  <si>
    <r>
      <t xml:space="preserve">RECAUDACIÓN DEL SERVICIO DE RENTAS INTERNAS </t>
    </r>
    <r>
      <rPr>
        <b/>
        <vertAlign val="superscript"/>
        <sz val="14"/>
        <color theme="8" tint="-0.499984740745262"/>
        <rFont val="Arial"/>
        <family val="2"/>
      </rPr>
      <t>(1)</t>
    </r>
  </si>
  <si>
    <t>(a) SUBTOTAL INTERNOS</t>
  </si>
  <si>
    <r>
      <t xml:space="preserve">RECAUDACIÓN NETA </t>
    </r>
    <r>
      <rPr>
        <b/>
        <vertAlign val="superscript"/>
        <sz val="11"/>
        <color theme="0"/>
        <rFont val="Arial"/>
        <family val="2"/>
      </rPr>
      <t>(5)</t>
    </r>
  </si>
  <si>
    <t>Intereses por Mora Tributaria</t>
  </si>
  <si>
    <t>Multas Tributarias Fiscales</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</si>
  <si>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</si>
  <si>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t>Nota (3): Corresponde al valor de recaudación, restando Notas de Crédito y Compensaciones</t>
  </si>
  <si>
    <t>Nota (4): Devoluciones acreditadas en efectivo</t>
  </si>
  <si>
    <t>Contribución única y temporal</t>
  </si>
  <si>
    <t>(b) SUBTOTAL IMPORTACIONES</t>
  </si>
  <si>
    <t>ICE Fundas Plásticas</t>
  </si>
  <si>
    <t xml:space="preserve"> </t>
  </si>
  <si>
    <t>Microempresas</t>
  </si>
  <si>
    <r>
      <t>IVA Operaciones Internas</t>
    </r>
    <r>
      <rPr>
        <b/>
        <vertAlign val="superscript"/>
        <sz val="11"/>
        <color theme="3" tint="-0.499984740745262"/>
        <rFont val="Arial"/>
        <family val="2"/>
      </rPr>
      <t>(8)</t>
    </r>
  </si>
  <si>
    <t>Nota (6): Se incluye valores retenidos, conforme Dictamen No. 2-21-OP/21 emitido por la Corte Constitucional el 23 de junio de 2021, sobre valores equivalentes al Impuesto al Valor Agregado (IVA) pagado por Gobiernos Autónomos Descentralizados (GAD’s), universidades y escuelas politécnicas públicas. Reforma a los Art. 62 y 63 de la LORTI, mediante R.O. 486-S, 02-VII-2021.</t>
  </si>
  <si>
    <r>
      <t>IVA Operaciones Internas</t>
    </r>
    <r>
      <rPr>
        <vertAlign val="superscript"/>
        <sz val="10"/>
        <color theme="3" tint="-0.499984740745262"/>
        <rFont val="Arial"/>
        <family val="2"/>
      </rPr>
      <t>(6)</t>
    </r>
  </si>
  <si>
    <t>FEBRERO</t>
  </si>
  <si>
    <t>Regularización de Activos en el Exterior</t>
  </si>
  <si>
    <t>Contribución Post COVID Sociedades</t>
  </si>
  <si>
    <t>Contribución Post COVID Personas Naturales</t>
  </si>
  <si>
    <t>Fuente: Base de datos SRI - BCE - SENAE - GI. Reintegro Tributario</t>
  </si>
  <si>
    <t>MARZO</t>
  </si>
  <si>
    <t>ABRIL</t>
  </si>
  <si>
    <t>MAYO</t>
  </si>
  <si>
    <t>JUNIO</t>
  </si>
  <si>
    <t>VALORES OCASIONALES  (NO CONSIDERADOS PARA EFECTOS DE COMPARACIÓN INTERANUAL)</t>
  </si>
  <si>
    <r>
      <t xml:space="preserve">RECAUDACIÓN BRUTA SIN OCASIONALES </t>
    </r>
    <r>
      <rPr>
        <b/>
        <vertAlign val="superscript"/>
        <sz val="11"/>
        <color theme="0"/>
        <rFont val="Arial"/>
        <family val="2"/>
      </rPr>
      <t>(2)</t>
    </r>
  </si>
  <si>
    <r>
      <t xml:space="preserve">RECAUDACIÓN EN EFECTIVO SIN OCASIONALES </t>
    </r>
    <r>
      <rPr>
        <b/>
        <vertAlign val="superscript"/>
        <sz val="11"/>
        <color theme="0"/>
        <rFont val="Arial"/>
        <family val="2"/>
      </rPr>
      <t>(3)</t>
    </r>
  </si>
  <si>
    <r>
      <t xml:space="preserve">TOTAL RECAUDADO </t>
    </r>
    <r>
      <rPr>
        <sz val="12"/>
        <color theme="0"/>
        <rFont val="Arial"/>
        <family val="2"/>
      </rPr>
      <t>(CONSIDERANDO VALORES OCASIONALES)</t>
    </r>
  </si>
  <si>
    <t>RECAUDACIÓN BRUTA CON OCASIONALES</t>
  </si>
  <si>
    <t>JULIO</t>
  </si>
  <si>
    <t>AGOSTO</t>
  </si>
  <si>
    <t>SEPTIEMBRE</t>
  </si>
  <si>
    <t>OCTUBRE</t>
  </si>
  <si>
    <t>NOVIEMBRE</t>
  </si>
  <si>
    <t>DICIEMBRE</t>
  </si>
  <si>
    <t>ENERO 2023</t>
  </si>
  <si>
    <t>Meta 
2023</t>
  </si>
  <si>
    <t>Recaudación
 2022</t>
  </si>
  <si>
    <t>Recaudación 
2023</t>
  </si>
  <si>
    <t>Participación de la Recaudación 2023</t>
  </si>
  <si>
    <t>Fecha de conciliación: 31/01/2023</t>
  </si>
  <si>
    <t>FEBRERO 2023</t>
  </si>
  <si>
    <t>Fecha de conciliación: 28/02/2023</t>
  </si>
  <si>
    <t>Versión 2_Enero 2023 (actualizada 09/03/2023)</t>
  </si>
  <si>
    <t>Versión 1_Febrero 2023 (actualizada 09/03/2023)</t>
  </si>
  <si>
    <t>Meta 2023</t>
  </si>
  <si>
    <t>-cifras en miles de dólares-</t>
  </si>
  <si>
    <t>-</t>
  </si>
  <si>
    <t>Fecha de conciliación: 31/03/2023</t>
  </si>
  <si>
    <t>MARZO 2023</t>
  </si>
  <si>
    <t>Tierras Rurales</t>
  </si>
  <si>
    <t>ABRIL 2023</t>
  </si>
  <si>
    <t>ENERO - ABRIL 2023</t>
  </si>
  <si>
    <r>
      <t>Otros Ingresos</t>
    </r>
    <r>
      <rPr>
        <b/>
        <vertAlign val="superscript"/>
        <sz val="11"/>
        <color theme="3" tint="-0.499984740745262"/>
        <rFont val="Arial"/>
        <family val="2"/>
      </rPr>
      <t>(4)</t>
    </r>
  </si>
  <si>
    <r>
      <t xml:space="preserve">(c=a+b) RECAUDACIÓN BRUTA </t>
    </r>
    <r>
      <rPr>
        <b/>
        <vertAlign val="superscript"/>
        <sz val="11"/>
        <color theme="0"/>
        <rFont val="Arial"/>
        <family val="2"/>
      </rPr>
      <t>(5)</t>
    </r>
  </si>
  <si>
    <r>
      <t>(f=c-d-e) RECAUDACIÓN EN EFECTIVO</t>
    </r>
    <r>
      <rPr>
        <b/>
        <vertAlign val="superscript"/>
        <sz val="11"/>
        <color theme="0"/>
        <rFont val="Arial"/>
        <family val="2"/>
      </rPr>
      <t xml:space="preserve"> (6)</t>
    </r>
  </si>
  <si>
    <r>
      <t xml:space="preserve">(g) Devoluciones </t>
    </r>
    <r>
      <rPr>
        <vertAlign val="superscript"/>
        <sz val="10"/>
        <rFont val="Arial"/>
        <family val="2"/>
      </rPr>
      <t>(7)</t>
    </r>
  </si>
  <si>
    <r>
      <t xml:space="preserve">(f=c-d-e) RECAUDACIÓN EN EFECTIVO </t>
    </r>
    <r>
      <rPr>
        <b/>
        <vertAlign val="superscript"/>
        <sz val="11"/>
        <color theme="0"/>
        <rFont val="Arial"/>
        <family val="2"/>
      </rPr>
      <t>(6)</t>
    </r>
  </si>
  <si>
    <r>
      <t>(g) Devoluciones</t>
    </r>
    <r>
      <rPr>
        <vertAlign val="superscript"/>
        <sz val="10"/>
        <color theme="3" tint="-0.499984740745262"/>
        <rFont val="Arial"/>
        <family val="2"/>
      </rPr>
      <t xml:space="preserve"> (7)</t>
    </r>
  </si>
  <si>
    <r>
      <t xml:space="preserve">(h=f-g)  RECAUCIÓN NETA </t>
    </r>
    <r>
      <rPr>
        <sz val="9"/>
        <color theme="0"/>
        <rFont val="Arial"/>
        <family val="2"/>
      </rPr>
      <t>(CONSIDERANDO VALORES OCASIONALES)</t>
    </r>
    <r>
      <rPr>
        <b/>
        <sz val="10"/>
        <color theme="0"/>
        <rFont val="Arial"/>
        <family val="2"/>
      </rPr>
      <t xml:space="preserve">  </t>
    </r>
    <r>
      <rPr>
        <b/>
        <vertAlign val="superscript"/>
        <sz val="10"/>
        <color theme="0"/>
        <rFont val="Arial"/>
        <family val="2"/>
      </rPr>
      <t>(8)</t>
    </r>
  </si>
  <si>
    <t>Nota (5):   Total Recaudación incluye Notas de Crédito, Compensaciones y TBC's.</t>
  </si>
  <si>
    <t>Nota (6):   Corresponde al valor de recaudación, restando Notas de Crédito y Compensaciones</t>
  </si>
  <si>
    <t>Nota (7):  Devoluciones acreditadas en efectivo</t>
  </si>
  <si>
    <t>Nota (8): Se incluye valores retenidos, conforme Dictamen No. 2-21-OP/21 emitido por la Corte Constitucional el 23 de junio de 2021, sobre valores equivalentes al Impuesto al Valor Agregado (IVA) pagado por Gobiernos Autónomos Descentralizados (GAD’s), universidades y escuelas politécnicas públicas. Reforma a los Art. 62 y 63 de la LORTI, mediante R.O. 486-S, 02-VII-2021.</t>
  </si>
  <si>
    <t>Nota (4):   Incluye Otros ingresos, Tierrar Rurales, RISE, Impuesto Ambiental Contaminación  Vehicular.</t>
  </si>
  <si>
    <r>
      <t xml:space="preserve">(h=f-g)  RECAUCIÓN NETA </t>
    </r>
    <r>
      <rPr>
        <sz val="9"/>
        <color theme="0"/>
        <rFont val="Arial"/>
        <family val="2"/>
      </rPr>
      <t>(SIN CONSIDERAR VALORES OCASIONALES PARA EFECTOS DE COMPARACIÓN INTERANUAL)</t>
    </r>
    <r>
      <rPr>
        <b/>
        <vertAlign val="superscript"/>
        <sz val="11"/>
        <color theme="0"/>
        <rFont val="Arial"/>
        <family val="2"/>
      </rPr>
      <t>(8)</t>
    </r>
  </si>
  <si>
    <t>Fecha de conciliación: 30/04/2023</t>
  </si>
  <si>
    <t>Versión 1_Abril 2023 (actualizada 09/05/2023)</t>
  </si>
  <si>
    <t>Versión 2_Marzo 2023 (actualizada 09/05/2023)</t>
  </si>
  <si>
    <t>Fecha de conciliación: 09/05/2023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</si>
</sst>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0.0"/>
    <numFmt numFmtId="170" formatCode="_(* #,##0_);_(* \(#,##0\);_(* &quot;-&quot;??_);_(@_)"/>
    <numFmt numFmtId="171" formatCode="0.0%"/>
    <numFmt numFmtId="172" formatCode="_(* #,##0.0_);_(* \(#,##0.0\);_(* &quot;-&quot;??_);_(@_)"/>
    <numFmt numFmtId="173" formatCode="#,##0.000"/>
    <numFmt numFmtId="174" formatCode="#,##0.0000"/>
    <numFmt numFmtId="175" formatCode="#,###,"/>
  </numFmts>
  <fonts count="52" x14ac:knownFonts="1">
    <font>
      <sz val="11"/>
      <color theme="1"/>
      <name val="Calibri"/>
      <family val="2"/>
      <scheme val="minor"/>
    </font>
    <font>
      <sz val="11"/>
      <color theme="1"/>
      <name val="Calibri"/>
      <family val="2"/>
      <scheme val="minor"/>
    </font>
    <font>
      <sz val="10"/>
      <name val="Arial"/>
      <family val="2"/>
    </font>
    <font>
      <b/>
      <sz val="11"/>
      <color indexed="9"/>
      <name val="Arial"/>
      <family val="2"/>
    </font>
    <font>
      <sz val="10"/>
      <name val="Tahoma"/>
      <family val="2"/>
    </font>
    <font>
      <b/>
      <sz val="12"/>
      <color theme="0"/>
      <name val="Arial"/>
      <family val="2"/>
    </font>
    <font>
      <b/>
      <sz val="10"/>
      <name val="Arial"/>
      <family val="2"/>
    </font>
    <font>
      <b/>
      <sz val="11"/>
      <color theme="0"/>
      <name val="Arial"/>
      <family val="2"/>
    </font>
    <font>
      <vertAlign val="superscript"/>
      <sz val="10"/>
      <name val="Arial"/>
      <family val="2"/>
    </font>
    <font>
      <sz val="8"/>
      <name val="Calibri"/>
      <family val="2"/>
      <scheme val="minor"/>
    </font>
    <font>
      <b/>
      <sz val="14"/>
      <color indexed="18"/>
      <name val="Arial"/>
      <family val="2"/>
    </font>
    <font>
      <b/>
      <sz val="12"/>
      <name val="Arial"/>
      <family val="2"/>
    </font>
    <font>
      <sz val="11"/>
      <name val="Arial"/>
      <family val="2"/>
    </font>
    <font>
      <b/>
      <sz val="11"/>
      <name val="Arial"/>
      <family val="2"/>
    </font>
    <font>
      <sz val="11"/>
      <color indexed="8"/>
      <name val="Arial"/>
      <family val="2"/>
    </font>
    <font>
      <sz val="11"/>
      <color rgb="FFFF0000"/>
      <name val="Arial"/>
      <family val="2"/>
    </font>
    <font>
      <b/>
      <sz val="10"/>
      <color rgb="FFFF0000"/>
      <name val="Arial"/>
      <family val="2"/>
    </font>
    <font>
      <b/>
      <sz val="10"/>
      <color theme="0"/>
      <name val="Arial"/>
      <family val="2"/>
    </font>
    <font>
      <b/>
      <sz val="11"/>
      <color theme="3" tint="-0.249977111117893"/>
      <name val="Arial"/>
      <family val="2"/>
    </font>
    <font>
      <b/>
      <sz val="12"/>
      <color theme="3" tint="-0.249977111117893"/>
      <name val="Arial"/>
      <family val="2"/>
    </font>
    <font>
      <b/>
      <sz val="8"/>
      <color theme="0"/>
      <name val="Arial"/>
      <family val="2"/>
    </font>
    <font>
      <b/>
      <sz val="11"/>
      <color theme="5" tint="-0.249977111117893"/>
      <name val="Arial"/>
      <family val="2"/>
    </font>
    <font>
      <b/>
      <vertAlign val="superscript"/>
      <sz val="11"/>
      <color theme="0"/>
      <name val="Arial"/>
      <family val="2"/>
    </font>
    <font>
      <sz val="9"/>
      <name val="Calibri"/>
      <family val="2"/>
      <scheme val="minor"/>
    </font>
    <font>
      <b/>
      <sz val="14"/>
      <color theme="8" tint="-0.499984740745262"/>
      <name val="Arial"/>
      <family val="2"/>
    </font>
    <font>
      <b/>
      <vertAlign val="superscript"/>
      <sz val="14"/>
      <color theme="8" tint="-0.499984740745262"/>
      <name val="Arial"/>
      <family val="2"/>
    </font>
    <font>
      <b/>
      <sz val="12"/>
      <color theme="8" tint="-0.499984740745262"/>
      <name val="Arial"/>
      <family val="2"/>
    </font>
    <font>
      <b/>
      <sz val="11"/>
      <color theme="8" tint="-0.499984740745262"/>
      <name val="Arial"/>
      <family val="2"/>
    </font>
    <font>
      <b/>
      <sz val="16"/>
      <color theme="8" tint="-0.499984740745262"/>
      <name val="Arial"/>
      <family val="2"/>
    </font>
    <font>
      <sz val="11"/>
      <color theme="1"/>
      <name val="Arial"/>
      <family val="2"/>
    </font>
    <font>
      <b/>
      <vertAlign val="superscript"/>
      <sz val="10"/>
      <color theme="0"/>
      <name val="Arial"/>
      <family val="2"/>
    </font>
    <font>
      <b/>
      <sz val="14"/>
      <color theme="0"/>
      <name val="Arial"/>
      <family val="2"/>
    </font>
    <font>
      <sz val="12"/>
      <color theme="0"/>
      <name val="Arial"/>
      <family val="2"/>
    </font>
    <font>
      <b/>
      <sz val="11"/>
      <color theme="3" tint="-0.499984740745262"/>
      <name val="Arial"/>
      <family val="2"/>
    </font>
    <font>
      <sz val="11"/>
      <color theme="3" tint="-0.499984740745262"/>
      <name val="Arial"/>
      <family val="2"/>
    </font>
    <font>
      <i/>
      <sz val="10"/>
      <color theme="3" tint="-0.499984740745262"/>
      <name val="Arial"/>
      <family val="2"/>
    </font>
    <font>
      <vertAlign val="superscript"/>
      <sz val="11"/>
      <color theme="3" tint="-0.499984740745262"/>
      <name val="Arial"/>
      <family val="2"/>
    </font>
    <font>
      <sz val="10"/>
      <color theme="3" tint="-0.499984740745262"/>
      <name val="Arial"/>
      <family val="2"/>
    </font>
    <font>
      <sz val="9"/>
      <color theme="0"/>
      <name val="Arial"/>
      <family val="2"/>
    </font>
    <font>
      <sz val="11"/>
      <color theme="3" tint="-0.499984740745262"/>
      <name val="Calibri"/>
      <family val="2"/>
      <scheme val="minor"/>
    </font>
    <font>
      <b/>
      <sz val="11"/>
      <color rgb="FFFF0000"/>
      <name val="Arial"/>
      <family val="2"/>
    </font>
    <font>
      <b/>
      <sz val="10"/>
      <color theme="3" tint="-0.499984740745262"/>
      <name val="Arial"/>
      <family val="2"/>
    </font>
    <font>
      <vertAlign val="superscript"/>
      <sz val="10"/>
      <color theme="3" tint="-0.499984740745262"/>
      <name val="Arial"/>
      <family val="2"/>
    </font>
    <font>
      <b/>
      <vertAlign val="superscript"/>
      <sz val="11"/>
      <color theme="3" tint="-0.499984740745262"/>
      <name val="Arial"/>
      <family val="2"/>
    </font>
    <font>
      <sz val="11"/>
      <color rgb="FF4FC1EA"/>
      <name val="Arial"/>
      <family val="2"/>
    </font>
    <font>
      <sz val="11"/>
      <color rgb="FF4FC1EA"/>
      <name val="Calibri"/>
      <family val="2"/>
      <scheme val="minor"/>
    </font>
    <font>
      <sz val="10"/>
      <color rgb="FF4FC1EA"/>
      <name val="Arial"/>
      <family val="2"/>
    </font>
    <font>
      <b/>
      <sz val="10"/>
      <color rgb="FF4FC1EA"/>
      <name val="Arial"/>
      <family val="2"/>
    </font>
    <font>
      <b/>
      <sz val="14"/>
      <name val="Arial"/>
      <family val="2"/>
    </font>
    <font>
      <sz val="11"/>
      <color theme="0"/>
      <name val="Calibri"/>
      <family val="2"/>
      <scheme val="minor"/>
    </font>
    <font>
      <sz val="10"/>
      <color rgb="FFFF0000"/>
      <name val="Arial"/>
      <family val="2"/>
    </font>
    <font>
      <b/>
      <sz val="11"/>
      <color rgb="FF4FC1EA"/>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185C4"/>
        <bgColor indexed="64"/>
      </patternFill>
    </fill>
    <fill>
      <patternFill patternType="solid">
        <fgColor rgb="FF0D3A80"/>
        <bgColor indexed="64"/>
      </patternFill>
    </fill>
    <fill>
      <patternFill patternType="solid">
        <fgColor rgb="FF0C4597"/>
        <bgColor indexed="64"/>
      </patternFill>
    </fill>
    <fill>
      <patternFill patternType="solid">
        <fgColor rgb="FF3BAFDA"/>
        <bgColor indexed="64"/>
      </patternFill>
    </fill>
    <fill>
      <patternFill patternType="solid">
        <fgColor rgb="FF4FC1EA"/>
        <bgColor indexed="64"/>
      </patternFill>
    </fill>
    <fill>
      <patternFill patternType="solid">
        <fgColor rgb="FF19A1D1"/>
        <bgColor indexed="64"/>
      </patternFill>
    </fill>
    <fill>
      <patternFill patternType="solid">
        <fgColor rgb="FFF5F7FA"/>
        <bgColor indexed="64"/>
      </patternFill>
    </fill>
    <fill>
      <patternFill patternType="solid">
        <fgColor rgb="FF434A54"/>
        <bgColor indexed="64"/>
      </patternFill>
    </fill>
    <fill>
      <patternFill patternType="solid">
        <fgColor rgb="FF656D78"/>
        <bgColor indexed="64"/>
      </patternFill>
    </fill>
    <fill>
      <patternFill patternType="solid">
        <fgColor rgb="FF2F78BB"/>
        <bgColor indexed="64"/>
      </patternFill>
    </fill>
    <fill>
      <patternFill patternType="solid">
        <fgColor rgb="FF173A59"/>
        <bgColor indexed="64"/>
      </patternFill>
    </fill>
    <fill>
      <patternFill patternType="solid">
        <fgColor theme="4" tint="-0.499984740745262"/>
        <bgColor indexed="64"/>
      </patternFill>
    </fill>
    <fill>
      <patternFill patternType="solid">
        <fgColor rgb="FF276195"/>
        <bgColor indexed="64"/>
      </patternFill>
    </fill>
    <fill>
      <patternFill patternType="solid">
        <fgColor theme="2" tint="-0.499984740745262"/>
        <bgColor indexed="64"/>
      </patternFill>
    </fill>
  </fills>
  <borders count="15">
    <border>
      <left/>
      <right/>
      <top/>
      <bottom/>
      <diagonal/>
    </border>
    <border>
      <left/>
      <right/>
      <top style="thin">
        <color indexed="64"/>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s>
  <cellStyleXfs count="19">
    <xf numFmtId="0" fontId="0" fillId="0" borderId="0"/>
    <xf numFmtId="165" fontId="1" fillId="0" borderId="0" applyFont="0" applyFill="0" applyBorder="0" applyAlignment="0" applyProtection="0"/>
    <xf numFmtId="0" fontId="2" fillId="0" borderId="0"/>
    <xf numFmtId="0" fontId="4"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cellStyleXfs>
  <cellXfs count="302">
    <xf numFmtId="0" fontId="0" fillId="0" borderId="0" xfId="0"/>
    <xf numFmtId="0" fontId="2" fillId="3" borderId="0" xfId="2" applyFill="1"/>
    <xf numFmtId="169" fontId="2" fillId="3" borderId="0" xfId="2" applyNumberFormat="1" applyFill="1"/>
    <xf numFmtId="0" fontId="2" fillId="0" borderId="0" xfId="2"/>
    <xf numFmtId="0" fontId="11" fillId="0" borderId="0" xfId="2" applyFont="1" applyAlignment="1">
      <alignment horizontal="centerContinuous"/>
    </xf>
    <xf numFmtId="0" fontId="12" fillId="0" borderId="0" xfId="3" applyFont="1"/>
    <xf numFmtId="0" fontId="6" fillId="0" borderId="0" xfId="2" applyFont="1"/>
    <xf numFmtId="0" fontId="6" fillId="0" borderId="2" xfId="2" applyFont="1" applyBorder="1"/>
    <xf numFmtId="0" fontId="2" fillId="0" borderId="0" xfId="2" applyAlignment="1">
      <alignment vertical="center"/>
    </xf>
    <xf numFmtId="0" fontId="14" fillId="0" borderId="0" xfId="3" applyFont="1" applyAlignment="1">
      <alignment horizontal="left" vertical="center" indent="2"/>
    </xf>
    <xf numFmtId="170" fontId="15" fillId="0" borderId="1" xfId="7" applyNumberFormat="1" applyFont="1" applyFill="1" applyBorder="1" applyAlignment="1">
      <alignment horizontal="right" vertical="center"/>
    </xf>
    <xf numFmtId="0" fontId="16" fillId="0" borderId="0" xfId="2" applyFont="1" applyAlignment="1">
      <alignment vertical="center"/>
    </xf>
    <xf numFmtId="0" fontId="6" fillId="0" borderId="0" xfId="2" applyFont="1" applyAlignment="1">
      <alignment vertical="center"/>
    </xf>
    <xf numFmtId="3" fontId="6" fillId="0" borderId="0" xfId="2" applyNumberFormat="1" applyFont="1"/>
    <xf numFmtId="3" fontId="2" fillId="0" borderId="0" xfId="2" applyNumberFormat="1"/>
    <xf numFmtId="171" fontId="2" fillId="0" borderId="0" xfId="2" applyNumberFormat="1"/>
    <xf numFmtId="166" fontId="6" fillId="0" borderId="0" xfId="8" applyNumberFormat="1" applyFont="1" applyFill="1" applyBorder="1"/>
    <xf numFmtId="3" fontId="6" fillId="0" borderId="0" xfId="2" applyNumberFormat="1" applyFont="1" applyAlignment="1">
      <alignment vertical="center"/>
    </xf>
    <xf numFmtId="3" fontId="2" fillId="0" borderId="0" xfId="2" applyNumberFormat="1" applyAlignment="1">
      <alignment vertical="center"/>
    </xf>
    <xf numFmtId="3" fontId="18" fillId="0" borderId="0" xfId="7" applyNumberFormat="1" applyFont="1" applyFill="1" applyBorder="1" applyAlignment="1">
      <alignment horizontal="right" vertical="center"/>
    </xf>
    <xf numFmtId="0" fontId="21" fillId="0" borderId="0" xfId="3" applyFont="1" applyAlignment="1">
      <alignment vertical="center"/>
    </xf>
    <xf numFmtId="3" fontId="7" fillId="0" borderId="0" xfId="7" applyNumberFormat="1" applyFont="1" applyFill="1" applyBorder="1" applyAlignment="1">
      <alignment horizontal="right" vertical="center"/>
    </xf>
    <xf numFmtId="3" fontId="13" fillId="0" borderId="0" xfId="7" applyNumberFormat="1" applyFont="1" applyFill="1" applyBorder="1" applyAlignment="1">
      <alignment horizontal="right" vertical="center"/>
    </xf>
    <xf numFmtId="0" fontId="18" fillId="0" borderId="0" xfId="3" applyFont="1"/>
    <xf numFmtId="3" fontId="21" fillId="0" borderId="0" xfId="7" applyNumberFormat="1" applyFont="1" applyFill="1" applyBorder="1" applyAlignment="1">
      <alignment horizontal="right" vertical="center"/>
    </xf>
    <xf numFmtId="165" fontId="2" fillId="0" borderId="0" xfId="1" applyFont="1" applyBorder="1"/>
    <xf numFmtId="165" fontId="2" fillId="0" borderId="0" xfId="1" applyFont="1"/>
    <xf numFmtId="172" fontId="2" fillId="3" borderId="0" xfId="2" applyNumberFormat="1" applyFill="1"/>
    <xf numFmtId="172" fontId="2" fillId="2" borderId="0" xfId="2" applyNumberFormat="1" applyFill="1"/>
    <xf numFmtId="0" fontId="2" fillId="2" borderId="0" xfId="2" applyFill="1"/>
    <xf numFmtId="165" fontId="23" fillId="0" borderId="0" xfId="1" applyFont="1" applyAlignment="1"/>
    <xf numFmtId="165" fontId="23" fillId="2" borderId="0" xfId="1" applyFont="1" applyFill="1" applyAlignment="1"/>
    <xf numFmtId="165" fontId="9" fillId="2" borderId="0" xfId="1" applyFont="1" applyFill="1" applyAlignment="1">
      <alignment horizontal="left"/>
    </xf>
    <xf numFmtId="0" fontId="6" fillId="3" borderId="0" xfId="2" applyFont="1" applyFill="1"/>
    <xf numFmtId="0" fontId="6" fillId="2" borderId="0" xfId="2" applyFont="1" applyFill="1"/>
    <xf numFmtId="3" fontId="11" fillId="0" borderId="0" xfId="6" applyNumberFormat="1" applyFont="1" applyFill="1" applyBorder="1"/>
    <xf numFmtId="166" fontId="6" fillId="0" borderId="0" xfId="6" applyFont="1" applyFill="1" applyBorder="1"/>
    <xf numFmtId="0" fontId="10" fillId="3" borderId="0" xfId="2" applyFont="1" applyFill="1"/>
    <xf numFmtId="0" fontId="10" fillId="3" borderId="0" xfId="2" applyFont="1" applyFill="1" applyAlignment="1">
      <alignment horizontal="center"/>
    </xf>
    <xf numFmtId="0" fontId="10" fillId="2" borderId="0" xfId="2" applyFont="1" applyFill="1" applyAlignment="1">
      <alignment horizontal="center"/>
    </xf>
    <xf numFmtId="170" fontId="15" fillId="0" borderId="0" xfId="7" applyNumberFormat="1" applyFont="1" applyFill="1" applyBorder="1" applyAlignment="1">
      <alignment horizontal="right" vertical="center"/>
    </xf>
    <xf numFmtId="0" fontId="18" fillId="0" borderId="0" xfId="3" applyFont="1" applyAlignment="1">
      <alignment vertical="center"/>
    </xf>
    <xf numFmtId="0" fontId="19" fillId="0" borderId="0" xfId="3" applyFont="1"/>
    <xf numFmtId="3" fontId="12" fillId="0" borderId="5" xfId="7" applyNumberFormat="1" applyFont="1" applyFill="1" applyBorder="1" applyAlignment="1">
      <alignment horizontal="right"/>
    </xf>
    <xf numFmtId="0" fontId="14" fillId="0" borderId="4" xfId="3" applyFont="1" applyBorder="1" applyAlignment="1">
      <alignment horizontal="left" vertical="center" indent="1"/>
    </xf>
    <xf numFmtId="3" fontId="12" fillId="0" borderId="4" xfId="7" applyNumberFormat="1" applyFont="1" applyFill="1" applyBorder="1" applyAlignment="1">
      <alignment horizontal="right"/>
    </xf>
    <xf numFmtId="0" fontId="14" fillId="0" borderId="5" xfId="3" applyFont="1" applyBorder="1" applyAlignment="1">
      <alignment horizontal="left" vertical="center" indent="1"/>
    </xf>
    <xf numFmtId="3" fontId="2" fillId="0" borderId="5" xfId="6" applyNumberFormat="1" applyFont="1" applyBorder="1"/>
    <xf numFmtId="0" fontId="13" fillId="0" borderId="0" xfId="3" applyFont="1"/>
    <xf numFmtId="0" fontId="17" fillId="5" borderId="0" xfId="0" applyFont="1" applyFill="1" applyAlignment="1">
      <alignment horizontal="center" vertical="center" wrapText="1"/>
    </xf>
    <xf numFmtId="3" fontId="7" fillId="8" borderId="4" xfId="7" applyNumberFormat="1" applyFont="1" applyFill="1" applyBorder="1" applyAlignment="1">
      <alignment horizontal="right" vertical="center"/>
    </xf>
    <xf numFmtId="0" fontId="7" fillId="8" borderId="5" xfId="3" applyFont="1" applyFill="1" applyBorder="1" applyAlignment="1">
      <alignment vertical="center"/>
    </xf>
    <xf numFmtId="3" fontId="7" fillId="8" borderId="5" xfId="7" applyNumberFormat="1" applyFont="1" applyFill="1" applyBorder="1" applyAlignment="1">
      <alignment horizontal="right" vertical="center"/>
    </xf>
    <xf numFmtId="3" fontId="7" fillId="8" borderId="6" xfId="7" applyNumberFormat="1" applyFont="1" applyFill="1" applyBorder="1" applyAlignment="1">
      <alignment horizontal="right" vertical="center"/>
    </xf>
    <xf numFmtId="0" fontId="7" fillId="6" borderId="6" xfId="3" applyFont="1" applyFill="1" applyBorder="1" applyAlignment="1">
      <alignment vertical="center"/>
    </xf>
    <xf numFmtId="3" fontId="7" fillId="6" borderId="6" xfId="7" applyNumberFormat="1" applyFont="1" applyFill="1" applyBorder="1" applyAlignment="1">
      <alignment horizontal="right" vertical="center"/>
    </xf>
    <xf numFmtId="3" fontId="7" fillId="4" borderId="3" xfId="7" applyNumberFormat="1" applyFont="1" applyFill="1" applyBorder="1" applyAlignment="1">
      <alignment horizontal="right" vertical="center"/>
    </xf>
    <xf numFmtId="9" fontId="5" fillId="4" borderId="3" xfId="7" applyFont="1" applyFill="1" applyBorder="1" applyAlignment="1">
      <alignment horizontal="center" vertical="center"/>
    </xf>
    <xf numFmtId="37" fontId="2" fillId="0" borderId="8" xfId="6" applyNumberFormat="1" applyFont="1" applyBorder="1"/>
    <xf numFmtId="0" fontId="2" fillId="3" borderId="5" xfId="2" applyFill="1" applyBorder="1" applyAlignment="1">
      <alignment horizontal="left" indent="2"/>
    </xf>
    <xf numFmtId="0" fontId="7" fillId="7" borderId="4" xfId="3" applyFont="1" applyFill="1" applyBorder="1" applyAlignment="1">
      <alignment vertical="center"/>
    </xf>
    <xf numFmtId="0" fontId="7" fillId="7" borderId="6" xfId="3" applyFont="1" applyFill="1" applyBorder="1" applyAlignment="1">
      <alignment vertical="center"/>
    </xf>
    <xf numFmtId="0" fontId="2" fillId="0" borderId="5" xfId="2" applyBorder="1" applyAlignment="1">
      <alignment horizontal="left" indent="2"/>
    </xf>
    <xf numFmtId="0" fontId="3" fillId="5" borderId="3" xfId="2" applyFont="1" applyFill="1" applyBorder="1" applyAlignment="1">
      <alignment horizontal="center" vertical="center" wrapText="1"/>
    </xf>
    <xf numFmtId="169" fontId="3" fillId="5" borderId="3" xfId="2" applyNumberFormat="1" applyFont="1" applyFill="1" applyBorder="1" applyAlignment="1">
      <alignment horizontal="center" vertical="center" wrapText="1"/>
    </xf>
    <xf numFmtId="0" fontId="2" fillId="3" borderId="5" xfId="2" applyFill="1" applyBorder="1" applyAlignment="1">
      <alignment horizontal="left" indent="6"/>
    </xf>
    <xf numFmtId="3" fontId="7" fillId="7" borderId="4" xfId="9" applyNumberFormat="1" applyFont="1" applyFill="1" applyBorder="1" applyAlignment="1">
      <alignment vertical="center"/>
    </xf>
    <xf numFmtId="3" fontId="7" fillId="8" borderId="5" xfId="9" applyNumberFormat="1" applyFont="1" applyFill="1" applyBorder="1" applyAlignment="1">
      <alignment vertical="center"/>
    </xf>
    <xf numFmtId="3" fontId="7" fillId="7" borderId="6" xfId="9" applyNumberFormat="1" applyFont="1" applyFill="1" applyBorder="1" applyAlignment="1">
      <alignment vertical="center"/>
    </xf>
    <xf numFmtId="0" fontId="29" fillId="0" borderId="0" xfId="0" applyFont="1"/>
    <xf numFmtId="0" fontId="26" fillId="0" borderId="0" xfId="2" quotePrefix="1" applyFont="1" applyAlignment="1">
      <alignment horizontal="center"/>
    </xf>
    <xf numFmtId="0" fontId="33" fillId="0" borderId="4" xfId="3" applyFont="1" applyBorder="1" applyAlignment="1">
      <alignment vertical="center"/>
    </xf>
    <xf numFmtId="3" fontId="34" fillId="0" borderId="4" xfId="7" applyNumberFormat="1" applyFont="1" applyFill="1" applyBorder="1" applyAlignment="1">
      <alignment horizontal="right" vertical="center"/>
    </xf>
    <xf numFmtId="0" fontId="34" fillId="0" borderId="0" xfId="0" applyFont="1"/>
    <xf numFmtId="3" fontId="33" fillId="10" borderId="4" xfId="7" applyNumberFormat="1" applyFont="1" applyFill="1" applyBorder="1" applyAlignment="1">
      <alignment horizontal="right" vertical="center"/>
    </xf>
    <xf numFmtId="0" fontId="34" fillId="0" borderId="5" xfId="3" applyFont="1" applyBorder="1" applyAlignment="1">
      <alignment horizontal="left" indent="2"/>
    </xf>
    <xf numFmtId="3" fontId="34" fillId="0" borderId="5" xfId="7" applyNumberFormat="1" applyFont="1" applyFill="1" applyBorder="1" applyAlignment="1">
      <alignment horizontal="right"/>
    </xf>
    <xf numFmtId="3" fontId="33" fillId="10" borderId="5" xfId="7" applyNumberFormat="1" applyFont="1" applyFill="1" applyBorder="1" applyAlignment="1">
      <alignment horizontal="right"/>
    </xf>
    <xf numFmtId="0" fontId="35" fillId="0" borderId="5" xfId="0" applyFont="1" applyBorder="1" applyAlignment="1">
      <alignment horizontal="left" indent="4"/>
    </xf>
    <xf numFmtId="0" fontId="33" fillId="0" borderId="5" xfId="3" applyFont="1" applyBorder="1" applyAlignment="1">
      <alignment horizontal="left" vertical="center"/>
    </xf>
    <xf numFmtId="0" fontId="33" fillId="0" borderId="5" xfId="3" applyFont="1" applyBorder="1" applyAlignment="1">
      <alignment vertical="center"/>
    </xf>
    <xf numFmtId="0" fontId="17" fillId="11" borderId="0" xfId="0" applyFont="1" applyFill="1" applyAlignment="1">
      <alignment horizontal="center" vertical="center" wrapText="1"/>
    </xf>
    <xf numFmtId="0" fontId="7" fillId="12" borderId="6" xfId="3" applyFont="1" applyFill="1" applyBorder="1" applyAlignment="1">
      <alignment vertical="center"/>
    </xf>
    <xf numFmtId="3" fontId="7" fillId="12" borderId="6" xfId="7" applyNumberFormat="1" applyFont="1" applyFill="1" applyBorder="1" applyAlignment="1">
      <alignment horizontal="right" vertical="center"/>
    </xf>
    <xf numFmtId="0" fontId="33" fillId="0" borderId="4" xfId="3" applyFont="1" applyBorder="1" applyAlignment="1">
      <alignment horizontal="left" vertical="center" indent="1"/>
    </xf>
    <xf numFmtId="0" fontId="37" fillId="0" borderId="0" xfId="2" applyFont="1" applyAlignment="1">
      <alignment vertical="center"/>
    </xf>
    <xf numFmtId="3" fontId="34" fillId="0" borderId="4" xfId="7" applyNumberFormat="1" applyFont="1" applyFill="1" applyBorder="1" applyAlignment="1">
      <alignment horizontal="right"/>
    </xf>
    <xf numFmtId="3" fontId="33" fillId="10" borderId="4" xfId="7" applyNumberFormat="1" applyFont="1" applyFill="1" applyBorder="1" applyAlignment="1">
      <alignment horizontal="right"/>
    </xf>
    <xf numFmtId="0" fontId="33" fillId="0" borderId="5" xfId="3" applyFont="1" applyBorder="1" applyAlignment="1">
      <alignment horizontal="left" vertical="center" indent="1"/>
    </xf>
    <xf numFmtId="166" fontId="17" fillId="12" borderId="6" xfId="5" applyFont="1" applyFill="1" applyBorder="1" applyAlignment="1">
      <alignment vertical="center"/>
    </xf>
    <xf numFmtId="3" fontId="5" fillId="11" borderId="3" xfId="9" applyNumberFormat="1" applyFont="1" applyFill="1" applyBorder="1" applyAlignment="1">
      <alignment vertical="center"/>
    </xf>
    <xf numFmtId="0" fontId="17" fillId="14" borderId="0" xfId="0" applyFont="1" applyFill="1" applyAlignment="1">
      <alignment horizontal="center" vertical="center" wrapText="1"/>
    </xf>
    <xf numFmtId="0" fontId="7" fillId="15" borderId="6" xfId="3" applyFont="1" applyFill="1" applyBorder="1" applyAlignment="1">
      <alignment vertical="center"/>
    </xf>
    <xf numFmtId="3" fontId="7" fillId="15" borderId="6" xfId="7" applyNumberFormat="1" applyFont="1" applyFill="1" applyBorder="1" applyAlignment="1">
      <alignment horizontal="right" vertical="center"/>
    </xf>
    <xf numFmtId="3" fontId="7" fillId="16" borderId="3" xfId="7" applyNumberFormat="1" applyFont="1" applyFill="1" applyBorder="1" applyAlignment="1">
      <alignment horizontal="right" vertical="center"/>
    </xf>
    <xf numFmtId="9" fontId="5" fillId="16" borderId="3" xfId="7" applyFont="1" applyFill="1" applyBorder="1" applyAlignment="1">
      <alignment horizontal="center" vertical="center"/>
    </xf>
    <xf numFmtId="3" fontId="7" fillId="13" borderId="4" xfId="7" applyNumberFormat="1" applyFont="1" applyFill="1" applyBorder="1" applyAlignment="1">
      <alignment horizontal="right" vertical="center"/>
    </xf>
    <xf numFmtId="3" fontId="37" fillId="0" borderId="5" xfId="6" applyNumberFormat="1" applyFont="1" applyBorder="1"/>
    <xf numFmtId="3" fontId="7" fillId="13" borderId="5" xfId="7" applyNumberFormat="1" applyFont="1" applyFill="1" applyBorder="1" applyAlignment="1">
      <alignment horizontal="right" vertical="center"/>
    </xf>
    <xf numFmtId="37" fontId="37" fillId="0" borderId="8" xfId="6" applyNumberFormat="1" applyFont="1" applyBorder="1"/>
    <xf numFmtId="0" fontId="39" fillId="0" borderId="0" xfId="0" applyFont="1"/>
    <xf numFmtId="37" fontId="37" fillId="0" borderId="5" xfId="6" applyNumberFormat="1" applyFont="1" applyBorder="1"/>
    <xf numFmtId="3" fontId="7" fillId="13" borderId="6" xfId="7" applyNumberFormat="1" applyFont="1" applyFill="1" applyBorder="1" applyAlignment="1">
      <alignment horizontal="right" vertical="center"/>
    </xf>
    <xf numFmtId="3" fontId="40" fillId="0" borderId="0" xfId="7" applyNumberFormat="1" applyFont="1" applyFill="1" applyBorder="1" applyAlignment="1">
      <alignment horizontal="right" vertical="center"/>
    </xf>
    <xf numFmtId="166" fontId="37" fillId="0" borderId="5" xfId="6" applyFont="1" applyFill="1" applyBorder="1" applyAlignment="1" applyProtection="1">
      <alignment horizontal="left" indent="2"/>
    </xf>
    <xf numFmtId="166" fontId="37" fillId="0" borderId="5" xfId="5" applyFont="1" applyFill="1" applyBorder="1" applyAlignment="1" applyProtection="1">
      <alignment horizontal="left" indent="2"/>
    </xf>
    <xf numFmtId="166" fontId="37" fillId="0" borderId="5" xfId="6" applyFont="1" applyFill="1" applyBorder="1" applyAlignment="1" applyProtection="1">
      <alignment horizontal="left" indent="1"/>
    </xf>
    <xf numFmtId="166" fontId="7" fillId="6" borderId="6" xfId="5" applyFont="1" applyFill="1" applyBorder="1" applyAlignment="1">
      <alignment vertical="center"/>
    </xf>
    <xf numFmtId="166" fontId="7" fillId="15" borderId="6" xfId="5" applyFont="1" applyFill="1" applyBorder="1" applyAlignment="1">
      <alignment vertical="center"/>
    </xf>
    <xf numFmtId="0" fontId="33" fillId="0" borderId="12" xfId="3" applyFont="1" applyBorder="1" applyAlignment="1">
      <alignment vertical="center"/>
    </xf>
    <xf numFmtId="0" fontId="34" fillId="0" borderId="7" xfId="3" applyFont="1" applyBorder="1" applyAlignment="1">
      <alignment horizontal="left" indent="2"/>
    </xf>
    <xf numFmtId="0" fontId="35" fillId="0" borderId="7" xfId="0" applyFont="1" applyBorder="1" applyAlignment="1">
      <alignment horizontal="left" indent="4"/>
    </xf>
    <xf numFmtId="0" fontId="33" fillId="0" borderId="7" xfId="3" applyFont="1" applyBorder="1" applyAlignment="1">
      <alignment horizontal="left" vertical="center"/>
    </xf>
    <xf numFmtId="0" fontId="33" fillId="0" borderId="7" xfId="3" applyFont="1" applyBorder="1" applyAlignment="1">
      <alignment vertical="center"/>
    </xf>
    <xf numFmtId="3" fontId="29" fillId="0" borderId="0" xfId="0" applyNumberFormat="1" applyFont="1"/>
    <xf numFmtId="0" fontId="41" fillId="0" borderId="4" xfId="3" applyFont="1" applyBorder="1" applyAlignment="1">
      <alignment vertical="center"/>
    </xf>
    <xf numFmtId="0" fontId="37" fillId="0" borderId="5" xfId="2" quotePrefix="1" applyFont="1" applyBorder="1" applyAlignment="1">
      <alignment horizontal="left" indent="2"/>
    </xf>
    <xf numFmtId="0" fontId="37" fillId="0" borderId="5" xfId="2" applyFont="1" applyBorder="1" applyAlignment="1">
      <alignment horizontal="left" indent="2"/>
    </xf>
    <xf numFmtId="0" fontId="35" fillId="0" borderId="5" xfId="2" applyFont="1" applyBorder="1" applyAlignment="1">
      <alignment horizontal="left" indent="4"/>
    </xf>
    <xf numFmtId="0" fontId="41" fillId="0" borderId="5" xfId="3" applyFont="1" applyBorder="1" applyAlignment="1">
      <alignment vertical="center"/>
    </xf>
    <xf numFmtId="0" fontId="41" fillId="0" borderId="6" xfId="3" applyFont="1" applyBorder="1" applyAlignment="1">
      <alignment vertical="center"/>
    </xf>
    <xf numFmtId="3" fontId="34" fillId="0" borderId="0" xfId="0" applyNumberFormat="1" applyFont="1"/>
    <xf numFmtId="3" fontId="2" fillId="0" borderId="5" xfId="6" applyNumberFormat="1" applyFont="1" applyFill="1" applyBorder="1"/>
    <xf numFmtId="173" fontId="29" fillId="0" borderId="0" xfId="0" applyNumberFormat="1" applyFont="1"/>
    <xf numFmtId="3" fontId="0" fillId="0" borderId="0" xfId="0" applyNumberFormat="1"/>
    <xf numFmtId="174" fontId="6" fillId="0" borderId="0" xfId="5" applyNumberFormat="1" applyFont="1" applyFill="1" applyBorder="1" applyAlignment="1">
      <alignment vertical="center"/>
    </xf>
    <xf numFmtId="175" fontId="29" fillId="0" borderId="0" xfId="0" applyNumberFormat="1" applyFont="1"/>
    <xf numFmtId="37" fontId="2" fillId="0" borderId="5" xfId="6" applyNumberFormat="1" applyFont="1" applyFill="1" applyBorder="1"/>
    <xf numFmtId="0" fontId="9" fillId="2" borderId="0" xfId="1" applyNumberFormat="1" applyFont="1" applyFill="1" applyAlignment="1">
      <alignment horizontal="left" vertical="center" wrapText="1"/>
    </xf>
    <xf numFmtId="0" fontId="33" fillId="0" borderId="6" xfId="3" applyFont="1" applyBorder="1" applyAlignment="1">
      <alignment vertical="center"/>
    </xf>
    <xf numFmtId="3" fontId="34" fillId="0" borderId="6" xfId="7" applyNumberFormat="1" applyFont="1" applyFill="1" applyBorder="1" applyAlignment="1">
      <alignment horizontal="right"/>
    </xf>
    <xf numFmtId="0" fontId="5" fillId="0" borderId="7" xfId="3" applyFont="1" applyBorder="1" applyAlignment="1">
      <alignment horizontal="center" vertical="center" wrapText="1"/>
    </xf>
    <xf numFmtId="0" fontId="5" fillId="0" borderId="0" xfId="3" applyFont="1" applyAlignment="1">
      <alignment horizontal="center" vertical="center" wrapText="1"/>
    </xf>
    <xf numFmtId="0" fontId="3" fillId="17" borderId="3" xfId="2" applyFont="1" applyFill="1" applyBorder="1" applyAlignment="1">
      <alignment horizontal="center" vertical="center" wrapText="1"/>
    </xf>
    <xf numFmtId="169" fontId="3" fillId="17" borderId="3" xfId="2" applyNumberFormat="1" applyFont="1" applyFill="1" applyBorder="1" applyAlignment="1">
      <alignment horizontal="center" vertical="center" wrapText="1"/>
    </xf>
    <xf numFmtId="3" fontId="2" fillId="0" borderId="4" xfId="6" applyNumberFormat="1" applyFont="1" applyFill="1" applyBorder="1"/>
    <xf numFmtId="3" fontId="2" fillId="0" borderId="6" xfId="6" applyNumberFormat="1" applyFont="1" applyFill="1" applyBorder="1"/>
    <xf numFmtId="0" fontId="33" fillId="0" borderId="0" xfId="3" applyFont="1" applyAlignment="1">
      <alignment vertical="center"/>
    </xf>
    <xf numFmtId="37" fontId="2" fillId="0" borderId="0" xfId="6" applyNumberFormat="1" applyFont="1" applyFill="1" applyBorder="1"/>
    <xf numFmtId="3" fontId="2" fillId="0" borderId="0" xfId="6" applyNumberFormat="1" applyFont="1" applyFill="1" applyBorder="1"/>
    <xf numFmtId="0" fontId="31" fillId="0" borderId="0" xfId="3" applyFont="1" applyAlignment="1">
      <alignment horizontal="center" vertical="center"/>
    </xf>
    <xf numFmtId="3" fontId="44" fillId="0" borderId="0" xfId="0" applyNumberFormat="1" applyFont="1"/>
    <xf numFmtId="0" fontId="44" fillId="0" borderId="0" xfId="0" applyFont="1"/>
    <xf numFmtId="0" fontId="45" fillId="0" borderId="0" xfId="0" applyFont="1"/>
    <xf numFmtId="3" fontId="46" fillId="0" borderId="0" xfId="2" applyNumberFormat="1" applyFont="1" applyAlignment="1">
      <alignment vertical="center"/>
    </xf>
    <xf numFmtId="3" fontId="46" fillId="0" borderId="4" xfId="3" applyNumberFormat="1" applyFont="1" applyBorder="1" applyAlignment="1">
      <alignment vertical="center"/>
    </xf>
    <xf numFmtId="3" fontId="46" fillId="0" borderId="5" xfId="6" applyNumberFormat="1" applyFont="1" applyFill="1" applyBorder="1"/>
    <xf numFmtId="3" fontId="46" fillId="0" borderId="5" xfId="3" applyNumberFormat="1" applyFont="1" applyBorder="1" applyAlignment="1">
      <alignment vertical="center"/>
    </xf>
    <xf numFmtId="0" fontId="46" fillId="0" borderId="5" xfId="6" applyNumberFormat="1" applyFont="1" applyFill="1" applyBorder="1"/>
    <xf numFmtId="0" fontId="46" fillId="0" borderId="5" xfId="3" applyFont="1" applyBorder="1" applyAlignment="1">
      <alignment vertical="center"/>
    </xf>
    <xf numFmtId="3" fontId="12" fillId="0" borderId="4" xfId="7" applyNumberFormat="1" applyFont="1" applyFill="1" applyBorder="1" applyAlignment="1">
      <alignment horizontal="right" vertical="center"/>
    </xf>
    <xf numFmtId="3" fontId="2" fillId="2" borderId="0" xfId="2" applyNumberFormat="1" applyFill="1"/>
    <xf numFmtId="3" fontId="47" fillId="0" borderId="5" xfId="6" applyNumberFormat="1" applyFont="1" applyFill="1" applyBorder="1"/>
    <xf numFmtId="3" fontId="47" fillId="0" borderId="5" xfId="3" applyNumberFormat="1" applyFont="1" applyBorder="1" applyAlignment="1">
      <alignment vertical="center"/>
    </xf>
    <xf numFmtId="4" fontId="2" fillId="2" borderId="0" xfId="2" applyNumberFormat="1" applyFill="1"/>
    <xf numFmtId="4" fontId="2" fillId="0" borderId="0" xfId="2" applyNumberFormat="1"/>
    <xf numFmtId="4" fontId="0" fillId="0" borderId="0" xfId="0" applyNumberFormat="1"/>
    <xf numFmtId="4" fontId="2" fillId="0" borderId="0" xfId="2" applyNumberFormat="1" applyAlignment="1">
      <alignment vertical="center"/>
    </xf>
    <xf numFmtId="4" fontId="2" fillId="2" borderId="0" xfId="2" applyNumberFormat="1" applyFill="1" applyAlignment="1">
      <alignment vertical="center"/>
    </xf>
    <xf numFmtId="0" fontId="2" fillId="2" borderId="0" xfId="2" applyFill="1" applyAlignment="1">
      <alignment vertical="center"/>
    </xf>
    <xf numFmtId="3" fontId="7" fillId="2" borderId="0" xfId="7" applyNumberFormat="1" applyFont="1" applyFill="1" applyBorder="1" applyAlignment="1">
      <alignment horizontal="right" vertical="center"/>
    </xf>
    <xf numFmtId="0" fontId="0" fillId="2" borderId="0" xfId="0" applyFill="1"/>
    <xf numFmtId="4" fontId="0" fillId="2" borderId="0" xfId="0" applyNumberFormat="1" applyFill="1"/>
    <xf numFmtId="0" fontId="41" fillId="2" borderId="0" xfId="3" applyFont="1" applyFill="1" applyAlignment="1">
      <alignment vertical="center"/>
    </xf>
    <xf numFmtId="0" fontId="37" fillId="2" borderId="0" xfId="2" quotePrefix="1" applyFont="1" applyFill="1" applyAlignment="1">
      <alignment horizontal="left" indent="2"/>
    </xf>
    <xf numFmtId="0" fontId="37" fillId="2" borderId="0" xfId="2" applyFont="1" applyFill="1" applyAlignment="1">
      <alignment horizontal="left" indent="2"/>
    </xf>
    <xf numFmtId="0" fontId="35" fillId="2" borderId="0" xfId="2" applyFont="1" applyFill="1" applyAlignment="1">
      <alignment horizontal="left" indent="4"/>
    </xf>
    <xf numFmtId="0" fontId="35" fillId="2" borderId="0" xfId="0" applyFont="1" applyFill="1" applyAlignment="1">
      <alignment horizontal="left" indent="4"/>
    </xf>
    <xf numFmtId="166" fontId="37" fillId="2" borderId="0" xfId="6" applyFont="1" applyFill="1" applyBorder="1" applyAlignment="1" applyProtection="1">
      <alignment horizontal="left" indent="1"/>
    </xf>
    <xf numFmtId="166" fontId="37" fillId="2" borderId="0" xfId="6" applyFont="1" applyFill="1" applyBorder="1" applyAlignment="1" applyProtection="1">
      <alignment horizontal="left" indent="2"/>
    </xf>
    <xf numFmtId="166" fontId="37" fillId="2" borderId="0" xfId="5" applyFont="1" applyFill="1" applyBorder="1" applyAlignment="1" applyProtection="1">
      <alignment horizontal="left" indent="2"/>
    </xf>
    <xf numFmtId="169" fontId="2" fillId="2" borderId="0" xfId="2" applyNumberFormat="1" applyFill="1"/>
    <xf numFmtId="0" fontId="27" fillId="3" borderId="0" xfId="2" quotePrefix="1" applyFont="1" applyFill="1"/>
    <xf numFmtId="3" fontId="13" fillId="0" borderId="4" xfId="7" applyNumberFormat="1" applyFont="1" applyFill="1" applyBorder="1" applyAlignment="1">
      <alignment horizontal="right" vertical="center"/>
    </xf>
    <xf numFmtId="0" fontId="7" fillId="11" borderId="0" xfId="2" applyFont="1" applyFill="1" applyAlignment="1">
      <alignment horizontal="center" vertical="center" textRotation="90"/>
    </xf>
    <xf numFmtId="4" fontId="6" fillId="2" borderId="0" xfId="2" applyNumberFormat="1" applyFont="1" applyFill="1"/>
    <xf numFmtId="0" fontId="33" fillId="2" borderId="5" xfId="3" applyFont="1" applyFill="1" applyBorder="1" applyAlignment="1">
      <alignment vertical="center"/>
    </xf>
    <xf numFmtId="0" fontId="49" fillId="0" borderId="0" xfId="0" applyFont="1"/>
    <xf numFmtId="3" fontId="10" fillId="3" borderId="0" xfId="2" applyNumberFormat="1" applyFont="1" applyFill="1"/>
    <xf numFmtId="3" fontId="48" fillId="3" borderId="0" xfId="2" applyNumberFormat="1" applyFont="1" applyFill="1"/>
    <xf numFmtId="3" fontId="3" fillId="5" borderId="3" xfId="2" applyNumberFormat="1" applyFont="1" applyFill="1" applyBorder="1" applyAlignment="1">
      <alignment horizontal="center" vertical="center" wrapText="1"/>
    </xf>
    <xf numFmtId="3" fontId="41" fillId="10" borderId="4" xfId="3" applyNumberFormat="1" applyFont="1" applyFill="1" applyBorder="1" applyAlignment="1">
      <alignment vertical="center"/>
    </xf>
    <xf numFmtId="3" fontId="41" fillId="10" borderId="5" xfId="6" applyNumberFormat="1" applyFont="1" applyFill="1" applyBorder="1"/>
    <xf numFmtId="3" fontId="37" fillId="2" borderId="5" xfId="3" applyNumberFormat="1" applyFont="1" applyFill="1" applyBorder="1" applyAlignment="1">
      <alignment vertical="center"/>
    </xf>
    <xf numFmtId="3" fontId="6" fillId="10" borderId="5" xfId="3" applyNumberFormat="1" applyFont="1" applyFill="1" applyBorder="1" applyAlignment="1">
      <alignment vertical="center"/>
    </xf>
    <xf numFmtId="3" fontId="6" fillId="10" borderId="5" xfId="6" applyNumberFormat="1" applyFont="1" applyFill="1" applyBorder="1"/>
    <xf numFmtId="3" fontId="41" fillId="10" borderId="5" xfId="3" applyNumberFormat="1" applyFont="1" applyFill="1" applyBorder="1" applyAlignment="1">
      <alignment vertical="center"/>
    </xf>
    <xf numFmtId="3" fontId="6" fillId="0" borderId="0" xfId="5" applyNumberFormat="1" applyFont="1" applyFill="1" applyBorder="1" applyAlignment="1">
      <alignment vertical="center"/>
    </xf>
    <xf numFmtId="3" fontId="5" fillId="0" borderId="0" xfId="3" applyNumberFormat="1" applyFont="1" applyAlignment="1">
      <alignment horizontal="center" vertical="center" wrapText="1"/>
    </xf>
    <xf numFmtId="3" fontId="11" fillId="0" borderId="0" xfId="3" applyNumberFormat="1" applyFont="1" applyAlignment="1">
      <alignment horizontal="center" vertical="center" wrapText="1"/>
    </xf>
    <xf numFmtId="3" fontId="3" fillId="17" borderId="3" xfId="2" applyNumberFormat="1" applyFont="1" applyFill="1" applyBorder="1" applyAlignment="1">
      <alignment horizontal="center" vertical="center" wrapText="1"/>
    </xf>
    <xf numFmtId="3" fontId="2" fillId="0" borderId="14" xfId="6" applyNumberFormat="1" applyFont="1" applyFill="1" applyBorder="1"/>
    <xf numFmtId="3" fontId="6" fillId="10" borderId="0" xfId="6" applyNumberFormat="1" applyFont="1" applyFill="1" applyBorder="1"/>
    <xf numFmtId="3" fontId="31" fillId="0" borderId="0" xfId="3" applyNumberFormat="1" applyFont="1" applyAlignment="1">
      <alignment horizontal="center" vertical="center"/>
    </xf>
    <xf numFmtId="3" fontId="48" fillId="0" borderId="0" xfId="3" applyNumberFormat="1" applyFont="1" applyAlignment="1">
      <alignment horizontal="center" vertical="center"/>
    </xf>
    <xf numFmtId="3" fontId="2" fillId="3" borderId="0" xfId="2" applyNumberFormat="1" applyFill="1"/>
    <xf numFmtId="3" fontId="23" fillId="2" borderId="0" xfId="1" applyNumberFormat="1" applyFont="1" applyFill="1" applyAlignment="1"/>
    <xf numFmtId="3" fontId="23" fillId="0" borderId="0" xfId="1" applyNumberFormat="1" applyFont="1" applyAlignment="1"/>
    <xf numFmtId="3" fontId="37" fillId="0" borderId="5" xfId="6" applyNumberFormat="1" applyFont="1" applyFill="1" applyBorder="1"/>
    <xf numFmtId="37" fontId="37" fillId="0" borderId="5" xfId="6" applyNumberFormat="1" applyFont="1" applyFill="1" applyBorder="1"/>
    <xf numFmtId="3" fontId="34" fillId="0" borderId="0" xfId="7" applyNumberFormat="1" applyFont="1" applyFill="1" applyBorder="1" applyAlignment="1">
      <alignment horizontal="right" vertical="center"/>
    </xf>
    <xf numFmtId="3" fontId="33" fillId="0" borderId="5" xfId="7" applyNumberFormat="1" applyFont="1" applyFill="1" applyBorder="1" applyAlignment="1">
      <alignment horizontal="right"/>
    </xf>
    <xf numFmtId="3" fontId="33" fillId="0" borderId="4" xfId="7" applyNumberFormat="1" applyFont="1" applyFill="1" applyBorder="1" applyAlignment="1">
      <alignment horizontal="right" vertical="center"/>
    </xf>
    <xf numFmtId="2" fontId="50" fillId="2" borderId="0" xfId="2" applyNumberFormat="1" applyFont="1" applyFill="1"/>
    <xf numFmtId="0" fontId="50" fillId="2" borderId="0" xfId="2" applyFont="1" applyFill="1"/>
    <xf numFmtId="3" fontId="37" fillId="2" borderId="6" xfId="3" applyNumberFormat="1" applyFont="1" applyFill="1" applyBorder="1" applyAlignment="1">
      <alignment vertical="center"/>
    </xf>
    <xf numFmtId="0" fontId="2" fillId="0" borderId="5" xfId="6" applyNumberFormat="1" applyFont="1" applyFill="1" applyBorder="1"/>
    <xf numFmtId="0" fontId="2" fillId="0" borderId="5" xfId="3" applyFont="1" applyBorder="1" applyAlignment="1">
      <alignment vertical="center"/>
    </xf>
    <xf numFmtId="3" fontId="2" fillId="0" borderId="5" xfId="3" applyNumberFormat="1" applyFont="1" applyBorder="1" applyAlignment="1">
      <alignment vertical="center"/>
    </xf>
    <xf numFmtId="3" fontId="6" fillId="2" borderId="0" xfId="2" applyNumberFormat="1" applyFont="1" applyFill="1"/>
    <xf numFmtId="3" fontId="41" fillId="0" borderId="6" xfId="3" applyNumberFormat="1" applyFont="1" applyBorder="1" applyAlignment="1">
      <alignment vertical="center"/>
    </xf>
    <xf numFmtId="3" fontId="47" fillId="0" borderId="7" xfId="6" applyNumberFormat="1" applyFont="1" applyFill="1" applyBorder="1"/>
    <xf numFmtId="3" fontId="46" fillId="0" borderId="7" xfId="6" applyNumberFormat="1" applyFont="1" applyFill="1" applyBorder="1"/>
    <xf numFmtId="3" fontId="7" fillId="7" borderId="12" xfId="9" applyNumberFormat="1" applyFont="1" applyFill="1" applyBorder="1" applyAlignment="1">
      <alignment vertical="center"/>
    </xf>
    <xf numFmtId="3" fontId="2" fillId="0" borderId="7" xfId="6" applyNumberFormat="1" applyFont="1" applyFill="1" applyBorder="1"/>
    <xf numFmtId="3" fontId="37" fillId="10" borderId="5" xfId="6" applyNumberFormat="1" applyFont="1" applyFill="1" applyBorder="1"/>
    <xf numFmtId="3" fontId="2" fillId="10" borderId="5" xfId="6" applyNumberFormat="1" applyFont="1" applyFill="1" applyBorder="1"/>
    <xf numFmtId="3" fontId="2" fillId="10" borderId="5" xfId="3" applyNumberFormat="1" applyFont="1" applyFill="1" applyBorder="1" applyAlignment="1">
      <alignment vertical="center"/>
    </xf>
    <xf numFmtId="3" fontId="6" fillId="0" borderId="4" xfId="3" applyNumberFormat="1" applyFont="1" applyBorder="1" applyAlignment="1">
      <alignment vertical="center"/>
    </xf>
    <xf numFmtId="3" fontId="41" fillId="2" borderId="5" xfId="3" applyNumberFormat="1" applyFont="1" applyFill="1" applyBorder="1" applyAlignment="1">
      <alignment vertical="center"/>
    </xf>
    <xf numFmtId="3" fontId="6" fillId="0" borderId="5" xfId="6" applyNumberFormat="1" applyFont="1" applyFill="1" applyBorder="1"/>
    <xf numFmtId="3" fontId="6" fillId="2" borderId="5" xfId="3" applyNumberFormat="1" applyFont="1" applyFill="1" applyBorder="1" applyAlignment="1">
      <alignment vertical="center"/>
    </xf>
    <xf numFmtId="3" fontId="13" fillId="0" borderId="5" xfId="7" applyNumberFormat="1" applyFont="1" applyFill="1" applyBorder="1" applyAlignment="1">
      <alignment horizontal="right"/>
    </xf>
    <xf numFmtId="3" fontId="51" fillId="0" borderId="0" xfId="0" applyNumberFormat="1" applyFont="1"/>
    <xf numFmtId="3" fontId="2" fillId="10" borderId="4" xfId="6" applyNumberFormat="1" applyFont="1" applyFill="1" applyBorder="1"/>
    <xf numFmtId="3" fontId="2" fillId="10" borderId="6" xfId="6" applyNumberFormat="1" applyFont="1" applyFill="1" applyBorder="1"/>
    <xf numFmtId="174" fontId="2" fillId="2" borderId="0" xfId="2" applyNumberFormat="1" applyFill="1"/>
    <xf numFmtId="0" fontId="17" fillId="12" borderId="8" xfId="2" applyFont="1" applyFill="1" applyBorder="1" applyAlignment="1">
      <alignment horizontal="center" vertical="center" textRotation="90" wrapText="1"/>
    </xf>
    <xf numFmtId="0" fontId="7" fillId="11" borderId="0" xfId="2" applyFont="1" applyFill="1" applyAlignment="1">
      <alignment horizontal="center" vertical="center" textRotation="90"/>
    </xf>
    <xf numFmtId="165" fontId="9" fillId="0" borderId="0" xfId="1" applyFont="1" applyAlignment="1">
      <alignment horizontal="left" vertical="center" wrapText="1"/>
    </xf>
    <xf numFmtId="0" fontId="9" fillId="2" borderId="0" xfId="1" applyNumberFormat="1" applyFont="1" applyFill="1" applyAlignment="1">
      <alignment horizontal="left" vertical="center" wrapText="1"/>
    </xf>
    <xf numFmtId="0" fontId="9" fillId="0" borderId="0" xfId="1" applyNumberFormat="1" applyFont="1" applyAlignment="1">
      <alignment horizontal="left" vertical="center" wrapText="1"/>
    </xf>
    <xf numFmtId="0" fontId="9" fillId="2" borderId="0" xfId="1" applyNumberFormat="1" applyFont="1" applyFill="1" applyAlignment="1">
      <alignment horizontal="left" wrapText="1"/>
    </xf>
    <xf numFmtId="165" fontId="9" fillId="0" borderId="0" xfId="1" applyFont="1" applyAlignment="1">
      <alignment horizontal="left" vertical="top" wrapText="1"/>
    </xf>
    <xf numFmtId="3" fontId="7" fillId="13" borderId="0" xfId="7" applyNumberFormat="1" applyFont="1" applyFill="1" applyBorder="1" applyAlignment="1">
      <alignment horizontal="center" vertical="center" textRotation="90"/>
    </xf>
    <xf numFmtId="0" fontId="7" fillId="13" borderId="7" xfId="3" applyFont="1" applyFill="1" applyBorder="1" applyAlignment="1">
      <alignment horizontal="left" vertical="center"/>
    </xf>
    <xf numFmtId="0" fontId="7" fillId="13" borderId="8" xfId="3" applyFont="1" applyFill="1" applyBorder="1" applyAlignment="1">
      <alignment horizontal="left" vertical="center"/>
    </xf>
    <xf numFmtId="0" fontId="37" fillId="3" borderId="7" xfId="2" applyFont="1" applyFill="1" applyBorder="1" applyAlignment="1">
      <alignment horizontal="left" indent="2"/>
    </xf>
    <xf numFmtId="0" fontId="37" fillId="3" borderId="8" xfId="2" applyFont="1" applyFill="1" applyBorder="1" applyAlignment="1">
      <alignment horizontal="left" indent="2"/>
    </xf>
    <xf numFmtId="0" fontId="7" fillId="13" borderId="7" xfId="3" applyFont="1" applyFill="1" applyBorder="1" applyAlignment="1">
      <alignment horizontal="left" vertical="center" wrapText="1"/>
    </xf>
    <xf numFmtId="0" fontId="7" fillId="13" borderId="8" xfId="3" applyFont="1" applyFill="1" applyBorder="1" applyAlignment="1">
      <alignment horizontal="left" vertical="center" wrapText="1"/>
    </xf>
    <xf numFmtId="0" fontId="31" fillId="13" borderId="9" xfId="3" applyFont="1" applyFill="1" applyBorder="1" applyAlignment="1">
      <alignment horizontal="center" vertical="center"/>
    </xf>
    <xf numFmtId="0" fontId="31" fillId="13" borderId="10" xfId="3" applyFont="1" applyFill="1" applyBorder="1" applyAlignment="1">
      <alignment horizontal="center" vertical="center"/>
    </xf>
    <xf numFmtId="0" fontId="31" fillId="13" borderId="11" xfId="3" applyFont="1" applyFill="1" applyBorder="1" applyAlignment="1">
      <alignment horizontal="center" vertical="center"/>
    </xf>
    <xf numFmtId="0" fontId="7" fillId="14" borderId="0" xfId="2" applyFont="1" applyFill="1" applyAlignment="1">
      <alignment horizontal="center" vertical="center" textRotation="90"/>
    </xf>
    <xf numFmtId="0" fontId="17" fillId="15" borderId="4" xfId="2" applyFont="1" applyFill="1" applyBorder="1" applyAlignment="1">
      <alignment horizontal="center" vertical="center" textRotation="90" wrapText="1"/>
    </xf>
    <xf numFmtId="0" fontId="17" fillId="15" borderId="5" xfId="2" applyFont="1" applyFill="1" applyBorder="1" applyAlignment="1">
      <alignment horizontal="center" vertical="center" textRotation="90" wrapText="1"/>
    </xf>
    <xf numFmtId="0" fontId="17" fillId="15" borderId="6" xfId="2" applyFont="1" applyFill="1" applyBorder="1" applyAlignment="1">
      <alignment horizontal="center" vertical="center" textRotation="90" wrapText="1"/>
    </xf>
    <xf numFmtId="9" fontId="5" fillId="15" borderId="4" xfId="7" applyFont="1" applyFill="1" applyBorder="1" applyAlignment="1">
      <alignment horizontal="center" vertical="center"/>
    </xf>
    <xf numFmtId="9" fontId="5" fillId="15" borderId="5" xfId="7" applyFont="1" applyFill="1" applyBorder="1" applyAlignment="1">
      <alignment horizontal="center" vertical="center"/>
    </xf>
    <xf numFmtId="9" fontId="5" fillId="15" borderId="6" xfId="7" applyFont="1" applyFill="1" applyBorder="1" applyAlignment="1">
      <alignment horizontal="center" vertical="center"/>
    </xf>
    <xf numFmtId="0" fontId="20" fillId="15" borderId="4" xfId="2" applyFont="1" applyFill="1" applyBorder="1" applyAlignment="1">
      <alignment horizontal="center" vertical="center" textRotation="90" wrapText="1"/>
    </xf>
    <xf numFmtId="0" fontId="20" fillId="15" borderId="5" xfId="2" applyFont="1" applyFill="1" applyBorder="1" applyAlignment="1">
      <alignment horizontal="center" vertical="center" textRotation="90" wrapText="1"/>
    </xf>
    <xf numFmtId="0" fontId="20" fillId="15" borderId="6" xfId="2" applyFont="1" applyFill="1" applyBorder="1" applyAlignment="1">
      <alignment horizontal="center" vertical="center" textRotation="90" wrapText="1"/>
    </xf>
    <xf numFmtId="0" fontId="17" fillId="16" borderId="3" xfId="2" applyFont="1" applyFill="1" applyBorder="1" applyAlignment="1">
      <alignment horizontal="center" vertical="center" wrapText="1"/>
    </xf>
    <xf numFmtId="0" fontId="7" fillId="8" borderId="7" xfId="3" applyFont="1" applyFill="1" applyBorder="1" applyAlignment="1">
      <alignment horizontal="left" vertical="center" wrapText="1"/>
    </xf>
    <xf numFmtId="0" fontId="7" fillId="8" borderId="8" xfId="3" applyFont="1" applyFill="1" applyBorder="1" applyAlignment="1">
      <alignment horizontal="left" vertical="center" wrapText="1"/>
    </xf>
    <xf numFmtId="0" fontId="7" fillId="5" borderId="0" xfId="2" applyFont="1" applyFill="1" applyAlignment="1">
      <alignment horizontal="center" vertical="center" textRotation="90"/>
    </xf>
    <xf numFmtId="0" fontId="17" fillId="6" borderId="4" xfId="2" applyFont="1" applyFill="1" applyBorder="1" applyAlignment="1">
      <alignment horizontal="center" vertical="center" textRotation="90" wrapText="1"/>
    </xf>
    <xf numFmtId="0" fontId="17" fillId="6" borderId="5" xfId="2" applyFont="1" applyFill="1" applyBorder="1" applyAlignment="1">
      <alignment horizontal="center" vertical="center" textRotation="90" wrapText="1"/>
    </xf>
    <xf numFmtId="0" fontId="17" fillId="6" borderId="6" xfId="2" applyFont="1" applyFill="1" applyBorder="1" applyAlignment="1">
      <alignment horizontal="center" vertical="center" textRotation="90" wrapText="1"/>
    </xf>
    <xf numFmtId="9" fontId="5" fillId="6" borderId="4" xfId="7" applyFont="1" applyFill="1" applyBorder="1" applyAlignment="1">
      <alignment horizontal="center" vertical="center"/>
    </xf>
    <xf numFmtId="9" fontId="5" fillId="6" borderId="5" xfId="7" applyFont="1" applyFill="1" applyBorder="1" applyAlignment="1">
      <alignment horizontal="center" vertical="center"/>
    </xf>
    <xf numFmtId="9" fontId="5" fillId="6" borderId="6" xfId="7" applyFont="1" applyFill="1" applyBorder="1" applyAlignment="1">
      <alignment horizontal="center" vertical="center"/>
    </xf>
    <xf numFmtId="0" fontId="20" fillId="6" borderId="4" xfId="2" applyFont="1" applyFill="1" applyBorder="1" applyAlignment="1">
      <alignment horizontal="center" vertical="center" textRotation="90" wrapText="1"/>
    </xf>
    <xf numFmtId="0" fontId="20" fillId="6" borderId="5" xfId="2" applyFont="1" applyFill="1" applyBorder="1" applyAlignment="1">
      <alignment horizontal="center" vertical="center" textRotation="90" wrapText="1"/>
    </xf>
    <xf numFmtId="0" fontId="20" fillId="6" borderId="6" xfId="2" applyFont="1" applyFill="1" applyBorder="1" applyAlignment="1">
      <alignment horizontal="center" vertical="center" textRotation="90" wrapText="1"/>
    </xf>
    <xf numFmtId="0" fontId="28" fillId="0" borderId="0" xfId="2" applyFont="1" applyAlignment="1">
      <alignment horizontal="center" vertical="center"/>
    </xf>
    <xf numFmtId="0" fontId="24" fillId="0" borderId="0" xfId="2" applyFont="1" applyAlignment="1">
      <alignment horizontal="center" vertical="center" wrapText="1"/>
    </xf>
    <xf numFmtId="0" fontId="26" fillId="0" borderId="0" xfId="2" quotePrefix="1" applyFont="1" applyAlignment="1">
      <alignment horizontal="center" vertical="center"/>
    </xf>
    <xf numFmtId="0" fontId="27" fillId="3" borderId="0" xfId="2" quotePrefix="1" applyFont="1" applyFill="1" applyAlignment="1">
      <alignment horizontal="center"/>
    </xf>
    <xf numFmtId="0" fontId="31" fillId="9" borderId="9" xfId="3" applyFont="1" applyFill="1" applyBorder="1" applyAlignment="1">
      <alignment horizontal="center" vertical="center"/>
    </xf>
    <xf numFmtId="0" fontId="31" fillId="9" borderId="10" xfId="3" applyFont="1" applyFill="1" applyBorder="1" applyAlignment="1">
      <alignment horizontal="center" vertical="center"/>
    </xf>
    <xf numFmtId="0" fontId="31" fillId="9" borderId="11" xfId="3" applyFont="1" applyFill="1" applyBorder="1" applyAlignment="1">
      <alignment horizontal="center" vertical="center"/>
    </xf>
    <xf numFmtId="0" fontId="31" fillId="11" borderId="9" xfId="3" applyFont="1" applyFill="1" applyBorder="1" applyAlignment="1">
      <alignment horizontal="center" vertical="center"/>
    </xf>
    <xf numFmtId="0" fontId="31" fillId="11" borderId="10" xfId="3" applyFont="1" applyFill="1" applyBorder="1" applyAlignment="1">
      <alignment horizontal="center" vertical="center"/>
    </xf>
    <xf numFmtId="0" fontId="31" fillId="11" borderId="11" xfId="3" applyFont="1" applyFill="1" applyBorder="1" applyAlignment="1">
      <alignment horizontal="center" vertical="center"/>
    </xf>
    <xf numFmtId="0" fontId="5" fillId="11" borderId="3" xfId="3" applyFont="1" applyFill="1" applyBorder="1" applyAlignment="1">
      <alignment horizontal="center" vertical="center" wrapText="1"/>
    </xf>
    <xf numFmtId="0" fontId="17" fillId="4" borderId="3" xfId="2" applyFont="1" applyFill="1" applyBorder="1" applyAlignment="1">
      <alignment horizontal="center" vertical="center" wrapText="1"/>
    </xf>
    <xf numFmtId="3" fontId="7" fillId="9" borderId="0" xfId="7" applyNumberFormat="1" applyFont="1" applyFill="1" applyBorder="1" applyAlignment="1">
      <alignment horizontal="center" vertical="center" textRotation="90"/>
    </xf>
    <xf numFmtId="0" fontId="7" fillId="8" borderId="7" xfId="3" applyFont="1" applyFill="1" applyBorder="1" applyAlignment="1">
      <alignment horizontal="left" vertical="center"/>
    </xf>
    <xf numFmtId="0" fontId="7" fillId="8" borderId="8" xfId="3" applyFont="1" applyFill="1" applyBorder="1" applyAlignment="1">
      <alignment horizontal="left" vertical="center"/>
    </xf>
    <xf numFmtId="0" fontId="2" fillId="3" borderId="7" xfId="2" applyFill="1" applyBorder="1" applyAlignment="1">
      <alignment horizontal="left" indent="2"/>
    </xf>
    <xf numFmtId="0" fontId="2" fillId="3" borderId="8" xfId="2" applyFill="1" applyBorder="1" applyAlignment="1">
      <alignment horizontal="left" indent="2"/>
    </xf>
    <xf numFmtId="0" fontId="17" fillId="12" borderId="0" xfId="2" applyFont="1" applyFill="1" applyAlignment="1">
      <alignment horizontal="center" vertical="center" textRotation="90" wrapText="1"/>
    </xf>
    <xf numFmtId="0" fontId="9" fillId="2" borderId="0" xfId="1" applyNumberFormat="1" applyFont="1" applyFill="1" applyBorder="1" applyAlignment="1">
      <alignment horizontal="left" vertical="center" wrapText="1"/>
    </xf>
    <xf numFmtId="0" fontId="17" fillId="12" borderId="4" xfId="2" applyFont="1" applyFill="1" applyBorder="1" applyAlignment="1">
      <alignment horizontal="center" vertical="center" textRotation="90" wrapText="1"/>
    </xf>
    <xf numFmtId="0" fontId="17" fillId="12" borderId="5" xfId="2" applyFont="1" applyFill="1" applyBorder="1" applyAlignment="1">
      <alignment horizontal="center" vertical="center" textRotation="90" wrapText="1"/>
    </xf>
    <xf numFmtId="0" fontId="17" fillId="12" borderId="6" xfId="2" applyFont="1" applyFill="1" applyBorder="1" applyAlignment="1">
      <alignment horizontal="center" vertical="center" textRotation="90" wrapText="1"/>
    </xf>
    <xf numFmtId="0" fontId="20" fillId="12" borderId="4" xfId="2" applyFont="1" applyFill="1" applyBorder="1" applyAlignment="1">
      <alignment horizontal="center" vertical="center" textRotation="90" wrapText="1"/>
    </xf>
    <xf numFmtId="0" fontId="20" fillId="12" borderId="5" xfId="2" applyFont="1" applyFill="1" applyBorder="1" applyAlignment="1">
      <alignment horizontal="center" vertical="center" textRotation="90" wrapText="1"/>
    </xf>
    <xf numFmtId="0" fontId="20" fillId="12" borderId="6" xfId="2" applyFont="1" applyFill="1" applyBorder="1" applyAlignment="1">
      <alignment horizontal="center" vertical="center" textRotation="90" wrapText="1"/>
    </xf>
    <xf numFmtId="0" fontId="27" fillId="0" borderId="0" xfId="2" quotePrefix="1" applyFont="1" applyAlignment="1">
      <alignment horizontal="center" vertical="center"/>
    </xf>
    <xf numFmtId="0" fontId="24" fillId="3" borderId="0" xfId="2" applyFont="1" applyFill="1" applyAlignment="1">
      <alignment horizontal="center"/>
    </xf>
    <xf numFmtId="0" fontId="24" fillId="3" borderId="0" xfId="2" quotePrefix="1" applyFont="1" applyFill="1" applyAlignment="1">
      <alignment horizontal="center"/>
    </xf>
    <xf numFmtId="0" fontId="26" fillId="3" borderId="0" xfId="2" applyFont="1" applyFill="1" applyAlignment="1">
      <alignment horizontal="center"/>
    </xf>
    <xf numFmtId="0" fontId="9" fillId="2" borderId="13" xfId="1" applyNumberFormat="1" applyFont="1" applyFill="1" applyBorder="1" applyAlignment="1">
      <alignment horizontal="left" vertical="center" wrapText="1"/>
    </xf>
    <xf numFmtId="0" fontId="31" fillId="13" borderId="7" xfId="3" applyFont="1" applyFill="1" applyBorder="1" applyAlignment="1">
      <alignment horizontal="center" vertical="center"/>
    </xf>
    <xf numFmtId="0" fontId="31" fillId="13" borderId="0" xfId="3" applyFont="1" applyFill="1" applyAlignment="1">
      <alignment horizontal="center" vertical="center"/>
    </xf>
    <xf numFmtId="0" fontId="5" fillId="11" borderId="7" xfId="3" applyFont="1" applyFill="1" applyBorder="1" applyAlignment="1">
      <alignment horizontal="center" vertical="center" wrapText="1"/>
    </xf>
    <xf numFmtId="0" fontId="5" fillId="11" borderId="0" xfId="3" applyFont="1" applyFill="1" applyAlignment="1">
      <alignment horizontal="center" vertical="center" wrapText="1"/>
    </xf>
    <xf numFmtId="0" fontId="9" fillId="2" borderId="0" xfId="1" applyNumberFormat="1" applyFont="1" applyFill="1" applyAlignment="1">
      <alignment horizontal="left" vertical="center"/>
    </xf>
  </cellXfs>
  <cellStyles count="19">
    <cellStyle name="Excel Built-in Normal" xfId="16" xr:uid="{00000000-0005-0000-0000-000000000000}"/>
    <cellStyle name="Millares 2" xfId="10" xr:uid="{00000000-0005-0000-0000-000001000000}"/>
    <cellStyle name="Millares 2 3" xfId="6" xr:uid="{00000000-0005-0000-0000-000002000000}"/>
    <cellStyle name="Millares 2 52" xfId="9" xr:uid="{00000000-0005-0000-0000-000003000000}"/>
    <cellStyle name="Millares 2 53" xfId="12" xr:uid="{00000000-0005-0000-0000-000004000000}"/>
    <cellStyle name="Millares 3" xfId="8" xr:uid="{00000000-0005-0000-0000-000005000000}"/>
    <cellStyle name="Millares 8" xfId="4" xr:uid="{00000000-0005-0000-0000-000006000000}"/>
    <cellStyle name="Millares_2005_01 2" xfId="5" xr:uid="{00000000-0005-0000-0000-000007000000}"/>
    <cellStyle name="Moneda" xfId="1" builtinId="4"/>
    <cellStyle name="Moneda 2" xfId="11" xr:uid="{00000000-0005-0000-0000-000009000000}"/>
    <cellStyle name="Normal" xfId="0" builtinId="0"/>
    <cellStyle name="Normal 2" xfId="17" xr:uid="{00000000-0005-0000-0000-00000B000000}"/>
    <cellStyle name="Normal 2 2" xfId="2" xr:uid="{00000000-0005-0000-0000-00000C000000}"/>
    <cellStyle name="Normal 2 2 2 2" xfId="13" xr:uid="{00000000-0005-0000-0000-00000D000000}"/>
    <cellStyle name="Normal 5" xfId="14" xr:uid="{00000000-0005-0000-0000-00000E000000}"/>
    <cellStyle name="Normal 5 2" xfId="15" xr:uid="{00000000-0005-0000-0000-00000F000000}"/>
    <cellStyle name="Normal_Libro1" xfId="3" xr:uid="{00000000-0005-0000-0000-000010000000}"/>
    <cellStyle name="Porcentaje 2" xfId="18" xr:uid="{00000000-0005-0000-0000-000011000000}"/>
    <cellStyle name="Porcentual 2" xfId="7" xr:uid="{00000000-0005-0000-0000-000012000000}"/>
  </cellStyles>
  <dxfs count="0"/>
  <tableStyles count="0" defaultTableStyle="TableStyleMedium2" defaultPivotStyle="PivotStyleLight16"/>
  <colors>
    <mruColors>
      <color rgb="FF4FC1EA"/>
      <color rgb="FF3BAFDA"/>
      <color rgb="FFF5F7FA"/>
      <color rgb="FF0D3A80"/>
      <color rgb="FFEFF7FB"/>
      <color rgb="FFDAEDF6"/>
      <color rgb="FFFECE56"/>
      <color rgb="FFF6BB41"/>
      <color rgb="FF5FBCA5"/>
      <color rgb="FF42B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epc240916/Documents/PLANIFICACI&#211;N/REPORTES%20DE%20CIERRRE%20MENSUAL/PUBLICACI&#211;N%20WEB/BASES/Abril%202023/CH778_20230509_094832%20x%20impuesto%20abril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s>
    <sheetDataSet>
      <sheetData sheetId="0"/>
      <sheetData sheetId="1">
        <row r="6">
          <cell r="C6" t="str">
            <v>Impuesto a la Renta Recaudado</v>
          </cell>
          <cell r="D6"/>
          <cell r="E6"/>
          <cell r="F6">
            <v>1565392.8832799981</v>
          </cell>
          <cell r="G6">
            <v>1185266.6723800071</v>
          </cell>
        </row>
        <row r="7">
          <cell r="C7" t="str">
            <v>Retenciones Mensuales</v>
          </cell>
          <cell r="D7"/>
          <cell r="F7">
            <v>349773.0899299999</v>
          </cell>
          <cell r="G7">
            <v>333272.0641000006</v>
          </cell>
        </row>
        <row r="8">
          <cell r="C8" t="str">
            <v>A la renta empresas petroleras y otros NEP</v>
          </cell>
          <cell r="D8"/>
          <cell r="F8">
            <v>4100.1662900000001</v>
          </cell>
          <cell r="G8">
            <v>4439.6101799999997</v>
          </cell>
        </row>
        <row r="9">
          <cell r="C9" t="str">
            <v>Anticipos al IR</v>
          </cell>
          <cell r="D9"/>
          <cell r="F9">
            <v>454.66437000000002</v>
          </cell>
          <cell r="G9">
            <v>236.60939000000002</v>
          </cell>
        </row>
        <row r="10">
          <cell r="C10" t="str">
            <v>Declaraciones de Impuesto a la Renta</v>
          </cell>
          <cell r="D10"/>
          <cell r="F10">
            <v>1211064.9626899951</v>
          </cell>
          <cell r="G10">
            <v>847318.38871000404</v>
          </cell>
        </row>
        <row r="11">
          <cell r="C11" t="str">
            <v>Personas Naturales</v>
          </cell>
          <cell r="F11">
            <v>23844.719990000009</v>
          </cell>
          <cell r="G11">
            <v>13613.41220000001</v>
          </cell>
        </row>
        <row r="12">
          <cell r="C12" t="str">
            <v>Herencias, Legados y Donaciones</v>
          </cell>
          <cell r="F12">
            <v>685.38111999999956</v>
          </cell>
          <cell r="G12">
            <v>680.3371699999999</v>
          </cell>
        </row>
        <row r="13">
          <cell r="C13" t="str">
            <v>Personas Jurídicas</v>
          </cell>
          <cell r="F13">
            <v>1186048.5115999999</v>
          </cell>
          <cell r="G13">
            <v>824940.96000999946</v>
          </cell>
        </row>
        <row r="14">
          <cell r="C14" t="str">
            <v>Microempresas</v>
          </cell>
          <cell r="F14">
            <v>486.3499800000003</v>
          </cell>
          <cell r="G14">
            <v>7167.3652999999913</v>
          </cell>
        </row>
        <row r="15">
          <cell r="C15" t="str">
            <v>Regularización de Activos en el Exterior</v>
          </cell>
          <cell r="F15">
            <v>0</v>
          </cell>
          <cell r="G15">
            <v>916.31403</v>
          </cell>
        </row>
        <row r="16">
          <cell r="C16" t="str">
            <v>IVA Operaciones Internas</v>
          </cell>
          <cell r="D16"/>
          <cell r="E16"/>
          <cell r="F16">
            <v>518918.51617999939</v>
          </cell>
          <cell r="G16">
            <v>465516.3651500002</v>
          </cell>
        </row>
        <row r="17">
          <cell r="C17" t="str">
            <v>ICE Operaciones Internas</v>
          </cell>
          <cell r="D17"/>
          <cell r="E17"/>
          <cell r="F17">
            <v>47378.604050000074</v>
          </cell>
          <cell r="G17">
            <v>42995.892469999962</v>
          </cell>
        </row>
        <row r="18">
          <cell r="C18" t="str">
            <v>ICE Operaciones Internas</v>
          </cell>
          <cell r="E18"/>
          <cell r="F18">
            <v>47378.604050000074</v>
          </cell>
          <cell r="G18">
            <v>42995.892469999962</v>
          </cell>
        </row>
        <row r="19">
          <cell r="C19" t="str">
            <v>ICE no especificado</v>
          </cell>
          <cell r="F19">
            <v>0.23657</v>
          </cell>
          <cell r="G19">
            <v>0.19022</v>
          </cell>
        </row>
        <row r="20">
          <cell r="C20" t="str">
            <v>ICE Cigarrillos</v>
          </cell>
          <cell r="F20" t="str">
            <v>-</v>
          </cell>
          <cell r="G20" t="str">
            <v>-</v>
          </cell>
        </row>
        <row r="21">
          <cell r="C21" t="str">
            <v>ICE Alcohol y Productos Alcohólicos</v>
          </cell>
          <cell r="F21">
            <v>2940.72111</v>
          </cell>
          <cell r="G21">
            <v>2988.7679500000022</v>
          </cell>
        </row>
        <row r="22">
          <cell r="C22" t="str">
            <v>ICE Cerveza</v>
          </cell>
          <cell r="F22">
            <v>26822.2464</v>
          </cell>
          <cell r="G22">
            <v>23864.10809999999</v>
          </cell>
        </row>
        <row r="23">
          <cell r="C23" t="str">
            <v>ICE Bebidas Gaseosas</v>
          </cell>
          <cell r="F23">
            <v>7603.4642100000019</v>
          </cell>
          <cell r="G23">
            <v>6897.3168499999992</v>
          </cell>
        </row>
        <row r="24">
          <cell r="C24" t="str">
            <v>ICE Vehículos</v>
          </cell>
          <cell r="F24">
            <v>3155.4330599999989</v>
          </cell>
          <cell r="G24">
            <v>3166.632779999999</v>
          </cell>
        </row>
        <row r="25">
          <cell r="C25" t="str">
            <v>ICE Servicios Televisión Prepagada</v>
          </cell>
          <cell r="F25">
            <v>3362.6568499999989</v>
          </cell>
          <cell r="G25">
            <v>2871.8038200000015</v>
          </cell>
        </row>
        <row r="26">
          <cell r="C26" t="str">
            <v>ICE Perfumes, Aguas de Tocador</v>
          </cell>
          <cell r="F26">
            <v>1345.953</v>
          </cell>
          <cell r="G26">
            <v>1282.9632199999999</v>
          </cell>
        </row>
        <row r="27">
          <cell r="C27" t="str">
            <v>ICE Videojuegos</v>
          </cell>
          <cell r="F27">
            <v>8.7000000000000011E-4</v>
          </cell>
          <cell r="G27">
            <v>6.9999999999999999E-4</v>
          </cell>
        </row>
        <row r="28">
          <cell r="C28" t="str">
            <v>ICE Armas de Fuego</v>
          </cell>
          <cell r="F28">
            <v>0</v>
          </cell>
          <cell r="G28">
            <v>0</v>
          </cell>
        </row>
        <row r="29">
          <cell r="C29" t="str">
            <v>ICE Cuotas Membresías Clubes</v>
          </cell>
          <cell r="F29">
            <v>19.65634</v>
          </cell>
          <cell r="G29">
            <v>15.805339999999999</v>
          </cell>
        </row>
        <row r="30">
          <cell r="C30" t="str">
            <v>ICE Telefonía</v>
          </cell>
          <cell r="F30">
            <v>0</v>
          </cell>
          <cell r="G30">
            <v>0.19903999999999999</v>
          </cell>
        </row>
        <row r="31">
          <cell r="C31" t="str">
            <v>ICE Bebidas energizantes</v>
          </cell>
          <cell r="F31">
            <v>516.23329999999999</v>
          </cell>
          <cell r="G31">
            <v>415.09459000000004</v>
          </cell>
        </row>
        <row r="32">
          <cell r="C32" t="str">
            <v>ICE Bebidas no alcoholicas</v>
          </cell>
          <cell r="F32">
            <v>1534.7997499999999</v>
          </cell>
          <cell r="G32">
            <v>1430.9325700000002</v>
          </cell>
        </row>
        <row r="33">
          <cell r="C33" t="str">
            <v>ICE Fundas Plásticas</v>
          </cell>
          <cell r="F33">
            <v>77.202590000000001</v>
          </cell>
          <cell r="G33">
            <v>62.077289999999998</v>
          </cell>
        </row>
        <row r="34">
          <cell r="C34" t="str">
            <v>Impuesto Fomento Ambiental</v>
          </cell>
          <cell r="D34"/>
          <cell r="E34"/>
          <cell r="F34">
            <v>4436.9576199999992</v>
          </cell>
          <cell r="G34">
            <v>3836.1684</v>
          </cell>
        </row>
        <row r="35">
          <cell r="C35" t="str">
            <v>Impuesto Ambiental Contaminación  Vehicular</v>
          </cell>
          <cell r="E35"/>
          <cell r="F35">
            <v>1477.0839699999999</v>
          </cell>
          <cell r="G35">
            <v>858.91325000000006</v>
          </cell>
        </row>
        <row r="36">
          <cell r="C36" t="str">
            <v>Impuesto Redimible Botellas Plásticas no Retornable</v>
          </cell>
          <cell r="E36"/>
          <cell r="F36">
            <v>2959.87365</v>
          </cell>
          <cell r="G36">
            <v>2977.25515</v>
          </cell>
        </row>
        <row r="37">
          <cell r="C37" t="str">
            <v>Impuesto a los Vehículos Motorizados</v>
          </cell>
          <cell r="D37"/>
          <cell r="E37"/>
          <cell r="F37">
            <v>23995.051460000002</v>
          </cell>
          <cell r="G37">
            <v>21654.495029999689</v>
          </cell>
        </row>
        <row r="38">
          <cell r="C38" t="str">
            <v>Impuesto a la Salida de Divisas</v>
          </cell>
          <cell r="D38"/>
          <cell r="E38"/>
          <cell r="F38">
            <v>104914.19462000001</v>
          </cell>
          <cell r="G38">
            <v>112090.87879999999</v>
          </cell>
        </row>
        <row r="39">
          <cell r="C39" t="str">
            <v>Impuesto Activos en el Exterior</v>
          </cell>
          <cell r="D39"/>
          <cell r="E39"/>
          <cell r="F39">
            <v>1926.5636100000002</v>
          </cell>
          <cell r="G39">
            <v>1442.05844</v>
          </cell>
        </row>
        <row r="40">
          <cell r="C40" t="str">
            <v>RISE</v>
          </cell>
          <cell r="D40"/>
          <cell r="E40"/>
          <cell r="F40">
            <v>0</v>
          </cell>
          <cell r="G40">
            <v>447.31104999999917</v>
          </cell>
        </row>
        <row r="41">
          <cell r="C41" t="str">
            <v>Regalías, patentes y utilidades de conservación minera</v>
          </cell>
          <cell r="D41"/>
          <cell r="E41"/>
          <cell r="F41">
            <v>106366.2190500001</v>
          </cell>
          <cell r="G41">
            <v>84367.782599999977</v>
          </cell>
        </row>
        <row r="42">
          <cell r="C42" t="str">
            <v>Contribución para la atención integral del cancer</v>
          </cell>
          <cell r="D42"/>
          <cell r="E42"/>
          <cell r="F42">
            <v>17101.861659999999</v>
          </cell>
          <cell r="G42">
            <v>16738.619350000019</v>
          </cell>
        </row>
        <row r="43">
          <cell r="C43" t="str">
            <v>Contribución única y temporal</v>
          </cell>
          <cell r="D43"/>
          <cell r="E43"/>
          <cell r="F43">
            <v>89.42711999999996</v>
          </cell>
          <cell r="G43">
            <v>4305.2907999999998</v>
          </cell>
        </row>
        <row r="44">
          <cell r="C44" t="str">
            <v>Contribución Post COVID Personas Naturales</v>
          </cell>
          <cell r="D44"/>
          <cell r="E44"/>
          <cell r="F44">
            <v>872.5071700000002</v>
          </cell>
          <cell r="G44">
            <v>16457.60946</v>
          </cell>
        </row>
        <row r="45">
          <cell r="C45" t="str">
            <v>Contribución Post COVID Sociedades</v>
          </cell>
          <cell r="D45"/>
          <cell r="E45"/>
          <cell r="F45">
            <v>5316.4520299999995</v>
          </cell>
          <cell r="G45">
            <v>5191.4376299999994</v>
          </cell>
        </row>
        <row r="46">
          <cell r="C46" t="str">
            <v>Intereses por Mora Tributaria</v>
          </cell>
          <cell r="D46"/>
          <cell r="E46"/>
          <cell r="F46">
            <v>4725.9500899999994</v>
          </cell>
          <cell r="G46">
            <v>4946.5453400004153</v>
          </cell>
        </row>
        <row r="47">
          <cell r="C47" t="str">
            <v>Multas Tributarias Fiscales</v>
          </cell>
          <cell r="D47"/>
          <cell r="E47"/>
          <cell r="F47">
            <v>5687.0685500000009</v>
          </cell>
          <cell r="G47">
            <v>5562.7673000004042</v>
          </cell>
        </row>
        <row r="48">
          <cell r="C48" t="str">
            <v>Otros Ingresos</v>
          </cell>
          <cell r="D48"/>
          <cell r="E48"/>
          <cell r="F48">
            <v>1226.197769999995</v>
          </cell>
          <cell r="G48">
            <v>713.02489999999977</v>
          </cell>
        </row>
        <row r="49">
          <cell r="C49" t="str">
            <v>Tierras Rurales</v>
          </cell>
          <cell r="D49"/>
          <cell r="E49"/>
          <cell r="F49">
            <v>3.6050200000000001</v>
          </cell>
          <cell r="G49">
            <v>2.1908400000000001</v>
          </cell>
        </row>
        <row r="50">
          <cell r="C50"/>
          <cell r="D50" t="str">
            <v>Total</v>
          </cell>
          <cell r="E50"/>
          <cell r="F50">
            <v>222984.99891000008</v>
          </cell>
          <cell r="G50">
            <v>219087.80579000051</v>
          </cell>
        </row>
        <row r="51">
          <cell r="C51" t="str">
            <v>IVA Importaciones</v>
          </cell>
          <cell r="D51"/>
          <cell r="E51"/>
          <cell r="F51">
            <v>197796.43077000009</v>
          </cell>
          <cell r="G51">
            <v>193080.0185900004</v>
          </cell>
        </row>
        <row r="52">
          <cell r="C52" t="str">
            <v>ICE Importaciones</v>
          </cell>
          <cell r="D52"/>
          <cell r="E52"/>
          <cell r="F52">
            <v>25188.568139999988</v>
          </cell>
          <cell r="G52">
            <v>26007.787199999999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2"/>
  <sheetViews>
    <sheetView showGridLines="0" topLeftCell="A79" zoomScale="80" zoomScaleNormal="80" zoomScaleSheetLayoutView="85" workbookViewId="0">
      <selection activeCell="G93" sqref="G93"/>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3" customWidth="1"/>
    <col min="6" max="6" width="20.33203125" style="3" customWidth="1"/>
    <col min="7" max="7" width="20.44140625" style="3" customWidth="1"/>
    <col min="8" max="8" width="1.5546875" style="3" customWidth="1"/>
    <col min="9" max="9" width="14" style="3" customWidth="1"/>
    <col min="10" max="10" width="11.5546875" style="3" bestFit="1" customWidth="1"/>
    <col min="11" max="11" width="16.21875" style="155" customWidth="1"/>
    <col min="12" max="12" width="11.44140625" style="3"/>
    <col min="13" max="14" width="15.44140625" style="3" customWidth="1"/>
    <col min="15" max="16384" width="11.44140625" style="3"/>
  </cols>
  <sheetData>
    <row r="1" spans="1:14" ht="27.75" customHeight="1" x14ac:dyDescent="0.25">
      <c r="A1" s="267" t="s">
        <v>77</v>
      </c>
      <c r="B1" s="267"/>
      <c r="C1" s="267"/>
      <c r="D1" s="267"/>
      <c r="E1" s="267"/>
      <c r="F1" s="267"/>
      <c r="G1" s="267"/>
      <c r="H1" s="267"/>
      <c r="I1" s="267"/>
    </row>
    <row r="2" spans="1:14" ht="17.399999999999999" x14ac:dyDescent="0.25">
      <c r="A2" s="268" t="s">
        <v>78</v>
      </c>
      <c r="B2" s="268"/>
      <c r="C2" s="268"/>
      <c r="D2" s="268"/>
      <c r="E2" s="268"/>
      <c r="F2" s="268"/>
      <c r="G2" s="268"/>
      <c r="H2" s="268"/>
      <c r="I2" s="268"/>
    </row>
    <row r="3" spans="1:14" ht="20.25" customHeight="1" x14ac:dyDescent="0.25">
      <c r="A3" s="269" t="s">
        <v>115</v>
      </c>
      <c r="B3" s="269"/>
      <c r="C3" s="269"/>
      <c r="D3" s="269"/>
      <c r="E3" s="269"/>
      <c r="F3" s="269"/>
      <c r="G3" s="269"/>
      <c r="H3" s="269"/>
      <c r="I3" s="269"/>
    </row>
    <row r="4" spans="1:14" ht="17.25" customHeight="1" x14ac:dyDescent="0.25">
      <c r="A4" s="270" t="s">
        <v>126</v>
      </c>
      <c r="B4" s="270"/>
      <c r="C4" s="270"/>
      <c r="D4" s="270"/>
      <c r="E4" s="270"/>
      <c r="F4" s="270"/>
      <c r="G4" s="270"/>
      <c r="H4" s="270"/>
      <c r="I4" s="270"/>
    </row>
    <row r="5" spans="1:14" ht="15.6" x14ac:dyDescent="0.3">
      <c r="A5" s="70"/>
      <c r="B5" s="70"/>
      <c r="C5" s="70"/>
      <c r="D5" s="70"/>
      <c r="E5" s="70"/>
      <c r="F5" s="70"/>
      <c r="G5" s="70"/>
      <c r="H5" s="70"/>
      <c r="I5" s="70"/>
    </row>
    <row r="6" spans="1:14" customFormat="1" ht="31.5" customHeight="1" x14ac:dyDescent="0.3">
      <c r="A6" s="271" t="s">
        <v>67</v>
      </c>
      <c r="B6" s="272"/>
      <c r="C6" s="272"/>
      <c r="D6" s="272"/>
      <c r="E6" s="272"/>
      <c r="F6" s="272"/>
      <c r="G6" s="272"/>
      <c r="H6" s="272"/>
      <c r="I6" s="273"/>
      <c r="K6" s="156"/>
    </row>
    <row r="7" spans="1:14" ht="15.6" x14ac:dyDescent="0.3">
      <c r="C7" s="4"/>
      <c r="D7" s="5"/>
      <c r="G7" s="5"/>
      <c r="K7" s="154"/>
      <c r="L7" s="29"/>
    </row>
    <row r="8" spans="1:14" s="6" customFormat="1" ht="60" customHeight="1" x14ac:dyDescent="0.25">
      <c r="C8" s="48"/>
      <c r="D8" s="49" t="s">
        <v>116</v>
      </c>
      <c r="E8" s="7"/>
      <c r="F8" s="49" t="s">
        <v>117</v>
      </c>
      <c r="G8" s="49" t="s">
        <v>118</v>
      </c>
      <c r="H8" s="7"/>
      <c r="I8" s="49" t="s">
        <v>119</v>
      </c>
      <c r="K8" s="154"/>
      <c r="L8" s="34"/>
    </row>
    <row r="9" spans="1:14" s="8" customFormat="1" ht="4.5" customHeight="1" x14ac:dyDescent="0.25">
      <c r="C9" s="9"/>
      <c r="D9" s="40"/>
      <c r="E9" s="11"/>
      <c r="F9" s="10"/>
      <c r="G9" s="10"/>
      <c r="H9" s="11"/>
      <c r="J9" s="6"/>
      <c r="K9" s="158"/>
      <c r="L9" s="159"/>
    </row>
    <row r="10" spans="1:14" s="6" customFormat="1" ht="15.9" customHeight="1" x14ac:dyDescent="0.25">
      <c r="A10" s="257" t="s">
        <v>42</v>
      </c>
      <c r="B10" s="258" t="s">
        <v>43</v>
      </c>
      <c r="C10" s="109" t="s">
        <v>1</v>
      </c>
      <c r="D10" s="150">
        <v>485531.976380001</v>
      </c>
      <c r="E10" s="141"/>
      <c r="F10" s="150">
        <v>467341.28747000219</v>
      </c>
      <c r="G10" s="150">
        <v>541347.27227999829</v>
      </c>
      <c r="H10" s="12"/>
      <c r="I10" s="261">
        <f>+G30/G39</f>
        <v>0.87395013343156092</v>
      </c>
      <c r="K10" s="154"/>
      <c r="L10" s="154"/>
      <c r="M10" s="154"/>
      <c r="N10" s="154"/>
    </row>
    <row r="11" spans="1:14" ht="15.9" customHeight="1" outlineLevel="1" x14ac:dyDescent="0.25">
      <c r="A11" s="257"/>
      <c r="B11" s="259"/>
      <c r="C11" s="110" t="s">
        <v>68</v>
      </c>
      <c r="D11" s="43">
        <v>466576.32166000007</v>
      </c>
      <c r="E11" s="141"/>
      <c r="F11" s="43">
        <v>443930.53145000304</v>
      </c>
      <c r="G11" s="43">
        <v>516451.55173999898</v>
      </c>
      <c r="I11" s="262"/>
      <c r="J11" s="6"/>
      <c r="K11" s="154"/>
      <c r="L11" s="154"/>
      <c r="M11" s="154"/>
      <c r="N11" s="154"/>
    </row>
    <row r="12" spans="1:14" ht="15.9" customHeight="1" outlineLevel="1" x14ac:dyDescent="0.25">
      <c r="A12" s="257"/>
      <c r="B12" s="259"/>
      <c r="C12" s="110" t="s">
        <v>35</v>
      </c>
      <c r="D12" s="43">
        <v>518.0833100000001</v>
      </c>
      <c r="E12" s="141"/>
      <c r="F12" s="43">
        <v>265.91473999999999</v>
      </c>
      <c r="G12" s="43">
        <v>145.94132999999999</v>
      </c>
      <c r="I12" s="262"/>
      <c r="K12" s="154"/>
      <c r="L12" s="154"/>
      <c r="M12" s="154"/>
      <c r="N12" s="154"/>
    </row>
    <row r="13" spans="1:14" ht="15.9" customHeight="1" outlineLevel="1" x14ac:dyDescent="0.25">
      <c r="A13" s="257"/>
      <c r="B13" s="259"/>
      <c r="C13" s="110" t="s">
        <v>69</v>
      </c>
      <c r="D13" s="43">
        <v>18385.86951000004</v>
      </c>
      <c r="E13" s="142"/>
      <c r="F13" s="43">
        <v>23144.841280000142</v>
      </c>
      <c r="G13" s="43">
        <v>24749.779210000019</v>
      </c>
      <c r="H13" s="76"/>
      <c r="I13" s="262"/>
      <c r="K13" s="154"/>
      <c r="L13" s="154"/>
      <c r="M13" s="154"/>
      <c r="N13" s="154"/>
    </row>
    <row r="14" spans="1:14" ht="15.9" customHeight="1" outlineLevel="1" x14ac:dyDescent="0.25">
      <c r="A14" s="257"/>
      <c r="B14" s="259"/>
      <c r="C14" s="111" t="s">
        <v>34</v>
      </c>
      <c r="D14" s="43">
        <v>4514.7207999999964</v>
      </c>
      <c r="E14" s="141"/>
      <c r="F14" s="43">
        <v>2809.3138700000009</v>
      </c>
      <c r="G14" s="43">
        <v>4144.3086900000062</v>
      </c>
      <c r="I14" s="262"/>
      <c r="K14" s="154"/>
      <c r="L14" s="154"/>
      <c r="M14" s="154"/>
      <c r="N14" s="154"/>
    </row>
    <row r="15" spans="1:14" ht="15.9" customHeight="1" outlineLevel="1" x14ac:dyDescent="0.25">
      <c r="A15" s="257"/>
      <c r="B15" s="259"/>
      <c r="C15" s="111" t="s">
        <v>33</v>
      </c>
      <c r="D15" s="43">
        <v>11262.460429999999</v>
      </c>
      <c r="E15" s="141"/>
      <c r="F15" s="43">
        <v>7784.8447000000015</v>
      </c>
      <c r="G15" s="43">
        <v>14617.66483</v>
      </c>
      <c r="I15" s="262"/>
      <c r="K15" s="154"/>
      <c r="L15" s="154"/>
      <c r="M15" s="154"/>
      <c r="N15" s="154"/>
    </row>
    <row r="16" spans="1:14" ht="15.9" customHeight="1" outlineLevel="1" x14ac:dyDescent="0.25">
      <c r="A16" s="257"/>
      <c r="B16" s="259"/>
      <c r="C16" s="111" t="s">
        <v>32</v>
      </c>
      <c r="D16" s="43">
        <v>788.34053000000017</v>
      </c>
      <c r="E16" s="141"/>
      <c r="F16" s="43">
        <v>783.30541000000017</v>
      </c>
      <c r="G16" s="43">
        <v>889.17160000000024</v>
      </c>
      <c r="I16" s="262"/>
      <c r="K16" s="154"/>
      <c r="L16" s="154"/>
      <c r="M16" s="154"/>
      <c r="N16" s="154"/>
    </row>
    <row r="17" spans="1:14" ht="15.9" customHeight="1" outlineLevel="1" x14ac:dyDescent="0.25">
      <c r="A17" s="257"/>
      <c r="B17" s="259"/>
      <c r="C17" s="111" t="s">
        <v>91</v>
      </c>
      <c r="D17" s="43">
        <v>1820.347750000001</v>
      </c>
      <c r="E17" s="141"/>
      <c r="F17" s="43">
        <v>11767.37730000014</v>
      </c>
      <c r="G17" s="43">
        <v>1137.3678000000032</v>
      </c>
      <c r="I17" s="262"/>
      <c r="K17" s="154"/>
      <c r="L17" s="154"/>
      <c r="M17" s="154"/>
      <c r="N17" s="154"/>
    </row>
    <row r="18" spans="1:14" ht="15.9" customHeight="1" outlineLevel="1" x14ac:dyDescent="0.25">
      <c r="A18" s="257"/>
      <c r="B18" s="259"/>
      <c r="C18" s="111" t="s">
        <v>96</v>
      </c>
      <c r="D18" s="43">
        <v>0</v>
      </c>
      <c r="E18" s="141"/>
      <c r="F18" s="43">
        <v>0</v>
      </c>
      <c r="G18" s="43">
        <v>3961.26629</v>
      </c>
      <c r="I18" s="262"/>
      <c r="K18" s="154"/>
      <c r="L18" s="154"/>
      <c r="M18" s="154"/>
      <c r="N18" s="154"/>
    </row>
    <row r="19" spans="1:14" ht="15.9" customHeight="1" x14ac:dyDescent="0.25">
      <c r="A19" s="257"/>
      <c r="B19" s="259"/>
      <c r="C19" s="112" t="s">
        <v>65</v>
      </c>
      <c r="D19" s="43">
        <v>704166.12819999806</v>
      </c>
      <c r="E19" s="141"/>
      <c r="F19" s="43">
        <v>629719.33176000498</v>
      </c>
      <c r="G19" s="43">
        <v>701312.54751000577</v>
      </c>
      <c r="H19" s="12"/>
      <c r="I19" s="262"/>
      <c r="J19" s="13"/>
      <c r="K19" s="154"/>
      <c r="L19" s="154"/>
      <c r="M19" s="154"/>
      <c r="N19" s="154"/>
    </row>
    <row r="20" spans="1:14" ht="15.9" customHeight="1" x14ac:dyDescent="0.25">
      <c r="A20" s="257"/>
      <c r="B20" s="259"/>
      <c r="C20" s="112" t="s">
        <v>66</v>
      </c>
      <c r="D20" s="43">
        <v>65692.248560000036</v>
      </c>
      <c r="E20" s="141"/>
      <c r="F20" s="43">
        <v>62241.754369999988</v>
      </c>
      <c r="G20" s="43">
        <v>65999.523549999969</v>
      </c>
      <c r="H20" s="12"/>
      <c r="I20" s="262"/>
      <c r="J20" s="6"/>
      <c r="K20" s="154"/>
      <c r="L20" s="154"/>
      <c r="M20" s="154"/>
      <c r="N20" s="154"/>
    </row>
    <row r="21" spans="1:14" s="6" customFormat="1" ht="15.9" customHeight="1" x14ac:dyDescent="0.25">
      <c r="A21" s="257"/>
      <c r="B21" s="259"/>
      <c r="C21" s="113" t="s">
        <v>40</v>
      </c>
      <c r="D21" s="43">
        <v>3126.5892000000008</v>
      </c>
      <c r="E21" s="141"/>
      <c r="F21" s="43">
        <v>3144.949790000001</v>
      </c>
      <c r="G21" s="43">
        <v>3346.7239900000004</v>
      </c>
      <c r="H21" s="8"/>
      <c r="I21" s="262"/>
      <c r="K21" s="154"/>
      <c r="L21" s="154"/>
      <c r="M21" s="154"/>
      <c r="N21" s="154"/>
    </row>
    <row r="22" spans="1:14" ht="15.9" customHeight="1" x14ac:dyDescent="0.25">
      <c r="A22" s="257"/>
      <c r="B22" s="259"/>
      <c r="C22" s="113" t="s">
        <v>24</v>
      </c>
      <c r="D22" s="43">
        <v>14534.820940000011</v>
      </c>
      <c r="E22" s="141"/>
      <c r="F22" s="43">
        <v>13117.046599999901</v>
      </c>
      <c r="G22" s="43">
        <v>16239.54401000054</v>
      </c>
      <c r="H22" s="12"/>
      <c r="I22" s="262"/>
      <c r="J22" s="6"/>
      <c r="K22" s="154"/>
      <c r="L22" s="154"/>
      <c r="M22" s="154"/>
      <c r="N22" s="154"/>
    </row>
    <row r="23" spans="1:14" ht="15.9" customHeight="1" x14ac:dyDescent="0.25">
      <c r="A23" s="257"/>
      <c r="B23" s="259"/>
      <c r="C23" s="113" t="s">
        <v>25</v>
      </c>
      <c r="D23" s="43">
        <v>116631.0817000001</v>
      </c>
      <c r="E23" s="141"/>
      <c r="F23" s="43">
        <v>124609.2563200001</v>
      </c>
      <c r="G23" s="43">
        <v>106101.9888199999</v>
      </c>
      <c r="H23" s="12"/>
      <c r="I23" s="262"/>
      <c r="J23" s="6"/>
      <c r="K23" s="154"/>
      <c r="L23" s="154"/>
      <c r="M23" s="154"/>
      <c r="N23" s="154"/>
    </row>
    <row r="24" spans="1:14" ht="15.9" customHeight="1" x14ac:dyDescent="0.25">
      <c r="A24" s="257"/>
      <c r="B24" s="259"/>
      <c r="C24" s="113" t="s">
        <v>37</v>
      </c>
      <c r="D24" s="43">
        <v>2717.72334</v>
      </c>
      <c r="E24" s="141"/>
      <c r="F24" s="43">
        <v>2034.252</v>
      </c>
      <c r="G24" s="43">
        <v>1838.5476299999998</v>
      </c>
      <c r="H24" s="12"/>
      <c r="I24" s="262"/>
      <c r="J24" s="16"/>
      <c r="K24" s="154"/>
      <c r="L24" s="154"/>
      <c r="M24" s="154"/>
      <c r="N24" s="154"/>
    </row>
    <row r="25" spans="1:14" ht="15.9" customHeight="1" x14ac:dyDescent="0.25">
      <c r="A25" s="257"/>
      <c r="B25" s="259"/>
      <c r="C25" s="113" t="s">
        <v>27</v>
      </c>
      <c r="D25" s="43">
        <v>1155.335240000001</v>
      </c>
      <c r="E25" s="141"/>
      <c r="F25" s="43">
        <v>916.39125999999999</v>
      </c>
      <c r="G25" s="43">
        <v>1358.31122</v>
      </c>
      <c r="H25" s="12"/>
      <c r="I25" s="262"/>
      <c r="J25" s="6"/>
      <c r="K25" s="154"/>
      <c r="L25" s="154"/>
      <c r="M25" s="154"/>
      <c r="N25" s="154"/>
    </row>
    <row r="26" spans="1:14" ht="15.9" customHeight="1" x14ac:dyDescent="0.25">
      <c r="A26" s="257"/>
      <c r="B26" s="259"/>
      <c r="C26" s="113" t="s">
        <v>38</v>
      </c>
      <c r="D26" s="43">
        <v>14263.481290000011</v>
      </c>
      <c r="E26" s="141"/>
      <c r="F26" s="43">
        <v>13960.52597000001</v>
      </c>
      <c r="G26" s="43">
        <v>15773.93017</v>
      </c>
      <c r="H26" s="12"/>
      <c r="I26" s="262"/>
      <c r="K26" s="154"/>
      <c r="L26" s="154"/>
      <c r="M26" s="154"/>
      <c r="N26" s="154"/>
    </row>
    <row r="27" spans="1:14" ht="15.9" customHeight="1" x14ac:dyDescent="0.25">
      <c r="A27" s="257"/>
      <c r="B27" s="259"/>
      <c r="C27" s="113" t="s">
        <v>82</v>
      </c>
      <c r="D27" s="43">
        <v>3238.148629999997</v>
      </c>
      <c r="E27" s="141"/>
      <c r="F27" s="43">
        <v>3394.230200000507</v>
      </c>
      <c r="G27" s="43">
        <v>5492.3227500003013</v>
      </c>
      <c r="H27" s="12"/>
      <c r="I27" s="262"/>
      <c r="K27" s="154"/>
      <c r="L27" s="154"/>
      <c r="M27" s="154"/>
      <c r="N27" s="154"/>
    </row>
    <row r="28" spans="1:14" ht="15.9" customHeight="1" x14ac:dyDescent="0.25">
      <c r="A28" s="257"/>
      <c r="B28" s="259"/>
      <c r="C28" s="113" t="s">
        <v>83</v>
      </c>
      <c r="D28" s="43">
        <v>4175.0158000000001</v>
      </c>
      <c r="E28" s="141"/>
      <c r="F28" s="43">
        <v>4091.2600800005143</v>
      </c>
      <c r="G28" s="43">
        <v>4489.5773200005497</v>
      </c>
      <c r="H28" s="12"/>
      <c r="I28" s="262"/>
      <c r="K28" s="154"/>
      <c r="L28" s="154"/>
      <c r="M28" s="154"/>
      <c r="N28" s="154"/>
    </row>
    <row r="29" spans="1:14" ht="15.9" customHeight="1" x14ac:dyDescent="0.25">
      <c r="A29" s="257"/>
      <c r="B29" s="259"/>
      <c r="C29" s="80" t="s">
        <v>133</v>
      </c>
      <c r="D29" s="43">
        <v>2449.8945800000001</v>
      </c>
      <c r="E29" s="141"/>
      <c r="F29" s="43">
        <v>2454.2020599999901</v>
      </c>
      <c r="G29" s="43">
        <v>1078.575880000001</v>
      </c>
      <c r="H29" s="8"/>
      <c r="I29" s="262"/>
      <c r="J29" s="6"/>
      <c r="K29" s="154"/>
      <c r="L29" s="154"/>
      <c r="M29" s="154"/>
      <c r="N29" s="154"/>
    </row>
    <row r="30" spans="1:14" s="8" customFormat="1" ht="18" customHeight="1" x14ac:dyDescent="0.3">
      <c r="A30" s="257"/>
      <c r="B30" s="260"/>
      <c r="C30" s="54" t="s">
        <v>80</v>
      </c>
      <c r="D30" s="55">
        <f>+D10+SUM(D19:D29)</f>
        <v>1417682.4438599993</v>
      </c>
      <c r="E30" s="143"/>
      <c r="F30" s="55">
        <f>+F10+SUM(F19:F29)</f>
        <v>1327024.4878800081</v>
      </c>
      <c r="G30" s="55">
        <f>+G10+SUM(G19:G29)</f>
        <v>1464378.8651300052</v>
      </c>
      <c r="I30" s="263"/>
      <c r="J30" s="17"/>
      <c r="K30" s="175"/>
      <c r="L30" s="175"/>
      <c r="M30" s="175"/>
      <c r="N30" s="175"/>
    </row>
    <row r="31" spans="1:14" ht="6.6" customHeight="1" x14ac:dyDescent="0.3">
      <c r="A31" s="257"/>
      <c r="B31" s="23"/>
      <c r="C31" s="41"/>
      <c r="D31" s="19"/>
      <c r="E31" s="19"/>
      <c r="F31" s="19"/>
      <c r="G31" s="19"/>
      <c r="H31" s="8"/>
      <c r="I31" s="42"/>
      <c r="J31" s="6"/>
      <c r="K31" s="175"/>
      <c r="L31" s="175"/>
      <c r="M31" s="175"/>
      <c r="N31" s="175"/>
    </row>
    <row r="32" spans="1:14" ht="18.75" customHeight="1" x14ac:dyDescent="0.25">
      <c r="A32" s="257"/>
      <c r="B32" s="264" t="s">
        <v>45</v>
      </c>
      <c r="C32" s="44" t="s">
        <v>63</v>
      </c>
      <c r="D32" s="45">
        <v>202186.39652000001</v>
      </c>
      <c r="E32" s="144"/>
      <c r="F32" s="45">
        <v>197724.97809000022</v>
      </c>
      <c r="G32" s="45">
        <v>182194.45967000109</v>
      </c>
      <c r="H32" s="8"/>
      <c r="I32" s="261">
        <f>+G34/G39</f>
        <v>0.12604986656843906</v>
      </c>
      <c r="K32" s="175"/>
      <c r="L32" s="175"/>
      <c r="M32" s="175"/>
      <c r="N32" s="175"/>
    </row>
    <row r="33" spans="1:14" ht="18.75" customHeight="1" x14ac:dyDescent="0.25">
      <c r="A33" s="257"/>
      <c r="B33" s="265"/>
      <c r="C33" s="46" t="s">
        <v>64</v>
      </c>
      <c r="D33" s="43">
        <v>27521.2637</v>
      </c>
      <c r="E33" s="144"/>
      <c r="F33" s="43">
        <v>28421.695319999999</v>
      </c>
      <c r="G33" s="43">
        <v>29012.969100000009</v>
      </c>
      <c r="H33" s="8"/>
      <c r="I33" s="262"/>
      <c r="K33" s="175"/>
      <c r="L33" s="175"/>
      <c r="M33" s="175"/>
      <c r="N33" s="175"/>
    </row>
    <row r="34" spans="1:14" s="8" customFormat="1" ht="18.75" customHeight="1" x14ac:dyDescent="0.25">
      <c r="A34" s="257"/>
      <c r="B34" s="266"/>
      <c r="C34" s="107" t="s">
        <v>88</v>
      </c>
      <c r="D34" s="55">
        <f>SUM(D32:D33)</f>
        <v>229707.66022000002</v>
      </c>
      <c r="F34" s="55">
        <f>SUM(F32:F33)</f>
        <v>226146.67341000022</v>
      </c>
      <c r="G34" s="55">
        <f>SUM(G32:G33)</f>
        <v>211207.4287700011</v>
      </c>
      <c r="H34" s="12"/>
      <c r="I34" s="263"/>
      <c r="K34" s="154"/>
      <c r="L34" s="175"/>
    </row>
    <row r="35" spans="1:14" s="8" customFormat="1" ht="15.6" x14ac:dyDescent="0.3">
      <c r="A35" s="257"/>
      <c r="B35" s="23"/>
      <c r="C35" s="20"/>
      <c r="D35" s="103"/>
      <c r="E35" s="103"/>
      <c r="F35" s="103"/>
      <c r="G35" s="103"/>
      <c r="H35" s="12"/>
      <c r="I35" s="42"/>
      <c r="K35" s="154"/>
      <c r="L35" s="175"/>
    </row>
    <row r="36" spans="1:14" s="8" customFormat="1" ht="15.75" customHeight="1" x14ac:dyDescent="0.3">
      <c r="A36" s="257"/>
      <c r="B36" s="278" t="s">
        <v>47</v>
      </c>
      <c r="C36" s="278"/>
      <c r="D36" s="56">
        <f t="shared" ref="D36:F36" si="0">D39-D37</f>
        <v>644697.47790000122</v>
      </c>
      <c r="F36" s="56">
        <f t="shared" si="0"/>
        <v>631918.45196000324</v>
      </c>
      <c r="G36" s="56">
        <f>G39-G37</f>
        <v>693720.07007999951</v>
      </c>
      <c r="H36" s="12"/>
      <c r="I36" s="57">
        <f>+G36/$G$39</f>
        <v>0.41401631930596261</v>
      </c>
      <c r="K36" s="160"/>
      <c r="L36" s="159"/>
    </row>
    <row r="37" spans="1:14" s="8" customFormat="1" ht="15.75" customHeight="1" x14ac:dyDescent="0.25">
      <c r="A37" s="257"/>
      <c r="B37" s="278" t="s">
        <v>48</v>
      </c>
      <c r="C37" s="278"/>
      <c r="D37" s="56">
        <f>+D19+D20+D21+D34</f>
        <v>1002692.626179998</v>
      </c>
      <c r="F37" s="56">
        <f>+F19+F20+F21+F34</f>
        <v>921252.70933000511</v>
      </c>
      <c r="G37" s="56">
        <f>+G19+G20+G21+G34</f>
        <v>981866.22382000671</v>
      </c>
      <c r="H37" s="69"/>
      <c r="I37" s="57">
        <f>+G37/$G$39</f>
        <v>0.58598368069403739</v>
      </c>
      <c r="K37" s="160"/>
      <c r="L37" s="159"/>
    </row>
    <row r="38" spans="1:14" ht="13.8" x14ac:dyDescent="0.25">
      <c r="B38" s="23"/>
      <c r="C38" s="20"/>
      <c r="D38" s="24"/>
      <c r="E38" s="18"/>
      <c r="F38" s="22"/>
      <c r="G38" s="22"/>
      <c r="H38" s="12"/>
      <c r="I38" s="23"/>
      <c r="K38" s="154"/>
      <c r="L38" s="29"/>
    </row>
    <row r="39" spans="1:14" ht="24.75" customHeight="1" x14ac:dyDescent="0.3">
      <c r="A39" s="279" t="s">
        <v>49</v>
      </c>
      <c r="B39" s="280" t="s">
        <v>134</v>
      </c>
      <c r="C39" s="281"/>
      <c r="D39" s="50">
        <f>+D30+D34</f>
        <v>1647390.1040799993</v>
      </c>
      <c r="E39" s="124"/>
      <c r="F39" s="50">
        <f>+F30+F34</f>
        <v>1553171.1612900083</v>
      </c>
      <c r="G39" s="50">
        <f>+G30+G34</f>
        <v>1675586.2939000062</v>
      </c>
      <c r="H39" s="12"/>
      <c r="I39" s="123"/>
      <c r="K39" s="160"/>
      <c r="L39" s="29"/>
    </row>
    <row r="40" spans="1:14" ht="14.25" customHeight="1" x14ac:dyDescent="0.25">
      <c r="A40" s="279"/>
      <c r="B40" s="282" t="s">
        <v>74</v>
      </c>
      <c r="C40" s="283"/>
      <c r="D40" s="47"/>
      <c r="E40" s="8"/>
      <c r="F40" s="198">
        <v>71894.138350000008</v>
      </c>
      <c r="G40" s="97">
        <v>148742.05308999849</v>
      </c>
      <c r="H40" s="12"/>
      <c r="I40" s="114"/>
      <c r="K40" s="3"/>
      <c r="L40" s="29"/>
    </row>
    <row r="41" spans="1:14" ht="14.25" customHeight="1" x14ac:dyDescent="0.25">
      <c r="A41" s="279"/>
      <c r="B41" s="282" t="s">
        <v>75</v>
      </c>
      <c r="C41" s="283"/>
      <c r="D41" s="47"/>
      <c r="E41" s="8"/>
      <c r="F41" s="198">
        <v>687.24891000000002</v>
      </c>
      <c r="G41" s="97">
        <v>5460.1325199999956</v>
      </c>
      <c r="H41" s="12"/>
      <c r="I41" s="114"/>
      <c r="K41" s="3"/>
      <c r="L41" s="29"/>
    </row>
    <row r="42" spans="1:14" ht="25.5" customHeight="1" x14ac:dyDescent="0.25">
      <c r="A42" s="279"/>
      <c r="B42" s="280" t="s">
        <v>135</v>
      </c>
      <c r="C42" s="281"/>
      <c r="D42" s="50">
        <f>+D39</f>
        <v>1647390.1040799993</v>
      </c>
      <c r="E42" s="69"/>
      <c r="F42" s="52">
        <f t="shared" ref="F42" si="1">+F39-F40-F41</f>
        <v>1480589.7740300084</v>
      </c>
      <c r="G42" s="52">
        <f>+G39-G40-G41</f>
        <v>1521384.1082900078</v>
      </c>
      <c r="H42" s="12"/>
      <c r="I42" s="69"/>
      <c r="K42" s="160"/>
      <c r="L42" s="29"/>
    </row>
    <row r="43" spans="1:14" ht="14.25" customHeight="1" x14ac:dyDescent="0.25">
      <c r="A43" s="279"/>
      <c r="B43" s="282" t="s">
        <v>136</v>
      </c>
      <c r="C43" s="283"/>
      <c r="D43" s="58"/>
      <c r="E43" s="69"/>
      <c r="F43" s="43">
        <v>21821.251619999999</v>
      </c>
      <c r="G43" s="43">
        <v>40858.032040000602</v>
      </c>
      <c r="H43" s="12"/>
      <c r="I43" s="126"/>
      <c r="K43" s="3"/>
      <c r="L43" s="29"/>
    </row>
    <row r="44" spans="1:14" ht="33" customHeight="1" x14ac:dyDescent="0.25">
      <c r="A44" s="279"/>
      <c r="B44" s="255" t="s">
        <v>145</v>
      </c>
      <c r="C44" s="256"/>
      <c r="D44" s="50">
        <f>+D42</f>
        <v>1647390.1040799993</v>
      </c>
      <c r="E44" s="69"/>
      <c r="F44" s="53">
        <f t="shared" ref="F44" si="2">+F42-F43</f>
        <v>1458768.5224100084</v>
      </c>
      <c r="G44" s="53">
        <f>+G42-G43</f>
        <v>1480526.0762500071</v>
      </c>
      <c r="H44" s="12"/>
      <c r="I44" s="69"/>
      <c r="K44" s="160"/>
      <c r="L44" s="29"/>
      <c r="M44" s="14"/>
    </row>
    <row r="45" spans="1:14" customFormat="1" ht="14.4" x14ac:dyDescent="0.3">
      <c r="K45" s="154"/>
      <c r="L45" s="161"/>
    </row>
    <row r="46" spans="1:14" customFormat="1" ht="27.75" customHeight="1" x14ac:dyDescent="0.3">
      <c r="A46" s="274" t="s">
        <v>73</v>
      </c>
      <c r="B46" s="275"/>
      <c r="C46" s="275"/>
      <c r="D46" s="275"/>
      <c r="E46" s="275"/>
      <c r="F46" s="275"/>
      <c r="G46" s="275"/>
      <c r="H46" s="275"/>
      <c r="I46" s="276"/>
      <c r="K46" s="154"/>
      <c r="L46" s="161"/>
    </row>
    <row r="47" spans="1:14" customFormat="1" ht="8.25" customHeight="1" x14ac:dyDescent="0.3">
      <c r="K47" s="154"/>
      <c r="L47" s="161"/>
    </row>
    <row r="48" spans="1:14" s="6" customFormat="1" ht="30" customHeight="1" x14ac:dyDescent="0.3">
      <c r="C48" s="48"/>
      <c r="D48" s="81" t="s">
        <v>125</v>
      </c>
      <c r="F48" s="81" t="str">
        <f>+F8</f>
        <v>Recaudación
 2022</v>
      </c>
      <c r="G48" s="81" t="str">
        <f>+G8</f>
        <v>Recaudación 
2023</v>
      </c>
      <c r="I48"/>
      <c r="K48" s="154"/>
      <c r="L48" s="34"/>
    </row>
    <row r="49" spans="1:13" customFormat="1" ht="8.25" customHeight="1" x14ac:dyDescent="0.3">
      <c r="K49" s="154"/>
      <c r="L49" s="161"/>
    </row>
    <row r="50" spans="1:13" s="8" customFormat="1" ht="19.5" customHeight="1" x14ac:dyDescent="0.3">
      <c r="A50" s="277" t="s">
        <v>72</v>
      </c>
      <c r="B50" s="277"/>
      <c r="C50" s="277"/>
      <c r="D50" s="90">
        <f>SUM(D53:D55)</f>
        <v>57.335249999999995</v>
      </c>
      <c r="E50"/>
      <c r="F50" s="90">
        <f>SUM(F53:F55)</f>
        <v>2705.8100299999996</v>
      </c>
      <c r="G50" s="90">
        <f>SUM(G53:G55)</f>
        <v>9198.9399599999979</v>
      </c>
      <c r="H50"/>
      <c r="I50"/>
      <c r="J50" s="6"/>
      <c r="K50" s="154"/>
      <c r="L50" s="159"/>
    </row>
    <row r="51" spans="1:13" customFormat="1" ht="6" customHeight="1" x14ac:dyDescent="0.3">
      <c r="K51" s="154"/>
      <c r="L51" s="161"/>
    </row>
    <row r="52" spans="1:13" customFormat="1" ht="6" customHeight="1" outlineLevel="1" x14ac:dyDescent="0.3">
      <c r="K52" s="154"/>
      <c r="L52" s="161"/>
    </row>
    <row r="53" spans="1:13" s="6" customFormat="1" ht="15.9" customHeight="1" outlineLevel="1" x14ac:dyDescent="0.3">
      <c r="A53" s="228"/>
      <c r="B53" s="227"/>
      <c r="C53" s="71" t="s">
        <v>97</v>
      </c>
      <c r="D53" s="86">
        <v>0</v>
      </c>
      <c r="E53" s="73"/>
      <c r="F53" s="86">
        <v>0</v>
      </c>
      <c r="G53" s="86">
        <v>5706.5471699999989</v>
      </c>
      <c r="H53"/>
      <c r="I53"/>
    </row>
    <row r="54" spans="1:13" ht="15.9" customHeight="1" outlineLevel="2" x14ac:dyDescent="0.3">
      <c r="A54" s="228"/>
      <c r="B54" s="227"/>
      <c r="C54" s="80" t="s">
        <v>98</v>
      </c>
      <c r="D54" s="76">
        <v>1.8586500000000001</v>
      </c>
      <c r="E54" s="73"/>
      <c r="F54" s="76">
        <v>35</v>
      </c>
      <c r="G54" s="76">
        <v>3358.3139999999999</v>
      </c>
      <c r="H54"/>
      <c r="I54"/>
      <c r="J54" s="6"/>
      <c r="K54" s="6"/>
      <c r="L54" s="6"/>
      <c r="M54" s="6"/>
    </row>
    <row r="55" spans="1:13" ht="15.9" customHeight="1" outlineLevel="2" x14ac:dyDescent="0.3">
      <c r="A55" s="228"/>
      <c r="B55" s="227"/>
      <c r="C55" s="129" t="s">
        <v>87</v>
      </c>
      <c r="D55" s="130">
        <v>55.476599999999998</v>
      </c>
      <c r="E55" s="73"/>
      <c r="F55" s="130">
        <v>2670.8100299999996</v>
      </c>
      <c r="G55" s="130">
        <v>134.07879</v>
      </c>
      <c r="H55"/>
      <c r="I55"/>
      <c r="J55" s="6"/>
      <c r="K55" s="6"/>
      <c r="L55" s="6"/>
      <c r="M55" s="6"/>
    </row>
    <row r="56" spans="1:13" customFormat="1" ht="18.75" customHeight="1" x14ac:dyDescent="0.3">
      <c r="K56" s="154"/>
      <c r="L56" s="161"/>
    </row>
    <row r="57" spans="1:13" ht="33" customHeight="1" x14ac:dyDescent="0.25">
      <c r="A57" s="241" t="s">
        <v>76</v>
      </c>
      <c r="B57" s="242"/>
      <c r="C57" s="242"/>
      <c r="D57" s="242"/>
      <c r="E57" s="242"/>
      <c r="F57" s="242"/>
      <c r="G57" s="242"/>
      <c r="H57" s="242"/>
      <c r="I57" s="243"/>
      <c r="K57" s="154"/>
      <c r="L57" s="29"/>
    </row>
    <row r="58" spans="1:13" ht="8.25" customHeight="1" x14ac:dyDescent="0.3">
      <c r="C58" s="4"/>
      <c r="D58"/>
      <c r="G58" s="5"/>
      <c r="K58" s="154"/>
      <c r="L58" s="29"/>
    </row>
    <row r="59" spans="1:13" s="6" customFormat="1" ht="51" customHeight="1" x14ac:dyDescent="0.3">
      <c r="C59" s="48"/>
      <c r="D59" s="91" t="str">
        <f>+D8</f>
        <v>Meta 
2023</v>
      </c>
      <c r="E59"/>
      <c r="F59" s="91" t="str">
        <f>+F8</f>
        <v>Recaudación
 2022</v>
      </c>
      <c r="G59" s="91" t="str">
        <f>+G8</f>
        <v>Recaudación 
2023</v>
      </c>
      <c r="H59"/>
      <c r="I59" s="91" t="str">
        <f>+I8</f>
        <v>Participación de la Recaudación 2023</v>
      </c>
      <c r="K59" s="154"/>
      <c r="L59" s="34"/>
    </row>
    <row r="60" spans="1:13" customFormat="1" ht="6" customHeight="1" x14ac:dyDescent="0.3">
      <c r="K60" s="162"/>
      <c r="L60" s="161"/>
    </row>
    <row r="61" spans="1:13" s="6" customFormat="1" ht="15.9" customHeight="1" x14ac:dyDescent="0.25">
      <c r="A61" s="244" t="s">
        <v>42</v>
      </c>
      <c r="B61" s="245" t="s">
        <v>43</v>
      </c>
      <c r="C61" s="71" t="s">
        <v>1</v>
      </c>
      <c r="D61" s="72">
        <f t="shared" ref="D61:D77" si="3">+D10</f>
        <v>485531.976380001</v>
      </c>
      <c r="E61" s="73"/>
      <c r="F61" s="72">
        <f t="shared" ref="F61:G63" si="4">+F10</f>
        <v>467341.28747000219</v>
      </c>
      <c r="G61" s="74">
        <f t="shared" si="4"/>
        <v>541347.27227999829</v>
      </c>
      <c r="H61" s="12"/>
      <c r="I61" s="248">
        <f>+G84/G93</f>
        <v>0.87463836664445094</v>
      </c>
      <c r="K61" s="154"/>
      <c r="L61" s="34"/>
    </row>
    <row r="62" spans="1:13" ht="15.9" customHeight="1" outlineLevel="1" x14ac:dyDescent="0.25">
      <c r="A62" s="244"/>
      <c r="B62" s="246"/>
      <c r="C62" s="75" t="s">
        <v>68</v>
      </c>
      <c r="D62" s="76">
        <f t="shared" si="3"/>
        <v>466576.32166000007</v>
      </c>
      <c r="E62" s="73"/>
      <c r="F62" s="76">
        <f t="shared" si="4"/>
        <v>443930.53145000304</v>
      </c>
      <c r="G62" s="77">
        <f t="shared" si="4"/>
        <v>516451.55173999898</v>
      </c>
      <c r="I62" s="249"/>
      <c r="J62" s="6"/>
      <c r="K62" s="154"/>
      <c r="L62" s="29"/>
    </row>
    <row r="63" spans="1:13" ht="15.9" customHeight="1" outlineLevel="1" x14ac:dyDescent="0.25">
      <c r="A63" s="244"/>
      <c r="B63" s="246"/>
      <c r="C63" s="75" t="s">
        <v>35</v>
      </c>
      <c r="D63" s="76">
        <f t="shared" si="3"/>
        <v>518.0833100000001</v>
      </c>
      <c r="E63" s="73"/>
      <c r="F63" s="76">
        <f t="shared" si="4"/>
        <v>265.91473999999999</v>
      </c>
      <c r="G63" s="77">
        <f t="shared" si="4"/>
        <v>145.94132999999999</v>
      </c>
      <c r="I63" s="249"/>
      <c r="K63" s="154"/>
      <c r="L63" s="29"/>
    </row>
    <row r="64" spans="1:13" ht="15.9" customHeight="1" outlineLevel="1" x14ac:dyDescent="0.25">
      <c r="A64" s="244"/>
      <c r="B64" s="246"/>
      <c r="C64" s="75" t="s">
        <v>69</v>
      </c>
      <c r="D64" s="76">
        <f t="shared" si="3"/>
        <v>18385.86951000004</v>
      </c>
      <c r="F64" s="76">
        <f>F13</f>
        <v>23144.841280000142</v>
      </c>
      <c r="G64" s="77">
        <f t="shared" ref="G64:G77" si="5">+G13</f>
        <v>24749.779210000019</v>
      </c>
      <c r="I64" s="249"/>
      <c r="K64" s="154"/>
      <c r="L64" s="29"/>
    </row>
    <row r="65" spans="1:12" ht="15.9" customHeight="1" outlineLevel="1" x14ac:dyDescent="0.25">
      <c r="A65" s="244"/>
      <c r="B65" s="246"/>
      <c r="C65" s="78" t="s">
        <v>34</v>
      </c>
      <c r="D65" s="76">
        <f t="shared" si="3"/>
        <v>4514.7207999999964</v>
      </c>
      <c r="E65" s="73"/>
      <c r="F65" s="76">
        <f t="shared" ref="F65:F77" si="6">+F14</f>
        <v>2809.3138700000009</v>
      </c>
      <c r="G65" s="77">
        <f t="shared" si="5"/>
        <v>4144.3086900000062</v>
      </c>
      <c r="I65" s="249"/>
      <c r="K65" s="154"/>
      <c r="L65" s="29"/>
    </row>
    <row r="66" spans="1:12" ht="15.9" customHeight="1" outlineLevel="1" x14ac:dyDescent="0.25">
      <c r="A66" s="244"/>
      <c r="B66" s="246"/>
      <c r="C66" s="78" t="s">
        <v>33</v>
      </c>
      <c r="D66" s="76">
        <f t="shared" si="3"/>
        <v>11262.460429999999</v>
      </c>
      <c r="E66" s="73"/>
      <c r="F66" s="76">
        <f t="shared" si="6"/>
        <v>7784.8447000000015</v>
      </c>
      <c r="G66" s="77">
        <f t="shared" si="5"/>
        <v>14617.66483</v>
      </c>
      <c r="I66" s="249"/>
      <c r="K66" s="154"/>
      <c r="L66" s="29"/>
    </row>
    <row r="67" spans="1:12" ht="15.9" customHeight="1" outlineLevel="1" x14ac:dyDescent="0.25">
      <c r="A67" s="244"/>
      <c r="B67" s="246"/>
      <c r="C67" s="78" t="s">
        <v>32</v>
      </c>
      <c r="D67" s="76">
        <f t="shared" si="3"/>
        <v>788.34053000000017</v>
      </c>
      <c r="E67" s="73"/>
      <c r="F67" s="76">
        <f t="shared" si="6"/>
        <v>783.30541000000017</v>
      </c>
      <c r="G67" s="77">
        <f t="shared" si="5"/>
        <v>889.17160000000024</v>
      </c>
      <c r="I67" s="249"/>
      <c r="K67" s="154"/>
      <c r="L67" s="29"/>
    </row>
    <row r="68" spans="1:12" ht="15.9" customHeight="1" outlineLevel="1" x14ac:dyDescent="0.25">
      <c r="A68" s="244"/>
      <c r="B68" s="246"/>
      <c r="C68" s="111" t="s">
        <v>91</v>
      </c>
      <c r="D68" s="76">
        <f t="shared" si="3"/>
        <v>1820.347750000001</v>
      </c>
      <c r="E68" s="73"/>
      <c r="F68" s="76">
        <f t="shared" si="6"/>
        <v>11767.37730000014</v>
      </c>
      <c r="G68" s="77">
        <f t="shared" si="5"/>
        <v>1137.3678000000032</v>
      </c>
      <c r="I68" s="249"/>
      <c r="K68" s="154"/>
      <c r="L68" s="29"/>
    </row>
    <row r="69" spans="1:12" ht="15.9" customHeight="1" outlineLevel="1" x14ac:dyDescent="0.25">
      <c r="A69" s="244"/>
      <c r="B69" s="246"/>
      <c r="C69" s="111" t="s">
        <v>96</v>
      </c>
      <c r="D69" s="76">
        <f t="shared" si="3"/>
        <v>0</v>
      </c>
      <c r="E69" s="73"/>
      <c r="F69" s="76">
        <f t="shared" si="6"/>
        <v>0</v>
      </c>
      <c r="G69" s="77">
        <f t="shared" si="5"/>
        <v>3961.26629</v>
      </c>
      <c r="I69" s="249"/>
      <c r="K69" s="154"/>
      <c r="L69" s="29"/>
    </row>
    <row r="70" spans="1:12" ht="15.9" customHeight="1" x14ac:dyDescent="0.25">
      <c r="A70" s="244"/>
      <c r="B70" s="246"/>
      <c r="C70" s="79" t="s">
        <v>65</v>
      </c>
      <c r="D70" s="76">
        <f t="shared" si="3"/>
        <v>704166.12819999806</v>
      </c>
      <c r="E70" s="73"/>
      <c r="F70" s="76">
        <f t="shared" si="6"/>
        <v>629719.33176000498</v>
      </c>
      <c r="G70" s="77">
        <f t="shared" si="5"/>
        <v>701312.54751000577</v>
      </c>
      <c r="H70" s="12"/>
      <c r="I70" s="249"/>
      <c r="J70" s="13"/>
      <c r="K70" s="154"/>
      <c r="L70" s="29"/>
    </row>
    <row r="71" spans="1:12" ht="15.9" customHeight="1" x14ac:dyDescent="0.25">
      <c r="A71" s="244"/>
      <c r="B71" s="246"/>
      <c r="C71" s="79" t="s">
        <v>66</v>
      </c>
      <c r="D71" s="76">
        <f t="shared" si="3"/>
        <v>65692.248560000036</v>
      </c>
      <c r="E71" s="73"/>
      <c r="F71" s="76">
        <f t="shared" si="6"/>
        <v>62241.754369999988</v>
      </c>
      <c r="G71" s="77">
        <f t="shared" si="5"/>
        <v>65999.523549999969</v>
      </c>
      <c r="H71" s="12"/>
      <c r="I71" s="249"/>
      <c r="J71" s="6"/>
    </row>
    <row r="72" spans="1:12" s="6" customFormat="1" ht="15.9" customHeight="1" x14ac:dyDescent="0.25">
      <c r="A72" s="244"/>
      <c r="B72" s="246"/>
      <c r="C72" s="80" t="s">
        <v>40</v>
      </c>
      <c r="D72" s="76">
        <f t="shared" si="3"/>
        <v>3126.5892000000008</v>
      </c>
      <c r="E72" s="73"/>
      <c r="F72" s="76">
        <f t="shared" si="6"/>
        <v>3144.949790000001</v>
      </c>
      <c r="G72" s="77">
        <f t="shared" si="5"/>
        <v>3346.7239900000004</v>
      </c>
      <c r="H72" s="8"/>
      <c r="I72" s="249"/>
      <c r="K72" s="155"/>
    </row>
    <row r="73" spans="1:12" ht="15.9" customHeight="1" x14ac:dyDescent="0.25">
      <c r="A73" s="244"/>
      <c r="B73" s="246"/>
      <c r="C73" s="80" t="s">
        <v>24</v>
      </c>
      <c r="D73" s="76">
        <f t="shared" si="3"/>
        <v>14534.820940000011</v>
      </c>
      <c r="E73" s="73"/>
      <c r="F73" s="76">
        <f t="shared" si="6"/>
        <v>13117.046599999901</v>
      </c>
      <c r="G73" s="77">
        <f t="shared" si="5"/>
        <v>16239.54401000054</v>
      </c>
      <c r="H73" s="12"/>
      <c r="I73" s="249"/>
      <c r="J73" s="6"/>
    </row>
    <row r="74" spans="1:12" ht="15.9" customHeight="1" x14ac:dyDescent="0.25">
      <c r="A74" s="244"/>
      <c r="B74" s="246"/>
      <c r="C74" s="80" t="s">
        <v>25</v>
      </c>
      <c r="D74" s="76">
        <f t="shared" si="3"/>
        <v>116631.0817000001</v>
      </c>
      <c r="E74" s="73"/>
      <c r="F74" s="76">
        <f t="shared" si="6"/>
        <v>124609.2563200001</v>
      </c>
      <c r="G74" s="77">
        <f t="shared" si="5"/>
        <v>106101.9888199999</v>
      </c>
      <c r="H74" s="12"/>
      <c r="I74" s="249"/>
      <c r="J74" s="6"/>
    </row>
    <row r="75" spans="1:12" ht="15.9" customHeight="1" x14ac:dyDescent="0.25">
      <c r="A75" s="244"/>
      <c r="B75" s="246"/>
      <c r="C75" s="80" t="s">
        <v>37</v>
      </c>
      <c r="D75" s="76">
        <f t="shared" si="3"/>
        <v>2717.72334</v>
      </c>
      <c r="E75" s="73"/>
      <c r="F75" s="76">
        <f t="shared" si="6"/>
        <v>2034.252</v>
      </c>
      <c r="G75" s="77">
        <f t="shared" si="5"/>
        <v>1838.5476299999998</v>
      </c>
      <c r="H75" s="12"/>
      <c r="I75" s="249"/>
      <c r="J75" s="16"/>
    </row>
    <row r="76" spans="1:12" ht="15.9" customHeight="1" x14ac:dyDescent="0.25">
      <c r="A76" s="244"/>
      <c r="B76" s="246"/>
      <c r="C76" s="80" t="s">
        <v>27</v>
      </c>
      <c r="D76" s="76">
        <f t="shared" si="3"/>
        <v>1155.335240000001</v>
      </c>
      <c r="E76" s="73"/>
      <c r="F76" s="76">
        <f t="shared" si="6"/>
        <v>916.39125999999999</v>
      </c>
      <c r="G76" s="77">
        <f t="shared" si="5"/>
        <v>1358.31122</v>
      </c>
      <c r="H76" s="12"/>
      <c r="I76" s="249"/>
      <c r="J76" s="6"/>
    </row>
    <row r="77" spans="1:12" ht="15.9" customHeight="1" x14ac:dyDescent="0.25">
      <c r="A77" s="244"/>
      <c r="B77" s="246"/>
      <c r="C77" s="80" t="s">
        <v>38</v>
      </c>
      <c r="D77" s="76">
        <f t="shared" si="3"/>
        <v>14263.481290000011</v>
      </c>
      <c r="E77" s="73"/>
      <c r="F77" s="76">
        <f t="shared" si="6"/>
        <v>13960.52597000001</v>
      </c>
      <c r="G77" s="77">
        <f t="shared" si="5"/>
        <v>15773.93017</v>
      </c>
      <c r="H77" s="12"/>
      <c r="I77" s="249"/>
    </row>
    <row r="78" spans="1:12" ht="15.9" customHeight="1" x14ac:dyDescent="0.25">
      <c r="A78" s="244"/>
      <c r="B78" s="246"/>
      <c r="C78" s="80" t="s">
        <v>87</v>
      </c>
      <c r="D78" s="76">
        <f>D55</f>
        <v>55.476599999999998</v>
      </c>
      <c r="E78" s="73"/>
      <c r="F78" s="76">
        <f>F55</f>
        <v>2670.8100299999996</v>
      </c>
      <c r="G78" s="77">
        <f>G55</f>
        <v>134.07879</v>
      </c>
      <c r="H78" s="12"/>
      <c r="I78" s="249"/>
    </row>
    <row r="79" spans="1:12" ht="15.9" customHeight="1" x14ac:dyDescent="0.25">
      <c r="A79" s="244"/>
      <c r="B79" s="246"/>
      <c r="C79" s="80" t="str">
        <f>+C53</f>
        <v>Contribución Post COVID Sociedades</v>
      </c>
      <c r="D79" s="76">
        <f>+D53</f>
        <v>0</v>
      </c>
      <c r="E79" s="73"/>
      <c r="F79" s="76">
        <f>F53</f>
        <v>0</v>
      </c>
      <c r="G79" s="77">
        <f>+G53</f>
        <v>5706.5471699999989</v>
      </c>
      <c r="H79" s="12"/>
      <c r="I79" s="249"/>
    </row>
    <row r="80" spans="1:12" ht="15.9" customHeight="1" x14ac:dyDescent="0.25">
      <c r="A80" s="244"/>
      <c r="B80" s="246"/>
      <c r="C80" s="80" t="str">
        <f>+C54</f>
        <v>Contribución Post COVID Personas Naturales</v>
      </c>
      <c r="D80" s="76">
        <f>+D54</f>
        <v>1.8586500000000001</v>
      </c>
      <c r="E80" s="73"/>
      <c r="F80" s="76">
        <f>F54</f>
        <v>35</v>
      </c>
      <c r="G80" s="77">
        <f>+G54</f>
        <v>3358.3139999999999</v>
      </c>
      <c r="H80" s="12"/>
      <c r="I80" s="249"/>
    </row>
    <row r="81" spans="1:11" ht="15.9" customHeight="1" x14ac:dyDescent="0.25">
      <c r="A81" s="244"/>
      <c r="B81" s="246"/>
      <c r="C81" s="80" t="s">
        <v>82</v>
      </c>
      <c r="D81" s="76">
        <f>+D27</f>
        <v>3238.148629999997</v>
      </c>
      <c r="E81" s="73"/>
      <c r="F81" s="76">
        <f t="shared" ref="F81:G83" si="7">+F27</f>
        <v>3394.230200000507</v>
      </c>
      <c r="G81" s="77">
        <f t="shared" si="7"/>
        <v>5492.3227500003013</v>
      </c>
      <c r="H81" s="12"/>
      <c r="I81" s="249"/>
    </row>
    <row r="82" spans="1:11" ht="15.9" customHeight="1" x14ac:dyDescent="0.25">
      <c r="A82" s="244"/>
      <c r="B82" s="246"/>
      <c r="C82" s="80" t="s">
        <v>83</v>
      </c>
      <c r="D82" s="76">
        <f>+D28</f>
        <v>4175.0158000000001</v>
      </c>
      <c r="E82" s="73"/>
      <c r="F82" s="76">
        <f t="shared" si="7"/>
        <v>4091.2600800005143</v>
      </c>
      <c r="G82" s="77">
        <f t="shared" si="7"/>
        <v>4489.5773200005497</v>
      </c>
      <c r="H82" s="12"/>
      <c r="I82" s="249"/>
    </row>
    <row r="83" spans="1:11" ht="15.9" customHeight="1" x14ac:dyDescent="0.25">
      <c r="A83" s="244"/>
      <c r="B83" s="246"/>
      <c r="C83" s="80" t="s">
        <v>133</v>
      </c>
      <c r="D83" s="76">
        <f>+D29</f>
        <v>2449.8945800000001</v>
      </c>
      <c r="E83" s="73"/>
      <c r="F83" s="76">
        <f t="shared" si="7"/>
        <v>2454.2020599999901</v>
      </c>
      <c r="G83" s="77">
        <f t="shared" si="7"/>
        <v>1078.575880000001</v>
      </c>
      <c r="H83" s="8"/>
      <c r="I83" s="249"/>
      <c r="J83" s="6"/>
    </row>
    <row r="84" spans="1:11" s="8" customFormat="1" ht="18" customHeight="1" x14ac:dyDescent="0.25">
      <c r="A84" s="244"/>
      <c r="B84" s="247"/>
      <c r="C84" s="92" t="s">
        <v>80</v>
      </c>
      <c r="D84" s="93">
        <f>+D61+D70+D71+SUM(D72:D83)</f>
        <v>1417739.7791099993</v>
      </c>
      <c r="E84" s="69"/>
      <c r="F84" s="93">
        <f>+F61+F70+F71+SUM(F72:F83)</f>
        <v>1329730.2979100083</v>
      </c>
      <c r="G84" s="93">
        <f>+G61+G70+G71+SUM(G72:G83)</f>
        <v>1473577.8050900055</v>
      </c>
      <c r="I84" s="250"/>
      <c r="J84" s="17"/>
      <c r="K84" s="157"/>
    </row>
    <row r="85" spans="1:11" ht="10.5" customHeight="1" x14ac:dyDescent="0.3">
      <c r="A85" s="244"/>
      <c r="B85" s="23"/>
      <c r="C85" s="41"/>
      <c r="D85" s="19"/>
      <c r="E85" s="19"/>
      <c r="F85" s="19"/>
      <c r="G85" s="19"/>
      <c r="H85" s="8"/>
      <c r="I85" s="42"/>
      <c r="J85" s="6"/>
    </row>
    <row r="86" spans="1:11" ht="18.75" customHeight="1" x14ac:dyDescent="0.25">
      <c r="A86" s="244"/>
      <c r="B86" s="251" t="s">
        <v>45</v>
      </c>
      <c r="C86" s="84" t="s">
        <v>63</v>
      </c>
      <c r="D86" s="86">
        <f>+D32</f>
        <v>202186.39652000001</v>
      </c>
      <c r="E86" s="85"/>
      <c r="F86" s="86">
        <f>+F32</f>
        <v>197724.97809000022</v>
      </c>
      <c r="G86" s="87">
        <f>+G32</f>
        <v>182194.45967000109</v>
      </c>
      <c r="H86" s="8"/>
      <c r="I86" s="248">
        <f>+G88/G93</f>
        <v>0.12536163335554906</v>
      </c>
    </row>
    <row r="87" spans="1:11" ht="18.75" customHeight="1" x14ac:dyDescent="0.25">
      <c r="A87" s="244"/>
      <c r="B87" s="252"/>
      <c r="C87" s="88" t="s">
        <v>64</v>
      </c>
      <c r="D87" s="76">
        <f>+D33</f>
        <v>27521.2637</v>
      </c>
      <c r="E87" s="85"/>
      <c r="F87" s="76">
        <f>+F33</f>
        <v>28421.695319999999</v>
      </c>
      <c r="G87" s="77">
        <f>+G33</f>
        <v>29012.969100000009</v>
      </c>
      <c r="H87" s="8"/>
      <c r="I87" s="249"/>
    </row>
    <row r="88" spans="1:11" s="8" customFormat="1" ht="18.75" customHeight="1" x14ac:dyDescent="0.3">
      <c r="A88" s="244"/>
      <c r="B88" s="253"/>
      <c r="C88" s="108" t="s">
        <v>88</v>
      </c>
      <c r="D88" s="93">
        <f>SUM(D86:D87)</f>
        <v>229707.66022000002</v>
      </c>
      <c r="F88" s="93">
        <f>SUM(F86:F87)</f>
        <v>226146.67341000022</v>
      </c>
      <c r="G88" s="93">
        <f>SUM(G86:G87)</f>
        <v>211207.4287700011</v>
      </c>
      <c r="H88" s="12"/>
      <c r="I88" s="250"/>
      <c r="K88" s="157"/>
    </row>
    <row r="89" spans="1:11" s="8" customFormat="1" ht="15.6" x14ac:dyDescent="0.3">
      <c r="A89" s="244"/>
      <c r="B89" s="23"/>
      <c r="C89" s="20"/>
      <c r="D89" s="24"/>
      <c r="F89" s="21"/>
      <c r="G89" s="24"/>
      <c r="H89" s="12"/>
      <c r="I89" s="42"/>
      <c r="K89" s="157"/>
    </row>
    <row r="90" spans="1:11" s="8" customFormat="1" ht="15.75" customHeight="1" x14ac:dyDescent="0.3">
      <c r="A90" s="244"/>
      <c r="B90" s="254" t="s">
        <v>47</v>
      </c>
      <c r="C90" s="254"/>
      <c r="D90" s="94">
        <f>D93-D91</f>
        <v>644754.81315000122</v>
      </c>
      <c r="F90" s="94">
        <f t="shared" ref="F90:G90" si="8">F93-F91</f>
        <v>634624.26199000352</v>
      </c>
      <c r="G90" s="94">
        <f t="shared" si="8"/>
        <v>702919.01003999985</v>
      </c>
      <c r="H90" s="12"/>
      <c r="I90" s="95">
        <f>+G90/$G$93</f>
        <v>0.4172157945790777</v>
      </c>
      <c r="K90" s="157"/>
    </row>
    <row r="91" spans="1:11" s="8" customFormat="1" ht="15.75" customHeight="1" x14ac:dyDescent="0.25">
      <c r="A91" s="244"/>
      <c r="B91" s="254" t="s">
        <v>48</v>
      </c>
      <c r="C91" s="254"/>
      <c r="D91" s="94">
        <f>+D70+D71+D72+D88</f>
        <v>1002692.626179998</v>
      </c>
      <c r="F91" s="94">
        <f>+F70+F71+F72+F88</f>
        <v>921252.70933000511</v>
      </c>
      <c r="G91" s="94">
        <f>+G70+G71+G72+G88</f>
        <v>981866.22382000671</v>
      </c>
      <c r="H91" s="69"/>
      <c r="I91" s="95">
        <f>+G91/$G$93</f>
        <v>0.58278420542092235</v>
      </c>
      <c r="K91" s="157"/>
    </row>
    <row r="92" spans="1:11" ht="13.8" x14ac:dyDescent="0.25">
      <c r="B92" s="23"/>
      <c r="C92" s="20"/>
      <c r="D92" s="24"/>
      <c r="E92" s="8"/>
      <c r="F92" s="22"/>
      <c r="G92" s="22"/>
      <c r="H92" s="12"/>
      <c r="I92" s="23"/>
    </row>
    <row r="93" spans="1:11" ht="26.25" customHeight="1" x14ac:dyDescent="0.3">
      <c r="A93" s="234" t="s">
        <v>49</v>
      </c>
      <c r="B93" s="235" t="s">
        <v>134</v>
      </c>
      <c r="C93" s="236"/>
      <c r="D93" s="96">
        <f>+D84+D88</f>
        <v>1647447.4393299993</v>
      </c>
      <c r="E93"/>
      <c r="F93" s="96">
        <f>+F84+F88</f>
        <v>1555876.9713200086</v>
      </c>
      <c r="G93" s="96">
        <f>+G84+G88</f>
        <v>1684785.2338600066</v>
      </c>
      <c r="H93" s="12"/>
      <c r="I93" s="69"/>
    </row>
    <row r="94" spans="1:11" ht="14.25" customHeight="1" x14ac:dyDescent="0.25">
      <c r="A94" s="234"/>
      <c r="B94" s="237" t="s">
        <v>74</v>
      </c>
      <c r="C94" s="238"/>
      <c r="D94" s="97"/>
      <c r="E94" s="85"/>
      <c r="F94" s="198">
        <f>F40</f>
        <v>71894.138350000008</v>
      </c>
      <c r="G94" s="97">
        <f>G40</f>
        <v>148742.05308999849</v>
      </c>
      <c r="H94" s="12"/>
      <c r="I94" s="114"/>
    </row>
    <row r="95" spans="1:11" ht="14.25" customHeight="1" x14ac:dyDescent="0.25">
      <c r="A95" s="234"/>
      <c r="B95" s="237" t="s">
        <v>75</v>
      </c>
      <c r="C95" s="238"/>
      <c r="D95" s="97"/>
      <c r="E95" s="85"/>
      <c r="F95" s="198">
        <f>F41</f>
        <v>687.24891000000002</v>
      </c>
      <c r="G95" s="97">
        <f>G41</f>
        <v>5460.1325199999956</v>
      </c>
      <c r="H95" s="12"/>
      <c r="I95" s="69"/>
    </row>
    <row r="96" spans="1:11" ht="27" customHeight="1" x14ac:dyDescent="0.3">
      <c r="A96" s="234"/>
      <c r="B96" s="235" t="s">
        <v>137</v>
      </c>
      <c r="C96" s="236"/>
      <c r="D96" s="96"/>
      <c r="E96"/>
      <c r="F96" s="98">
        <f>+F93-F94-F95</f>
        <v>1483295.5840600086</v>
      </c>
      <c r="G96" s="98">
        <f>+G93-G94-G95</f>
        <v>1530583.0482500081</v>
      </c>
      <c r="H96" s="12"/>
      <c r="I96" s="69"/>
    </row>
    <row r="97" spans="1:11" ht="14.25" customHeight="1" x14ac:dyDescent="0.3">
      <c r="A97" s="234"/>
      <c r="B97" s="237" t="s">
        <v>138</v>
      </c>
      <c r="C97" s="238"/>
      <c r="D97" s="99"/>
      <c r="E97" s="100"/>
      <c r="F97" s="127">
        <f>+F43</f>
        <v>21821.251619999999</v>
      </c>
      <c r="G97" s="127">
        <f>+G43</f>
        <v>40858.032040000602</v>
      </c>
      <c r="H97" s="12"/>
      <c r="I97" s="69"/>
    </row>
    <row r="98" spans="1:11" ht="38.25" customHeight="1" x14ac:dyDescent="0.3">
      <c r="A98" s="234"/>
      <c r="B98" s="239" t="s">
        <v>139</v>
      </c>
      <c r="C98" s="240"/>
      <c r="D98" s="96"/>
      <c r="E98"/>
      <c r="F98" s="102">
        <f>+F96-F97</f>
        <v>1461474.3324400086</v>
      </c>
      <c r="G98" s="102">
        <f>+G96-G97</f>
        <v>1489725.0162100075</v>
      </c>
      <c r="H98" s="12"/>
      <c r="I98" s="69"/>
    </row>
    <row r="99" spans="1:11" customFormat="1" ht="15" customHeight="1" x14ac:dyDescent="0.3">
      <c r="A99" s="230" t="s">
        <v>123</v>
      </c>
      <c r="B99" s="230"/>
      <c r="C99" s="230"/>
      <c r="F99" s="124"/>
      <c r="G99" s="124"/>
      <c r="K99" s="156"/>
    </row>
    <row r="100" spans="1:11" ht="54" customHeight="1" x14ac:dyDescent="0.25">
      <c r="A100" s="231" t="s">
        <v>84</v>
      </c>
      <c r="B100" s="231"/>
      <c r="C100" s="231"/>
      <c r="D100" s="231"/>
      <c r="E100" s="231"/>
      <c r="F100" s="231"/>
      <c r="G100" s="231"/>
      <c r="H100" s="231"/>
      <c r="I100" s="231"/>
    </row>
    <row r="101" spans="1:11" ht="12.75" customHeight="1" x14ac:dyDescent="0.25">
      <c r="A101" s="231" t="s">
        <v>70</v>
      </c>
      <c r="B101" s="231"/>
      <c r="C101" s="231"/>
      <c r="D101" s="231"/>
      <c r="E101" s="231"/>
      <c r="F101" s="231"/>
      <c r="G101" s="231"/>
      <c r="H101" s="231"/>
      <c r="I101" s="231"/>
    </row>
    <row r="102" spans="1:11" ht="12.75" customHeight="1" x14ac:dyDescent="0.25">
      <c r="A102" s="231" t="s">
        <v>71</v>
      </c>
      <c r="B102" s="231"/>
      <c r="C102" s="231"/>
      <c r="D102" s="231"/>
      <c r="E102" s="231"/>
      <c r="F102" s="231"/>
      <c r="G102" s="231"/>
      <c r="H102" s="231"/>
      <c r="I102" s="231"/>
    </row>
    <row r="103" spans="1:11" ht="12.75" customHeight="1" x14ac:dyDescent="0.25">
      <c r="A103" s="231" t="s">
        <v>144</v>
      </c>
      <c r="B103" s="231"/>
      <c r="C103" s="231"/>
      <c r="D103" s="231"/>
      <c r="E103" s="231"/>
      <c r="F103" s="231"/>
      <c r="G103" s="231"/>
      <c r="H103" s="231"/>
      <c r="I103" s="231"/>
      <c r="K103" s="3"/>
    </row>
    <row r="104" spans="1:11" ht="12.75" customHeight="1" x14ac:dyDescent="0.25">
      <c r="A104" s="231" t="s">
        <v>140</v>
      </c>
      <c r="B104" s="231"/>
      <c r="C104" s="231"/>
      <c r="D104" s="231"/>
      <c r="E104" s="231"/>
      <c r="F104" s="231"/>
      <c r="G104" s="231"/>
      <c r="H104" s="231"/>
      <c r="I104" s="231"/>
      <c r="K104" s="3"/>
    </row>
    <row r="105" spans="1:11" ht="12.75" customHeight="1" x14ac:dyDescent="0.25">
      <c r="A105" s="231" t="s">
        <v>141</v>
      </c>
      <c r="B105" s="231"/>
      <c r="C105" s="231"/>
      <c r="D105" s="231"/>
      <c r="E105" s="231"/>
      <c r="F105" s="231"/>
      <c r="G105" s="231"/>
      <c r="H105" s="231"/>
      <c r="I105" s="231"/>
      <c r="K105" s="3"/>
    </row>
    <row r="106" spans="1:11" ht="15" customHeight="1" x14ac:dyDescent="0.25">
      <c r="A106" s="231" t="s">
        <v>142</v>
      </c>
      <c r="B106" s="231"/>
      <c r="C106" s="231"/>
      <c r="D106" s="231"/>
      <c r="E106" s="231"/>
      <c r="F106" s="231"/>
      <c r="G106" s="231"/>
      <c r="H106" s="231"/>
      <c r="I106" s="231"/>
      <c r="K106" s="3"/>
    </row>
    <row r="107" spans="1:11" ht="27" customHeight="1" x14ac:dyDescent="0.25">
      <c r="A107" s="231" t="s">
        <v>143</v>
      </c>
      <c r="B107" s="231"/>
      <c r="C107" s="231"/>
      <c r="D107" s="231"/>
      <c r="E107" s="231"/>
      <c r="F107" s="231"/>
      <c r="G107" s="231"/>
      <c r="H107" s="231"/>
      <c r="I107" s="231"/>
      <c r="K107" s="3"/>
    </row>
    <row r="108" spans="1:11" ht="15" customHeight="1" x14ac:dyDescent="0.25">
      <c r="A108" s="230" t="s">
        <v>58</v>
      </c>
      <c r="B108" s="230"/>
      <c r="C108" s="230"/>
      <c r="D108" s="128"/>
      <c r="E108" s="128"/>
      <c r="F108" s="128"/>
      <c r="G108" s="128"/>
      <c r="H108" s="128"/>
      <c r="I108" s="128"/>
    </row>
    <row r="109" spans="1:11" ht="15" customHeight="1" x14ac:dyDescent="0.25">
      <c r="A109" s="232" t="s">
        <v>120</v>
      </c>
      <c r="B109" s="232"/>
      <c r="C109" s="232"/>
      <c r="D109" s="232"/>
      <c r="E109" s="232"/>
      <c r="F109" s="232"/>
      <c r="G109" s="22"/>
      <c r="H109" s="8"/>
      <c r="I109" s="23"/>
    </row>
    <row r="110" spans="1:11" ht="15" customHeight="1" x14ac:dyDescent="0.25">
      <c r="A110" s="233" t="s">
        <v>99</v>
      </c>
      <c r="B110" s="233"/>
      <c r="C110" s="233"/>
      <c r="D110" s="233"/>
      <c r="E110" s="25"/>
      <c r="F110" s="25"/>
      <c r="G110" s="26"/>
      <c r="H110" s="26"/>
      <c r="I110" s="26"/>
    </row>
    <row r="111" spans="1:11" ht="15" customHeight="1" x14ac:dyDescent="0.25">
      <c r="A111" s="229" t="s">
        <v>29</v>
      </c>
      <c r="B111" s="229"/>
      <c r="C111" s="229"/>
      <c r="D111" s="229"/>
      <c r="E111" s="25"/>
      <c r="F111" s="25"/>
      <c r="G111" s="26"/>
      <c r="H111" s="26"/>
      <c r="I111" s="26"/>
    </row>
    <row r="112" spans="1:11" x14ac:dyDescent="0.25">
      <c r="C112" s="26"/>
      <c r="D112" s="26"/>
      <c r="E112" s="25"/>
      <c r="F112" s="25"/>
      <c r="G112" s="26"/>
      <c r="H112" s="26"/>
      <c r="I112" s="26"/>
    </row>
  </sheetData>
  <mergeCells count="51">
    <mergeCell ref="A103:I103"/>
    <mergeCell ref="A1:I1"/>
    <mergeCell ref="A2:I2"/>
    <mergeCell ref="A3:I3"/>
    <mergeCell ref="A4:I4"/>
    <mergeCell ref="A6:I6"/>
    <mergeCell ref="A46:I46"/>
    <mergeCell ref="A50:C50"/>
    <mergeCell ref="B36:C36"/>
    <mergeCell ref="B37:C37"/>
    <mergeCell ref="A39:A44"/>
    <mergeCell ref="B39:C39"/>
    <mergeCell ref="B40:C40"/>
    <mergeCell ref="B41:C41"/>
    <mergeCell ref="B42:C42"/>
    <mergeCell ref="B43:C43"/>
    <mergeCell ref="B44:C44"/>
    <mergeCell ref="A10:A37"/>
    <mergeCell ref="B10:B30"/>
    <mergeCell ref="I10:I30"/>
    <mergeCell ref="B32:B34"/>
    <mergeCell ref="I32:I34"/>
    <mergeCell ref="A57:I57"/>
    <mergeCell ref="A61:A91"/>
    <mergeCell ref="B61:B84"/>
    <mergeCell ref="I61:I84"/>
    <mergeCell ref="B86:B88"/>
    <mergeCell ref="I86:I88"/>
    <mergeCell ref="B90:C90"/>
    <mergeCell ref="B91:C91"/>
    <mergeCell ref="B94:C94"/>
    <mergeCell ref="B95:C95"/>
    <mergeCell ref="B96:C96"/>
    <mergeCell ref="B97:C97"/>
    <mergeCell ref="B98:C98"/>
    <mergeCell ref="B53:B55"/>
    <mergeCell ref="A53:A55"/>
    <mergeCell ref="A111:D111"/>
    <mergeCell ref="A99:C99"/>
    <mergeCell ref="A100:I100"/>
    <mergeCell ref="A101:I101"/>
    <mergeCell ref="A102:I102"/>
    <mergeCell ref="A104:I104"/>
    <mergeCell ref="A105:I105"/>
    <mergeCell ref="A106:I106"/>
    <mergeCell ref="A107:I107"/>
    <mergeCell ref="A108:C108"/>
    <mergeCell ref="A109:F109"/>
    <mergeCell ref="A110:D110"/>
    <mergeCell ref="A93:A98"/>
    <mergeCell ref="B93:C93"/>
  </mergeCells>
  <conditionalFormatting sqref="H61">
    <cfRule type="iconSet" priority="47">
      <iconSet>
        <cfvo type="percent" val="0"/>
        <cfvo type="num" val="0.95"/>
        <cfvo type="num" val="1"/>
      </iconSet>
    </cfRule>
  </conditionalFormatting>
  <conditionalFormatting sqref="H84">
    <cfRule type="iconSet" priority="46">
      <iconSet>
        <cfvo type="percent" val="0"/>
        <cfvo type="num" val="0.95"/>
        <cfvo type="num" val="1"/>
      </iconSet>
    </cfRule>
  </conditionalFormatting>
  <conditionalFormatting sqref="H62:H66 H69">
    <cfRule type="iconSet" priority="45">
      <iconSet>
        <cfvo type="percent" val="0"/>
        <cfvo type="num" val="0.95"/>
        <cfvo type="num" val="1"/>
      </iconSet>
    </cfRule>
  </conditionalFormatting>
  <conditionalFormatting sqref="H86:H90 H70:H72 H92">
    <cfRule type="iconSet" priority="44">
      <iconSet>
        <cfvo type="percent" val="0"/>
        <cfvo type="num" val="0.95"/>
        <cfvo type="num" val="1"/>
      </iconSet>
    </cfRule>
  </conditionalFormatting>
  <conditionalFormatting sqref="H86:H90 H70:H72">
    <cfRule type="iconSet" priority="43">
      <iconSet>
        <cfvo type="percent" val="0"/>
        <cfvo type="num" val="0.95"/>
        <cfvo type="num" val="1"/>
      </iconSet>
    </cfRule>
  </conditionalFormatting>
  <conditionalFormatting sqref="H70:H71">
    <cfRule type="iconSet" priority="42">
      <iconSet>
        <cfvo type="percent" val="0"/>
        <cfvo type="num" val="0.95"/>
        <cfvo type="num" val="1"/>
      </iconSet>
    </cfRule>
  </conditionalFormatting>
  <conditionalFormatting sqref="H81:H82 H73:H78">
    <cfRule type="iconSet" priority="48">
      <iconSet>
        <cfvo type="percent" val="0"/>
        <cfvo type="num" val="0.95"/>
        <cfvo type="num" val="1"/>
      </iconSet>
    </cfRule>
  </conditionalFormatting>
  <conditionalFormatting sqref="H92 H61:H66 H69:H78 H81:H90">
    <cfRule type="iconSet" priority="49">
      <iconSet>
        <cfvo type="percent" val="0"/>
        <cfvo type="num" val="0.95" gte="0"/>
        <cfvo type="num" val="0.99" gte="0"/>
      </iconSet>
    </cfRule>
  </conditionalFormatting>
  <conditionalFormatting sqref="H93:H98">
    <cfRule type="iconSet" priority="40">
      <iconSet>
        <cfvo type="percent" val="0"/>
        <cfvo type="num" val="0.95"/>
        <cfvo type="num" val="1"/>
      </iconSet>
    </cfRule>
  </conditionalFormatting>
  <conditionalFormatting sqref="H93:H98">
    <cfRule type="iconSet" priority="39">
      <iconSet>
        <cfvo type="percent" val="0"/>
        <cfvo type="num" val="0.95"/>
        <cfvo type="num" val="1"/>
      </iconSet>
    </cfRule>
  </conditionalFormatting>
  <conditionalFormatting sqref="H93:H98">
    <cfRule type="iconSet" priority="41">
      <iconSet>
        <cfvo type="percent" val="0"/>
        <cfvo type="num" val="0.95" gte="0"/>
        <cfvo type="num" val="0.99" gte="0"/>
      </iconSet>
    </cfRule>
  </conditionalFormatting>
  <conditionalFormatting sqref="H9">
    <cfRule type="iconSet" priority="36">
      <iconSet>
        <cfvo type="percent" val="0"/>
        <cfvo type="num" val="0.95" gte="0"/>
        <cfvo type="num" val="1" gte="0"/>
      </iconSet>
    </cfRule>
  </conditionalFormatting>
  <conditionalFormatting sqref="H9">
    <cfRule type="iconSet" priority="37">
      <iconSet>
        <cfvo type="percent" val="0"/>
        <cfvo type="num" val="0.95" gte="0"/>
        <cfvo type="num" val="0.99" gte="0"/>
      </iconSet>
    </cfRule>
  </conditionalFormatting>
  <conditionalFormatting sqref="H39:H44">
    <cfRule type="iconSet" priority="26">
      <iconSet>
        <cfvo type="percent" val="0"/>
        <cfvo type="num" val="0.95"/>
        <cfvo type="num" val="1"/>
      </iconSet>
    </cfRule>
  </conditionalFormatting>
  <conditionalFormatting sqref="H39:H44">
    <cfRule type="iconSet" priority="25">
      <iconSet>
        <cfvo type="percent" val="0"/>
        <cfvo type="num" val="0.95"/>
        <cfvo type="num" val="1"/>
      </iconSet>
    </cfRule>
  </conditionalFormatting>
  <conditionalFormatting sqref="H39:H44">
    <cfRule type="iconSet" priority="27">
      <iconSet>
        <cfvo type="percent" val="0"/>
        <cfvo type="num" val="0.95" gte="0"/>
        <cfvo type="num" val="0.99" gte="0"/>
      </iconSet>
    </cfRule>
  </conditionalFormatting>
  <conditionalFormatting sqref="H9">
    <cfRule type="iconSet" priority="38">
      <iconSet>
        <cfvo type="percent" val="0"/>
        <cfvo type="num" val="0.95"/>
        <cfvo type="num" val="1"/>
      </iconSet>
    </cfRule>
  </conditionalFormatting>
  <conditionalFormatting sqref="H10">
    <cfRule type="iconSet" priority="33">
      <iconSet>
        <cfvo type="percent" val="0"/>
        <cfvo type="num" val="0.95"/>
        <cfvo type="num" val="1"/>
      </iconSet>
    </cfRule>
  </conditionalFormatting>
  <conditionalFormatting sqref="H30">
    <cfRule type="iconSet" priority="32">
      <iconSet>
        <cfvo type="percent" val="0"/>
        <cfvo type="num" val="0.95"/>
        <cfvo type="num" val="1"/>
      </iconSet>
    </cfRule>
  </conditionalFormatting>
  <conditionalFormatting sqref="H11:H12 H14:H15 H18">
    <cfRule type="iconSet" priority="31">
      <iconSet>
        <cfvo type="percent" val="0"/>
        <cfvo type="num" val="0.95"/>
        <cfvo type="num" val="1"/>
      </iconSet>
    </cfRule>
  </conditionalFormatting>
  <conditionalFormatting sqref="H32:H36 H19:H21 H38">
    <cfRule type="iconSet" priority="30">
      <iconSet>
        <cfvo type="percent" val="0"/>
        <cfvo type="num" val="0.95"/>
        <cfvo type="num" val="1"/>
      </iconSet>
    </cfRule>
  </conditionalFormatting>
  <conditionalFormatting sqref="H32:H36 H19:H21">
    <cfRule type="iconSet" priority="29">
      <iconSet>
        <cfvo type="percent" val="0"/>
        <cfvo type="num" val="0.95"/>
        <cfvo type="num" val="1"/>
      </iconSet>
    </cfRule>
  </conditionalFormatting>
  <conditionalFormatting sqref="H19:H20">
    <cfRule type="iconSet" priority="28">
      <iconSet>
        <cfvo type="percent" val="0"/>
        <cfvo type="num" val="0.95"/>
        <cfvo type="num" val="1"/>
      </iconSet>
    </cfRule>
  </conditionalFormatting>
  <conditionalFormatting sqref="H38 H10:H12 H14:H15 H18:H36">
    <cfRule type="iconSet" priority="35">
      <iconSet>
        <cfvo type="percent" val="0"/>
        <cfvo type="num" val="0.95" gte="0"/>
        <cfvo type="num" val="0.99" gte="0"/>
      </iconSet>
    </cfRule>
  </conditionalFormatting>
  <conditionalFormatting sqref="H29">
    <cfRule type="iconSet" priority="50">
      <iconSet>
        <cfvo type="percent" val="0"/>
        <cfvo type="num" val="0.95"/>
        <cfvo type="num" val="1"/>
      </iconSet>
    </cfRule>
  </conditionalFormatting>
  <conditionalFormatting sqref="H83">
    <cfRule type="iconSet" priority="53">
      <iconSet>
        <cfvo type="percent" val="0"/>
        <cfvo type="num" val="0.95"/>
        <cfvo type="num" val="1"/>
      </iconSet>
    </cfRule>
  </conditionalFormatting>
  <conditionalFormatting sqref="H81:H84 H73:H78 H61:H66 H69">
    <cfRule type="iconSet" priority="54">
      <iconSet>
        <cfvo type="percent" val="0"/>
        <cfvo type="num" val="0.95" gte="0"/>
        <cfvo type="num" val="1" gte="0"/>
      </iconSet>
    </cfRule>
  </conditionalFormatting>
  <conditionalFormatting sqref="H81:H83 H73:H78 H62:H66 H69">
    <cfRule type="iconSet" priority="55">
      <iconSet>
        <cfvo type="percent" val="0"/>
        <cfvo type="num" val="0.95" gte="0"/>
        <cfvo type="num" val="1" gte="0"/>
      </iconSet>
    </cfRule>
  </conditionalFormatting>
  <conditionalFormatting sqref="H16">
    <cfRule type="iconSet" priority="21">
      <iconSet>
        <cfvo type="percent" val="0"/>
        <cfvo type="num" val="0.95"/>
        <cfvo type="num" val="1"/>
      </iconSet>
    </cfRule>
  </conditionalFormatting>
  <conditionalFormatting sqref="H16">
    <cfRule type="iconSet" priority="22">
      <iconSet>
        <cfvo type="percent" val="0"/>
        <cfvo type="num" val="0.95" gte="0"/>
        <cfvo type="num" val="0.99" gte="0"/>
      </iconSet>
    </cfRule>
  </conditionalFormatting>
  <conditionalFormatting sqref="H16">
    <cfRule type="iconSet" priority="23">
      <iconSet>
        <cfvo type="percent" val="0"/>
        <cfvo type="num" val="0.95" gte="0"/>
        <cfvo type="num" val="1" gte="0"/>
      </iconSet>
    </cfRule>
  </conditionalFormatting>
  <conditionalFormatting sqref="H16">
    <cfRule type="iconSet" priority="24">
      <iconSet>
        <cfvo type="percent" val="0"/>
        <cfvo type="num" val="0.95" gte="0"/>
        <cfvo type="num" val="1" gte="0"/>
      </iconSet>
    </cfRule>
  </conditionalFormatting>
  <conditionalFormatting sqref="H17">
    <cfRule type="iconSet" priority="17">
      <iconSet>
        <cfvo type="percent" val="0"/>
        <cfvo type="num" val="0.95"/>
        <cfvo type="num" val="1"/>
      </iconSet>
    </cfRule>
  </conditionalFormatting>
  <conditionalFormatting sqref="H17">
    <cfRule type="iconSet" priority="18">
      <iconSet>
        <cfvo type="percent" val="0"/>
        <cfvo type="num" val="0.95" gte="0"/>
        <cfvo type="num" val="0.99" gte="0"/>
      </iconSet>
    </cfRule>
  </conditionalFormatting>
  <conditionalFormatting sqref="H17">
    <cfRule type="iconSet" priority="19">
      <iconSet>
        <cfvo type="percent" val="0"/>
        <cfvo type="num" val="0.95" gte="0"/>
        <cfvo type="num" val="1" gte="0"/>
      </iconSet>
    </cfRule>
  </conditionalFormatting>
  <conditionalFormatting sqref="H17">
    <cfRule type="iconSet" priority="20">
      <iconSet>
        <cfvo type="percent" val="0"/>
        <cfvo type="num" val="0.95" gte="0"/>
        <cfvo type="num" val="1" gte="0"/>
      </iconSet>
    </cfRule>
  </conditionalFormatting>
  <conditionalFormatting sqref="H68">
    <cfRule type="iconSet" priority="13">
      <iconSet>
        <cfvo type="percent" val="0"/>
        <cfvo type="num" val="0.95"/>
        <cfvo type="num" val="1"/>
      </iconSet>
    </cfRule>
  </conditionalFormatting>
  <conditionalFormatting sqref="H68">
    <cfRule type="iconSet" priority="14">
      <iconSet>
        <cfvo type="percent" val="0"/>
        <cfvo type="num" val="0.95" gte="0"/>
        <cfvo type="num" val="0.99" gte="0"/>
      </iconSet>
    </cfRule>
  </conditionalFormatting>
  <conditionalFormatting sqref="H68">
    <cfRule type="iconSet" priority="15">
      <iconSet>
        <cfvo type="percent" val="0"/>
        <cfvo type="num" val="0.95" gte="0"/>
        <cfvo type="num" val="1" gte="0"/>
      </iconSet>
    </cfRule>
  </conditionalFormatting>
  <conditionalFormatting sqref="H68">
    <cfRule type="iconSet" priority="16">
      <iconSet>
        <cfvo type="percent" val="0"/>
        <cfvo type="num" val="0.95" gte="0"/>
        <cfvo type="num" val="1" gte="0"/>
      </iconSet>
    </cfRule>
  </conditionalFormatting>
  <conditionalFormatting sqref="H67">
    <cfRule type="iconSet" priority="9">
      <iconSet>
        <cfvo type="percent" val="0"/>
        <cfvo type="num" val="0.95"/>
        <cfvo type="num" val="1"/>
      </iconSet>
    </cfRule>
  </conditionalFormatting>
  <conditionalFormatting sqref="H67">
    <cfRule type="iconSet" priority="10">
      <iconSet>
        <cfvo type="percent" val="0"/>
        <cfvo type="num" val="0.95" gte="0"/>
        <cfvo type="num" val="0.99" gte="0"/>
      </iconSet>
    </cfRule>
  </conditionalFormatting>
  <conditionalFormatting sqref="H67">
    <cfRule type="iconSet" priority="11">
      <iconSet>
        <cfvo type="percent" val="0"/>
        <cfvo type="num" val="0.95" gte="0"/>
        <cfvo type="num" val="1" gte="0"/>
      </iconSet>
    </cfRule>
  </conditionalFormatting>
  <conditionalFormatting sqref="H67">
    <cfRule type="iconSet" priority="12">
      <iconSet>
        <cfvo type="percent" val="0"/>
        <cfvo type="num" val="0.95" gte="0"/>
        <cfvo type="num" val="1" gte="0"/>
      </iconSet>
    </cfRule>
  </conditionalFormatting>
  <conditionalFormatting sqref="H80">
    <cfRule type="iconSet" priority="5">
      <iconSet>
        <cfvo type="percent" val="0"/>
        <cfvo type="num" val="0.95"/>
        <cfvo type="num" val="1"/>
      </iconSet>
    </cfRule>
  </conditionalFormatting>
  <conditionalFormatting sqref="H80">
    <cfRule type="iconSet" priority="6">
      <iconSet>
        <cfvo type="percent" val="0"/>
        <cfvo type="num" val="0.95" gte="0"/>
        <cfvo type="num" val="0.99" gte="0"/>
      </iconSet>
    </cfRule>
  </conditionalFormatting>
  <conditionalFormatting sqref="H80">
    <cfRule type="iconSet" priority="7">
      <iconSet>
        <cfvo type="percent" val="0"/>
        <cfvo type="num" val="0.95" gte="0"/>
        <cfvo type="num" val="1" gte="0"/>
      </iconSet>
    </cfRule>
  </conditionalFormatting>
  <conditionalFormatting sqref="H80">
    <cfRule type="iconSet" priority="8">
      <iconSet>
        <cfvo type="percent" val="0"/>
        <cfvo type="num" val="0.95" gte="0"/>
        <cfvo type="num" val="1" gte="0"/>
      </iconSet>
    </cfRule>
  </conditionalFormatting>
  <conditionalFormatting sqref="H79">
    <cfRule type="iconSet" priority="1">
      <iconSet>
        <cfvo type="percent" val="0"/>
        <cfvo type="num" val="0.95"/>
        <cfvo type="num" val="1"/>
      </iconSet>
    </cfRule>
  </conditionalFormatting>
  <conditionalFormatting sqref="H79">
    <cfRule type="iconSet" priority="2">
      <iconSet>
        <cfvo type="percent" val="0"/>
        <cfvo type="num" val="0.95" gte="0"/>
        <cfvo type="num" val="0.99" gte="0"/>
      </iconSet>
    </cfRule>
  </conditionalFormatting>
  <conditionalFormatting sqref="H79">
    <cfRule type="iconSet" priority="3">
      <iconSet>
        <cfvo type="percent" val="0"/>
        <cfvo type="num" val="0.95" gte="0"/>
        <cfvo type="num" val="1" gte="0"/>
      </iconSet>
    </cfRule>
  </conditionalFormatting>
  <conditionalFormatting sqref="H79">
    <cfRule type="iconSet" priority="4">
      <iconSet>
        <cfvo type="percent" val="0"/>
        <cfvo type="num" val="0.95" gte="0"/>
        <cfvo type="num" val="1" gte="0"/>
      </iconSet>
    </cfRule>
  </conditionalFormatting>
  <conditionalFormatting sqref="H22:H28">
    <cfRule type="iconSet" priority="114">
      <iconSet>
        <cfvo type="percent" val="0"/>
        <cfvo type="num" val="0.95"/>
        <cfvo type="num" val="1"/>
      </iconSet>
    </cfRule>
  </conditionalFormatting>
  <conditionalFormatting sqref="H22:H30 H10:H12 H14:H15 H18">
    <cfRule type="iconSet" priority="117">
      <iconSet>
        <cfvo type="percent" val="0"/>
        <cfvo type="num" val="0.95" gte="0"/>
        <cfvo type="num" val="1" gte="0"/>
      </iconSet>
    </cfRule>
  </conditionalFormatting>
  <conditionalFormatting sqref="H22:H29 H11:H12 H14:H15 H18">
    <cfRule type="iconSet" priority="123">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26" orientation="landscape" r:id="rId1"/>
  <headerFooter alignWithMargins="0">
    <oddHeader>&amp;R&amp;"Arial,Negrita"&amp;11CUADRO No. "A1"</oddHeader>
    <oddFooter>&amp;LFecha:  &amp;D&amp;RPlanificación Nacional.- XM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4CFC-5269-45ED-9058-7A4CB263B5E3}">
  <sheetPr>
    <pageSetUpPr fitToPage="1"/>
  </sheetPr>
  <dimension ref="A1:O112"/>
  <sheetViews>
    <sheetView showGridLines="0" topLeftCell="A85" zoomScale="80" zoomScaleNormal="80" zoomScaleSheetLayoutView="85" workbookViewId="0">
      <selection activeCell="G93" sqref="G93"/>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3" customWidth="1"/>
    <col min="6" max="6" width="20.33203125" style="3" customWidth="1"/>
    <col min="7" max="7" width="20.44140625" style="3" customWidth="1"/>
    <col min="8" max="8" width="1.5546875" style="3" customWidth="1"/>
    <col min="9" max="9" width="14" style="3" customWidth="1"/>
    <col min="10" max="10" width="11.5546875" style="3" bestFit="1" customWidth="1"/>
    <col min="11" max="11" width="14" style="3" bestFit="1" customWidth="1"/>
    <col min="12" max="16384" width="11.44140625" style="3"/>
  </cols>
  <sheetData>
    <row r="1" spans="1:11" ht="27.75" customHeight="1" x14ac:dyDescent="0.25">
      <c r="A1" s="267" t="s">
        <v>77</v>
      </c>
      <c r="B1" s="267"/>
      <c r="C1" s="267"/>
      <c r="D1" s="267"/>
      <c r="E1" s="267"/>
      <c r="F1" s="267"/>
      <c r="G1" s="267"/>
      <c r="H1" s="267"/>
      <c r="I1" s="267"/>
    </row>
    <row r="2" spans="1:11" ht="17.399999999999999" x14ac:dyDescent="0.25">
      <c r="A2" s="268" t="s">
        <v>78</v>
      </c>
      <c r="B2" s="268"/>
      <c r="C2" s="268"/>
      <c r="D2" s="268"/>
      <c r="E2" s="268"/>
      <c r="F2" s="268"/>
      <c r="G2" s="268"/>
      <c r="H2" s="268"/>
      <c r="I2" s="268"/>
    </row>
    <row r="3" spans="1:11" ht="20.25" customHeight="1" x14ac:dyDescent="0.25">
      <c r="A3" s="269" t="s">
        <v>121</v>
      </c>
      <c r="B3" s="269"/>
      <c r="C3" s="269"/>
      <c r="D3" s="269"/>
      <c r="E3" s="269"/>
      <c r="F3" s="269"/>
      <c r="G3" s="269"/>
      <c r="H3" s="269"/>
      <c r="I3" s="269"/>
    </row>
    <row r="4" spans="1:11" ht="17.25" customHeight="1" x14ac:dyDescent="0.25">
      <c r="A4" s="270" t="s">
        <v>126</v>
      </c>
      <c r="B4" s="270"/>
      <c r="C4" s="270"/>
      <c r="D4" s="270"/>
      <c r="E4" s="270"/>
      <c r="F4" s="270"/>
      <c r="G4" s="270"/>
      <c r="H4" s="270"/>
      <c r="I4" s="270"/>
      <c r="J4" s="172"/>
    </row>
    <row r="5" spans="1:11" ht="15.6" x14ac:dyDescent="0.3">
      <c r="A5" s="70"/>
      <c r="B5" s="70"/>
      <c r="C5" s="70"/>
      <c r="D5" s="70"/>
      <c r="E5" s="70"/>
      <c r="F5" s="70"/>
      <c r="G5" s="70"/>
      <c r="H5" s="70"/>
      <c r="I5" s="70"/>
    </row>
    <row r="6" spans="1:11" customFormat="1" ht="31.5" customHeight="1" x14ac:dyDescent="0.3">
      <c r="A6" s="271" t="s">
        <v>67</v>
      </c>
      <c r="B6" s="272"/>
      <c r="C6" s="272"/>
      <c r="D6" s="272"/>
      <c r="E6" s="272"/>
      <c r="F6" s="272"/>
      <c r="G6" s="272"/>
      <c r="H6" s="272"/>
      <c r="I6" s="273"/>
    </row>
    <row r="7" spans="1:11" ht="15.6" x14ac:dyDescent="0.3">
      <c r="C7" s="4"/>
      <c r="D7" s="5"/>
      <c r="G7" s="5"/>
    </row>
    <row r="8" spans="1:11" s="6" customFormat="1" ht="60" customHeight="1" x14ac:dyDescent="0.25">
      <c r="C8" s="48"/>
      <c r="D8" s="49" t="s">
        <v>116</v>
      </c>
      <c r="E8" s="7"/>
      <c r="F8" s="49" t="s">
        <v>117</v>
      </c>
      <c r="G8" s="49" t="s">
        <v>118</v>
      </c>
      <c r="H8" s="7"/>
      <c r="I8" s="49" t="s">
        <v>119</v>
      </c>
    </row>
    <row r="9" spans="1:11" s="8" customFormat="1" ht="4.5" customHeight="1" x14ac:dyDescent="0.25">
      <c r="C9" s="9"/>
      <c r="D9" s="40"/>
      <c r="E9" s="11"/>
      <c r="F9" s="10"/>
      <c r="G9" s="10"/>
      <c r="H9" s="11"/>
      <c r="J9" s="6"/>
    </row>
    <row r="10" spans="1:11" s="6" customFormat="1" ht="15.9" customHeight="1" x14ac:dyDescent="0.25">
      <c r="A10" s="257" t="s">
        <v>42</v>
      </c>
      <c r="B10" s="258" t="s">
        <v>43</v>
      </c>
      <c r="C10" s="109" t="s">
        <v>1</v>
      </c>
      <c r="D10" s="173">
        <f>D11+D12+D13</f>
        <v>290213.95403999992</v>
      </c>
      <c r="E10" s="141"/>
      <c r="F10" s="173">
        <f>F11+F12+F13</f>
        <v>273010.39378000121</v>
      </c>
      <c r="G10" s="173">
        <f>G11+G12+G13</f>
        <v>296404.69715999818</v>
      </c>
      <c r="H10" s="12"/>
      <c r="I10" s="261">
        <f>+G30/G39</f>
        <v>0.85000947424569984</v>
      </c>
      <c r="K10" s="13"/>
    </row>
    <row r="11" spans="1:11" ht="15.9" customHeight="1" outlineLevel="1" x14ac:dyDescent="0.25">
      <c r="A11" s="257"/>
      <c r="B11" s="259"/>
      <c r="C11" s="110" t="s">
        <v>68</v>
      </c>
      <c r="D11" s="43">
        <v>265394.71735999995</v>
      </c>
      <c r="E11" s="141"/>
      <c r="F11" s="43">
        <v>252267.23011000108</v>
      </c>
      <c r="G11" s="43">
        <v>279091.27535999817</v>
      </c>
      <c r="I11" s="262"/>
      <c r="J11" s="6"/>
    </row>
    <row r="12" spans="1:11" ht="15.9" customHeight="1" outlineLevel="1" x14ac:dyDescent="0.25">
      <c r="A12" s="257"/>
      <c r="B12" s="259"/>
      <c r="C12" s="110" t="s">
        <v>35</v>
      </c>
      <c r="D12" s="43">
        <v>406.64254999999997</v>
      </c>
      <c r="E12" s="141"/>
      <c r="F12" s="43">
        <v>211.61909</v>
      </c>
      <c r="G12" s="43">
        <v>106.75151</v>
      </c>
      <c r="I12" s="262"/>
    </row>
    <row r="13" spans="1:11" ht="15.9" customHeight="1" outlineLevel="1" x14ac:dyDescent="0.25">
      <c r="A13" s="257"/>
      <c r="B13" s="259"/>
      <c r="C13" s="110" t="s">
        <v>69</v>
      </c>
      <c r="D13" s="43">
        <v>24412.594130000001</v>
      </c>
      <c r="E13" s="142"/>
      <c r="F13" s="43">
        <v>20531.544580000103</v>
      </c>
      <c r="G13" s="43">
        <v>17206.670290000053</v>
      </c>
      <c r="H13" s="76"/>
      <c r="I13" s="262"/>
    </row>
    <row r="14" spans="1:11" ht="15.9" customHeight="1" outlineLevel="1" x14ac:dyDescent="0.25">
      <c r="A14" s="257"/>
      <c r="B14" s="259"/>
      <c r="C14" s="111" t="s">
        <v>34</v>
      </c>
      <c r="D14" s="43">
        <v>7105.9339599999985</v>
      </c>
      <c r="E14" s="141"/>
      <c r="F14" s="43">
        <v>4448.0742100000016</v>
      </c>
      <c r="G14" s="43">
        <v>5995.7386900000047</v>
      </c>
      <c r="I14" s="262"/>
    </row>
    <row r="15" spans="1:11" ht="15.9" customHeight="1" outlineLevel="1" x14ac:dyDescent="0.25">
      <c r="A15" s="257"/>
      <c r="B15" s="259"/>
      <c r="C15" s="111" t="s">
        <v>33</v>
      </c>
      <c r="D15" s="43">
        <v>15355.892670000001</v>
      </c>
      <c r="E15" s="141"/>
      <c r="F15" s="43">
        <v>10370.34555</v>
      </c>
      <c r="G15" s="43">
        <v>9746.1388700000043</v>
      </c>
      <c r="I15" s="262"/>
    </row>
    <row r="16" spans="1:11" ht="15.9" customHeight="1" outlineLevel="1" x14ac:dyDescent="0.25">
      <c r="A16" s="257"/>
      <c r="B16" s="259"/>
      <c r="C16" s="111" t="s">
        <v>32</v>
      </c>
      <c r="D16" s="43">
        <v>750.39296000000002</v>
      </c>
      <c r="E16" s="141"/>
      <c r="F16" s="43">
        <v>743.22005999999999</v>
      </c>
      <c r="G16" s="43">
        <v>590.75517999999988</v>
      </c>
      <c r="I16" s="262"/>
    </row>
    <row r="17" spans="1:15" ht="15.9" customHeight="1" outlineLevel="1" x14ac:dyDescent="0.25">
      <c r="A17" s="257"/>
      <c r="B17" s="259"/>
      <c r="C17" s="111" t="s">
        <v>91</v>
      </c>
      <c r="D17" s="43">
        <v>1200.3745400000003</v>
      </c>
      <c r="E17" s="141"/>
      <c r="F17" s="43">
        <v>4969.9047600001013</v>
      </c>
      <c r="G17" s="43">
        <v>828.03759000000196</v>
      </c>
      <c r="I17" s="262"/>
    </row>
    <row r="18" spans="1:15" ht="15.9" customHeight="1" outlineLevel="1" x14ac:dyDescent="0.25">
      <c r="A18" s="257"/>
      <c r="B18" s="259"/>
      <c r="C18" s="111" t="s">
        <v>96</v>
      </c>
      <c r="D18" s="43">
        <v>0</v>
      </c>
      <c r="E18" s="141"/>
      <c r="F18" s="43">
        <v>0</v>
      </c>
      <c r="G18" s="43">
        <v>45.999960000000009</v>
      </c>
      <c r="I18" s="262"/>
    </row>
    <row r="19" spans="1:15" ht="15.9" customHeight="1" x14ac:dyDescent="0.25">
      <c r="A19" s="257"/>
      <c r="B19" s="259"/>
      <c r="C19" s="112" t="s">
        <v>65</v>
      </c>
      <c r="D19" s="43">
        <v>421282.9927699999</v>
      </c>
      <c r="E19" s="141"/>
      <c r="F19" s="43">
        <v>376740.08114999405</v>
      </c>
      <c r="G19" s="43">
        <v>457233.51757999789</v>
      </c>
      <c r="H19" s="12"/>
      <c r="I19" s="262"/>
      <c r="J19" s="13"/>
    </row>
    <row r="20" spans="1:15" ht="15.9" customHeight="1" x14ac:dyDescent="0.25">
      <c r="A20" s="257"/>
      <c r="B20" s="259"/>
      <c r="C20" s="112" t="s">
        <v>66</v>
      </c>
      <c r="D20" s="43">
        <v>36041.527760000004</v>
      </c>
      <c r="E20" s="141"/>
      <c r="F20" s="43">
        <v>32671.971499999989</v>
      </c>
      <c r="G20" s="43">
        <v>36179.839249999997</v>
      </c>
      <c r="H20" s="12"/>
      <c r="I20" s="262"/>
      <c r="J20" s="6"/>
    </row>
    <row r="21" spans="1:15" s="6" customFormat="1" ht="15.9" customHeight="1" x14ac:dyDescent="0.25">
      <c r="A21" s="257"/>
      <c r="B21" s="259"/>
      <c r="C21" s="113" t="s">
        <v>40</v>
      </c>
      <c r="D21" s="43">
        <v>3170.4933499999997</v>
      </c>
      <c r="E21" s="141"/>
      <c r="F21" s="43">
        <v>3189.1117300000001</v>
      </c>
      <c r="G21" s="43">
        <v>3724.0589899999986</v>
      </c>
      <c r="H21" s="8"/>
      <c r="I21" s="262"/>
      <c r="K21" s="3"/>
      <c r="L21" s="3"/>
      <c r="M21" s="3"/>
      <c r="N21" s="3"/>
      <c r="O21" s="3"/>
    </row>
    <row r="22" spans="1:15" ht="15.9" customHeight="1" x14ac:dyDescent="0.25">
      <c r="A22" s="257"/>
      <c r="B22" s="259"/>
      <c r="C22" s="113" t="s">
        <v>24</v>
      </c>
      <c r="D22" s="43">
        <v>26944.753780000003</v>
      </c>
      <c r="E22" s="141"/>
      <c r="F22" s="43">
        <v>24316.47366000112</v>
      </c>
      <c r="G22" s="43">
        <v>28506.376320003219</v>
      </c>
      <c r="H22" s="12"/>
      <c r="I22" s="262"/>
      <c r="J22" s="6"/>
    </row>
    <row r="23" spans="1:15" ht="15.9" customHeight="1" x14ac:dyDescent="0.25">
      <c r="A23" s="257"/>
      <c r="B23" s="259"/>
      <c r="C23" s="113" t="s">
        <v>25</v>
      </c>
      <c r="D23" s="43">
        <v>101467.20737000002</v>
      </c>
      <c r="E23" s="141"/>
      <c r="F23" s="43">
        <v>108408.10145</v>
      </c>
      <c r="G23" s="43">
        <v>94915.119500000001</v>
      </c>
      <c r="H23" s="12"/>
      <c r="I23" s="262"/>
      <c r="J23" s="6"/>
    </row>
    <row r="24" spans="1:15" ht="15.9" customHeight="1" x14ac:dyDescent="0.25">
      <c r="A24" s="257"/>
      <c r="B24" s="259"/>
      <c r="C24" s="113" t="s">
        <v>37</v>
      </c>
      <c r="D24" s="43">
        <v>2597.2842999999998</v>
      </c>
      <c r="E24" s="141"/>
      <c r="F24" s="43">
        <v>1944.1017400000001</v>
      </c>
      <c r="G24" s="43">
        <v>1803.7475200000001</v>
      </c>
      <c r="H24" s="12"/>
      <c r="I24" s="262"/>
      <c r="J24" s="16"/>
    </row>
    <row r="25" spans="1:15" ht="15.9" customHeight="1" x14ac:dyDescent="0.25">
      <c r="A25" s="257"/>
      <c r="B25" s="259"/>
      <c r="C25" s="113" t="s">
        <v>27</v>
      </c>
      <c r="D25" s="43">
        <v>1071.0877499999999</v>
      </c>
      <c r="E25" s="141"/>
      <c r="F25" s="43">
        <v>849.56768999999997</v>
      </c>
      <c r="G25" s="43">
        <v>2588.9418100000003</v>
      </c>
      <c r="H25" s="12"/>
      <c r="I25" s="262"/>
      <c r="J25" s="6"/>
    </row>
    <row r="26" spans="1:15" ht="15.9" customHeight="1" x14ac:dyDescent="0.25">
      <c r="A26" s="257"/>
      <c r="B26" s="259"/>
      <c r="C26" s="113" t="s">
        <v>38</v>
      </c>
      <c r="D26" s="43">
        <v>15613.475789999999</v>
      </c>
      <c r="E26" s="141"/>
      <c r="F26" s="43">
        <v>15281.84665000001</v>
      </c>
      <c r="G26" s="43">
        <v>16291.930169999991</v>
      </c>
      <c r="H26" s="12"/>
      <c r="I26" s="262"/>
    </row>
    <row r="27" spans="1:15" ht="15.9" customHeight="1" x14ac:dyDescent="0.25">
      <c r="A27" s="257"/>
      <c r="B27" s="259"/>
      <c r="C27" s="113" t="s">
        <v>82</v>
      </c>
      <c r="D27" s="43">
        <v>3447.4333999999994</v>
      </c>
      <c r="E27" s="141"/>
      <c r="F27" s="43">
        <v>3608.920029999244</v>
      </c>
      <c r="G27" s="43">
        <v>6193.9922899997864</v>
      </c>
      <c r="H27" s="12"/>
      <c r="I27" s="262"/>
    </row>
    <row r="28" spans="1:15" ht="15.9" customHeight="1" x14ac:dyDescent="0.25">
      <c r="A28" s="257"/>
      <c r="B28" s="259"/>
      <c r="C28" s="113" t="s">
        <v>83</v>
      </c>
      <c r="D28" s="43">
        <v>3540.1112100000005</v>
      </c>
      <c r="E28" s="141"/>
      <c r="F28" s="43">
        <v>3471.4985500005487</v>
      </c>
      <c r="G28" s="43">
        <v>4130.024960000489</v>
      </c>
      <c r="H28" s="12"/>
      <c r="I28" s="262"/>
    </row>
    <row r="29" spans="1:15" ht="15.9" customHeight="1" x14ac:dyDescent="0.25">
      <c r="A29" s="257"/>
      <c r="B29" s="259"/>
      <c r="C29" s="80" t="s">
        <v>133</v>
      </c>
      <c r="D29" s="43">
        <v>2119.0891599999995</v>
      </c>
      <c r="E29" s="141"/>
      <c r="F29" s="43">
        <v>1896.2050100000022</v>
      </c>
      <c r="G29" s="43">
        <v>2205.8160100000009</v>
      </c>
      <c r="H29" s="8"/>
      <c r="I29" s="262"/>
      <c r="J29" s="6"/>
    </row>
    <row r="30" spans="1:15" s="8" customFormat="1" ht="18" customHeight="1" x14ac:dyDescent="0.3">
      <c r="A30" s="257"/>
      <c r="B30" s="260"/>
      <c r="C30" s="54" t="s">
        <v>80</v>
      </c>
      <c r="D30" s="55">
        <f>+D10+SUM(D19:D29)</f>
        <v>907509.41067999997</v>
      </c>
      <c r="E30" s="177"/>
      <c r="F30" s="55">
        <f>+F10+SUM(F19:F29)</f>
        <v>845388.27293999621</v>
      </c>
      <c r="G30" s="55">
        <f>+G10+SUM(G19:G29)</f>
        <v>950178.06155999936</v>
      </c>
      <c r="I30" s="263"/>
      <c r="J30" s="17"/>
      <c r="K30" s="18"/>
    </row>
    <row r="31" spans="1:15" ht="6.6" customHeight="1" x14ac:dyDescent="0.3">
      <c r="A31" s="257"/>
      <c r="B31" s="23"/>
      <c r="C31" s="41"/>
      <c r="D31" s="19"/>
      <c r="E31" s="19"/>
      <c r="F31" s="19"/>
      <c r="G31" s="19"/>
      <c r="H31" s="8"/>
      <c r="I31" s="42"/>
      <c r="J31" s="6"/>
    </row>
    <row r="32" spans="1:15" ht="18.75" customHeight="1" x14ac:dyDescent="0.25">
      <c r="A32" s="257"/>
      <c r="B32" s="264" t="s">
        <v>45</v>
      </c>
      <c r="C32" s="44" t="s">
        <v>63</v>
      </c>
      <c r="D32" s="45">
        <v>171774.87010999999</v>
      </c>
      <c r="E32" s="144"/>
      <c r="F32" s="45">
        <v>167801.44464999958</v>
      </c>
      <c r="G32" s="45">
        <v>150627.87417000049</v>
      </c>
      <c r="H32" s="8"/>
      <c r="I32" s="261">
        <f>+G34/G39</f>
        <v>0.14999052575430025</v>
      </c>
    </row>
    <row r="33" spans="1:9" ht="18.75" customHeight="1" x14ac:dyDescent="0.25">
      <c r="A33" s="257"/>
      <c r="B33" s="265"/>
      <c r="C33" s="46" t="s">
        <v>64</v>
      </c>
      <c r="D33" s="43">
        <v>19648.896090000002</v>
      </c>
      <c r="E33" s="144"/>
      <c r="F33" s="43">
        <v>20317.879179999989</v>
      </c>
      <c r="G33" s="43">
        <v>17038.1476</v>
      </c>
      <c r="H33" s="8"/>
      <c r="I33" s="262"/>
    </row>
    <row r="34" spans="1:9" s="8" customFormat="1" ht="18.75" customHeight="1" x14ac:dyDescent="0.3">
      <c r="A34" s="257"/>
      <c r="B34" s="266"/>
      <c r="C34" s="107" t="s">
        <v>88</v>
      </c>
      <c r="D34" s="55">
        <f t="shared" ref="D34" si="0">SUM(D32:D33)</f>
        <v>191423.76619999998</v>
      </c>
      <c r="F34" s="55">
        <f>SUM(F32:F33)</f>
        <v>188119.32382999957</v>
      </c>
      <c r="G34" s="55">
        <f>SUM(G32:G33)</f>
        <v>167666.02177000049</v>
      </c>
      <c r="H34" s="12"/>
      <c r="I34" s="263"/>
    </row>
    <row r="35" spans="1:9" s="8" customFormat="1" ht="15.6" x14ac:dyDescent="0.3">
      <c r="A35" s="257"/>
      <c r="B35" s="23"/>
      <c r="C35" s="20"/>
      <c r="D35" s="103"/>
      <c r="E35" s="103"/>
      <c r="F35" s="103"/>
      <c r="G35" s="103"/>
      <c r="H35" s="12"/>
      <c r="I35" s="42"/>
    </row>
    <row r="36" spans="1:9" s="8" customFormat="1" ht="15.75" customHeight="1" x14ac:dyDescent="0.3">
      <c r="A36" s="257"/>
      <c r="B36" s="278" t="s">
        <v>47</v>
      </c>
      <c r="C36" s="278"/>
      <c r="D36" s="56">
        <f>D39-D37</f>
        <v>447014.39679999999</v>
      </c>
      <c r="F36" s="56">
        <f t="shared" ref="F36:G36" si="1">F39-F37</f>
        <v>432787.10856000218</v>
      </c>
      <c r="G36" s="56">
        <f t="shared" si="1"/>
        <v>453040.64574000146</v>
      </c>
      <c r="H36" s="12"/>
      <c r="I36" s="57">
        <f>+G36/$G$39</f>
        <v>0.40528071177012159</v>
      </c>
    </row>
    <row r="37" spans="1:9" s="8" customFormat="1" ht="15.75" customHeight="1" x14ac:dyDescent="0.25">
      <c r="A37" s="257"/>
      <c r="B37" s="278" t="s">
        <v>48</v>
      </c>
      <c r="C37" s="278"/>
      <c r="D37" s="56">
        <f>+D19+D20+D21+D34</f>
        <v>651918.78007999994</v>
      </c>
      <c r="F37" s="56">
        <f>+F19+F20+F21+F34</f>
        <v>600720.48820999358</v>
      </c>
      <c r="G37" s="56">
        <f>+G19+G20+G21+G34</f>
        <v>664803.43758999836</v>
      </c>
      <c r="H37" s="69"/>
      <c r="I37" s="57">
        <f>+G37/$G$39</f>
        <v>0.59471928822987841</v>
      </c>
    </row>
    <row r="38" spans="1:9" ht="13.8" x14ac:dyDescent="0.25">
      <c r="B38" s="23"/>
      <c r="C38" s="20"/>
      <c r="D38" s="24"/>
      <c r="E38" s="18"/>
      <c r="F38" s="22"/>
      <c r="G38" s="22"/>
      <c r="H38" s="12"/>
      <c r="I38" s="23"/>
    </row>
    <row r="39" spans="1:9" ht="24.75" customHeight="1" x14ac:dyDescent="0.3">
      <c r="A39" s="279" t="s">
        <v>49</v>
      </c>
      <c r="B39" s="280" t="s">
        <v>134</v>
      </c>
      <c r="C39" s="281"/>
      <c r="D39" s="50">
        <f t="shared" ref="D39" si="2">+D34+D30</f>
        <v>1098933.1768799999</v>
      </c>
      <c r="E39" s="124"/>
      <c r="F39" s="50">
        <f t="shared" ref="F39" si="3">+F30+F34</f>
        <v>1033507.5967699958</v>
      </c>
      <c r="G39" s="50">
        <f>+G30+G34</f>
        <v>1117844.0833299998</v>
      </c>
      <c r="H39" s="12"/>
      <c r="I39" s="123"/>
    </row>
    <row r="40" spans="1:9" ht="14.25" customHeight="1" x14ac:dyDescent="0.25">
      <c r="A40" s="279"/>
      <c r="B40" s="282" t="s">
        <v>74</v>
      </c>
      <c r="C40" s="283"/>
      <c r="D40" s="47"/>
      <c r="E40" s="8"/>
      <c r="F40" s="198">
        <v>51143.809629999982</v>
      </c>
      <c r="G40" s="97">
        <v>130648.8194500008</v>
      </c>
      <c r="H40" s="12"/>
      <c r="I40" s="114" t="s">
        <v>90</v>
      </c>
    </row>
    <row r="41" spans="1:9" ht="14.25" customHeight="1" x14ac:dyDescent="0.25">
      <c r="A41" s="279"/>
      <c r="B41" s="282" t="s">
        <v>75</v>
      </c>
      <c r="C41" s="283"/>
      <c r="D41" s="47"/>
      <c r="E41" s="8"/>
      <c r="F41" s="198">
        <v>3579.9047699999992</v>
      </c>
      <c r="G41" s="97">
        <v>3314.7834200000011</v>
      </c>
      <c r="H41" s="12"/>
      <c r="I41" s="114"/>
    </row>
    <row r="42" spans="1:9" ht="25.5" customHeight="1" x14ac:dyDescent="0.25">
      <c r="A42" s="279"/>
      <c r="B42" s="280" t="s">
        <v>135</v>
      </c>
      <c r="C42" s="281"/>
      <c r="D42" s="50"/>
      <c r="E42" s="69"/>
      <c r="F42" s="52">
        <f t="shared" ref="F42" si="4">+F39-F40-F41</f>
        <v>978783.8823699957</v>
      </c>
      <c r="G42" s="52">
        <f>+G39-G40-G41</f>
        <v>983880.48045999906</v>
      </c>
      <c r="H42" s="12"/>
      <c r="I42" s="69" t="s">
        <v>90</v>
      </c>
    </row>
    <row r="43" spans="1:9" ht="14.25" customHeight="1" x14ac:dyDescent="0.25">
      <c r="A43" s="279"/>
      <c r="B43" s="282" t="s">
        <v>136</v>
      </c>
      <c r="C43" s="283"/>
      <c r="D43" s="58"/>
      <c r="E43" s="69"/>
      <c r="F43" s="199">
        <v>20571</v>
      </c>
      <c r="G43" s="43">
        <v>36536.165270000136</v>
      </c>
      <c r="H43" s="12"/>
      <c r="I43" s="126"/>
    </row>
    <row r="44" spans="1:9" ht="33" customHeight="1" x14ac:dyDescent="0.25">
      <c r="A44" s="279"/>
      <c r="B44" s="255" t="s">
        <v>145</v>
      </c>
      <c r="C44" s="256"/>
      <c r="D44" s="50"/>
      <c r="E44" s="69"/>
      <c r="F44" s="53">
        <f t="shared" ref="F44" si="5">+F42-F43</f>
        <v>958212.8823699957</v>
      </c>
      <c r="G44" s="53">
        <f>+G42-G43</f>
        <v>947344.31518999895</v>
      </c>
      <c r="H44" s="12"/>
      <c r="I44" s="69"/>
    </row>
    <row r="45" spans="1:9" customFormat="1" ht="14.4" x14ac:dyDescent="0.3"/>
    <row r="46" spans="1:9" customFormat="1" ht="27.75" customHeight="1" x14ac:dyDescent="0.3">
      <c r="A46" s="274" t="s">
        <v>73</v>
      </c>
      <c r="B46" s="275"/>
      <c r="C46" s="275"/>
      <c r="D46" s="275"/>
      <c r="E46" s="275"/>
      <c r="F46" s="275"/>
      <c r="G46" s="275"/>
      <c r="H46" s="275"/>
      <c r="I46" s="276"/>
    </row>
    <row r="47" spans="1:9" customFormat="1" ht="8.25" customHeight="1" x14ac:dyDescent="0.3"/>
    <row r="48" spans="1:9" s="6" customFormat="1" ht="30" customHeight="1" x14ac:dyDescent="0.3">
      <c r="C48" s="48"/>
      <c r="D48" s="81" t="s">
        <v>125</v>
      </c>
      <c r="F48" s="81" t="str">
        <f>+F8</f>
        <v>Recaudación
 2022</v>
      </c>
      <c r="G48" s="81" t="str">
        <f>+G8</f>
        <v>Recaudación 
2023</v>
      </c>
      <c r="I48"/>
    </row>
    <row r="49" spans="1:14" customFormat="1" ht="8.25" customHeight="1" x14ac:dyDescent="0.3"/>
    <row r="50" spans="1:14" s="8" customFormat="1" ht="19.5" customHeight="1" x14ac:dyDescent="0.3">
      <c r="A50" s="277" t="s">
        <v>72</v>
      </c>
      <c r="B50" s="277"/>
      <c r="C50" s="277"/>
      <c r="D50" s="90">
        <f>SUM(D53:D56)</f>
        <v>52.081760000000003</v>
      </c>
      <c r="E50"/>
      <c r="F50" s="90">
        <f>SUM(F53:F55)</f>
        <v>2507.3742899999993</v>
      </c>
      <c r="G50" s="90">
        <f>SUM(G53:G55)</f>
        <v>4874.4783200000002</v>
      </c>
      <c r="H50"/>
      <c r="I50"/>
      <c r="J50" s="6"/>
    </row>
    <row r="51" spans="1:14" customFormat="1" ht="6" customHeight="1" x14ac:dyDescent="0.3"/>
    <row r="52" spans="1:14" customFormat="1" ht="6" customHeight="1" outlineLevel="1" x14ac:dyDescent="0.3"/>
    <row r="53" spans="1:14" s="6" customFormat="1" ht="15.9" customHeight="1" outlineLevel="1" x14ac:dyDescent="0.3">
      <c r="A53" s="228"/>
      <c r="B53" s="284"/>
      <c r="C53" s="71" t="s">
        <v>97</v>
      </c>
      <c r="D53" s="86">
        <v>0</v>
      </c>
      <c r="E53" s="73"/>
      <c r="F53" s="86">
        <v>0</v>
      </c>
      <c r="G53" s="86">
        <v>2725.7695899999999</v>
      </c>
      <c r="H53"/>
      <c r="I53"/>
    </row>
    <row r="54" spans="1:14" ht="15.9" customHeight="1" outlineLevel="2" x14ac:dyDescent="0.3">
      <c r="A54" s="228"/>
      <c r="B54" s="284"/>
      <c r="C54" s="80" t="s">
        <v>98</v>
      </c>
      <c r="D54" s="76">
        <v>0</v>
      </c>
      <c r="E54" s="73"/>
      <c r="F54" s="76">
        <v>0</v>
      </c>
      <c r="G54" s="76">
        <v>1979.54979</v>
      </c>
      <c r="H54"/>
      <c r="I54"/>
      <c r="J54" s="6"/>
      <c r="K54" s="6"/>
      <c r="L54" s="6"/>
      <c r="M54" s="6"/>
      <c r="N54" s="6"/>
    </row>
    <row r="55" spans="1:14" ht="15.9" customHeight="1" outlineLevel="2" x14ac:dyDescent="0.3">
      <c r="A55" s="174"/>
      <c r="B55" s="284"/>
      <c r="C55" s="129" t="s">
        <v>87</v>
      </c>
      <c r="D55" s="130">
        <v>52.081760000000003</v>
      </c>
      <c r="E55" s="73"/>
      <c r="F55" s="130">
        <v>2507.3742899999993</v>
      </c>
      <c r="G55" s="130">
        <v>169.15894</v>
      </c>
      <c r="H55"/>
      <c r="I55"/>
      <c r="J55" s="6"/>
      <c r="K55" s="6"/>
      <c r="L55" s="6"/>
      <c r="M55" s="6"/>
      <c r="N55" s="6"/>
    </row>
    <row r="56" spans="1:14" customFormat="1" ht="18.75" customHeight="1" x14ac:dyDescent="0.3"/>
    <row r="57" spans="1:14" ht="33" customHeight="1" x14ac:dyDescent="0.25">
      <c r="A57" s="241" t="s">
        <v>76</v>
      </c>
      <c r="B57" s="242"/>
      <c r="C57" s="242"/>
      <c r="D57" s="242"/>
      <c r="E57" s="242"/>
      <c r="F57" s="242"/>
      <c r="G57" s="242"/>
      <c r="H57" s="242"/>
      <c r="I57" s="243"/>
    </row>
    <row r="58" spans="1:14" ht="8.25" customHeight="1" x14ac:dyDescent="0.3">
      <c r="C58" s="4"/>
      <c r="D58"/>
      <c r="G58" s="5"/>
    </row>
    <row r="59" spans="1:14" s="6" customFormat="1" ht="51" customHeight="1" x14ac:dyDescent="0.3">
      <c r="C59" s="48"/>
      <c r="D59" s="91" t="str">
        <f>+D8</f>
        <v>Meta 
2023</v>
      </c>
      <c r="E59"/>
      <c r="F59" s="91" t="str">
        <f>+F8</f>
        <v>Recaudación
 2022</v>
      </c>
      <c r="G59" s="91" t="str">
        <f>+G8</f>
        <v>Recaudación 
2023</v>
      </c>
      <c r="H59"/>
      <c r="I59" s="91" t="str">
        <f>+I8</f>
        <v>Participación de la Recaudación 2023</v>
      </c>
    </row>
    <row r="60" spans="1:14" customFormat="1" ht="6" customHeight="1" x14ac:dyDescent="0.3"/>
    <row r="61" spans="1:14" s="6" customFormat="1" ht="15.9" customHeight="1" x14ac:dyDescent="0.25">
      <c r="A61" s="244" t="s">
        <v>42</v>
      </c>
      <c r="B61" s="245" t="s">
        <v>43</v>
      </c>
      <c r="C61" s="71" t="s">
        <v>1</v>
      </c>
      <c r="D61" s="72">
        <f t="shared" ref="D61:D77" si="6">+D10</f>
        <v>290213.95403999992</v>
      </c>
      <c r="E61" s="73"/>
      <c r="F61" s="72">
        <f t="shared" ref="F61:G63" si="7">+F10</f>
        <v>273010.39378000121</v>
      </c>
      <c r="G61" s="74">
        <f t="shared" si="7"/>
        <v>296404.69715999818</v>
      </c>
      <c r="H61" s="12"/>
      <c r="I61" s="248">
        <f>+G84/G93</f>
        <v>0.85066068425590946</v>
      </c>
    </row>
    <row r="62" spans="1:14" ht="15.9" customHeight="1" outlineLevel="1" x14ac:dyDescent="0.25">
      <c r="A62" s="244"/>
      <c r="B62" s="246"/>
      <c r="C62" s="75" t="s">
        <v>68</v>
      </c>
      <c r="D62" s="76">
        <f t="shared" si="6"/>
        <v>265394.71735999995</v>
      </c>
      <c r="E62" s="73"/>
      <c r="F62" s="76">
        <f t="shared" si="7"/>
        <v>252267.23011000108</v>
      </c>
      <c r="G62" s="77">
        <f t="shared" si="7"/>
        <v>279091.27535999817</v>
      </c>
      <c r="I62" s="249"/>
      <c r="J62" s="6"/>
    </row>
    <row r="63" spans="1:14" ht="15.9" customHeight="1" outlineLevel="1" x14ac:dyDescent="0.25">
      <c r="A63" s="244"/>
      <c r="B63" s="246"/>
      <c r="C63" s="75" t="s">
        <v>35</v>
      </c>
      <c r="D63" s="76">
        <f t="shared" si="6"/>
        <v>406.64254999999997</v>
      </c>
      <c r="E63" s="73"/>
      <c r="F63" s="76">
        <f t="shared" si="7"/>
        <v>211.61909</v>
      </c>
      <c r="G63" s="77">
        <f t="shared" si="7"/>
        <v>106.75151</v>
      </c>
      <c r="I63" s="249"/>
    </row>
    <row r="64" spans="1:14" ht="15.9" customHeight="1" outlineLevel="1" x14ac:dyDescent="0.25">
      <c r="A64" s="244"/>
      <c r="B64" s="246"/>
      <c r="C64" s="75" t="s">
        <v>69</v>
      </c>
      <c r="D64" s="76">
        <f t="shared" si="6"/>
        <v>24412.594130000001</v>
      </c>
      <c r="F64" s="121">
        <f>F13</f>
        <v>20531.544580000103</v>
      </c>
      <c r="G64" s="77">
        <f t="shared" ref="G64:G77" si="8">+G13</f>
        <v>17206.670290000053</v>
      </c>
      <c r="I64" s="249"/>
    </row>
    <row r="65" spans="1:11" ht="15.9" customHeight="1" outlineLevel="1" x14ac:dyDescent="0.25">
      <c r="A65" s="244"/>
      <c r="B65" s="246"/>
      <c r="C65" s="78" t="s">
        <v>34</v>
      </c>
      <c r="D65" s="76">
        <f t="shared" si="6"/>
        <v>7105.9339599999985</v>
      </c>
      <c r="E65" s="73"/>
      <c r="F65" s="76">
        <f t="shared" ref="F65:F77" si="9">+F14</f>
        <v>4448.0742100000016</v>
      </c>
      <c r="G65" s="77">
        <f t="shared" si="8"/>
        <v>5995.7386900000047</v>
      </c>
      <c r="I65" s="249"/>
    </row>
    <row r="66" spans="1:11" ht="15.9" customHeight="1" outlineLevel="1" x14ac:dyDescent="0.25">
      <c r="A66" s="244"/>
      <c r="B66" s="246"/>
      <c r="C66" s="78" t="s">
        <v>33</v>
      </c>
      <c r="D66" s="76">
        <f t="shared" si="6"/>
        <v>15355.892670000001</v>
      </c>
      <c r="E66" s="73"/>
      <c r="F66" s="76">
        <f t="shared" si="9"/>
        <v>10370.34555</v>
      </c>
      <c r="G66" s="77">
        <f t="shared" si="8"/>
        <v>9746.1388700000043</v>
      </c>
      <c r="I66" s="249"/>
    </row>
    <row r="67" spans="1:11" ht="15.9" customHeight="1" outlineLevel="1" x14ac:dyDescent="0.25">
      <c r="A67" s="244"/>
      <c r="B67" s="246"/>
      <c r="C67" s="78" t="s">
        <v>32</v>
      </c>
      <c r="D67" s="76">
        <f t="shared" si="6"/>
        <v>750.39296000000002</v>
      </c>
      <c r="E67" s="73"/>
      <c r="F67" s="76">
        <f t="shared" si="9"/>
        <v>743.22005999999999</v>
      </c>
      <c r="G67" s="77">
        <f t="shared" si="8"/>
        <v>590.75517999999988</v>
      </c>
      <c r="I67" s="249"/>
    </row>
    <row r="68" spans="1:11" ht="15.9" customHeight="1" outlineLevel="1" x14ac:dyDescent="0.25">
      <c r="A68" s="244"/>
      <c r="B68" s="246"/>
      <c r="C68" s="111" t="s">
        <v>91</v>
      </c>
      <c r="D68" s="76">
        <f t="shared" si="6"/>
        <v>1200.3745400000003</v>
      </c>
      <c r="E68" s="73"/>
      <c r="F68" s="76">
        <f t="shared" si="9"/>
        <v>4969.9047600001013</v>
      </c>
      <c r="G68" s="77">
        <f t="shared" si="8"/>
        <v>828.03759000000196</v>
      </c>
      <c r="I68" s="249"/>
    </row>
    <row r="69" spans="1:11" ht="15.9" customHeight="1" outlineLevel="1" x14ac:dyDescent="0.25">
      <c r="A69" s="244"/>
      <c r="B69" s="246"/>
      <c r="C69" s="111" t="s">
        <v>96</v>
      </c>
      <c r="D69" s="76">
        <f t="shared" si="6"/>
        <v>0</v>
      </c>
      <c r="E69" s="73"/>
      <c r="F69" s="76">
        <f t="shared" si="9"/>
        <v>0</v>
      </c>
      <c r="G69" s="77">
        <f t="shared" si="8"/>
        <v>45.999960000000009</v>
      </c>
      <c r="I69" s="249"/>
    </row>
    <row r="70" spans="1:11" ht="15.9" customHeight="1" x14ac:dyDescent="0.25">
      <c r="A70" s="244"/>
      <c r="B70" s="246"/>
      <c r="C70" s="79" t="s">
        <v>65</v>
      </c>
      <c r="D70" s="76">
        <f t="shared" si="6"/>
        <v>421282.9927699999</v>
      </c>
      <c r="E70" s="73"/>
      <c r="F70" s="76">
        <f t="shared" si="9"/>
        <v>376740.08114999405</v>
      </c>
      <c r="G70" s="77">
        <f t="shared" si="8"/>
        <v>457233.51757999789</v>
      </c>
      <c r="H70" s="12"/>
      <c r="I70" s="249"/>
      <c r="J70" s="13"/>
    </row>
    <row r="71" spans="1:11" ht="15.9" customHeight="1" x14ac:dyDescent="0.25">
      <c r="A71" s="244"/>
      <c r="B71" s="246"/>
      <c r="C71" s="79" t="s">
        <v>66</v>
      </c>
      <c r="D71" s="76">
        <f t="shared" si="6"/>
        <v>36041.527760000004</v>
      </c>
      <c r="E71" s="73"/>
      <c r="F71" s="76">
        <f t="shared" si="9"/>
        <v>32671.971499999989</v>
      </c>
      <c r="G71" s="77">
        <f t="shared" si="8"/>
        <v>36179.839249999997</v>
      </c>
      <c r="H71" s="12"/>
      <c r="I71" s="249"/>
      <c r="J71" s="6"/>
    </row>
    <row r="72" spans="1:11" s="6" customFormat="1" ht="15.9" customHeight="1" x14ac:dyDescent="0.25">
      <c r="A72" s="244"/>
      <c r="B72" s="246"/>
      <c r="C72" s="80" t="s">
        <v>40</v>
      </c>
      <c r="D72" s="76">
        <f t="shared" si="6"/>
        <v>3170.4933499999997</v>
      </c>
      <c r="E72" s="73"/>
      <c r="F72" s="76">
        <f t="shared" si="9"/>
        <v>3189.1117300000001</v>
      </c>
      <c r="G72" s="77">
        <f t="shared" si="8"/>
        <v>3724.0589899999986</v>
      </c>
      <c r="H72" s="8"/>
      <c r="I72" s="249"/>
      <c r="K72" s="13"/>
    </row>
    <row r="73" spans="1:11" ht="15.9" customHeight="1" x14ac:dyDescent="0.25">
      <c r="A73" s="244"/>
      <c r="B73" s="246"/>
      <c r="C73" s="80" t="s">
        <v>24</v>
      </c>
      <c r="D73" s="76">
        <f t="shared" si="6"/>
        <v>26944.753780000003</v>
      </c>
      <c r="E73" s="73"/>
      <c r="F73" s="76">
        <f t="shared" si="9"/>
        <v>24316.47366000112</v>
      </c>
      <c r="G73" s="77">
        <f t="shared" si="8"/>
        <v>28506.376320003219</v>
      </c>
      <c r="H73" s="12"/>
      <c r="I73" s="249"/>
      <c r="J73" s="6"/>
      <c r="K73" s="14"/>
    </row>
    <row r="74" spans="1:11" ht="15.9" customHeight="1" x14ac:dyDescent="0.25">
      <c r="A74" s="244"/>
      <c r="B74" s="246"/>
      <c r="C74" s="80" t="s">
        <v>25</v>
      </c>
      <c r="D74" s="76">
        <f t="shared" si="6"/>
        <v>101467.20737000002</v>
      </c>
      <c r="E74" s="73"/>
      <c r="F74" s="76">
        <f t="shared" si="9"/>
        <v>108408.10145</v>
      </c>
      <c r="G74" s="77">
        <f t="shared" si="8"/>
        <v>94915.119500000001</v>
      </c>
      <c r="H74" s="12"/>
      <c r="I74" s="249"/>
      <c r="J74" s="6"/>
      <c r="K74" s="15"/>
    </row>
    <row r="75" spans="1:11" ht="15.9" customHeight="1" x14ac:dyDescent="0.25">
      <c r="A75" s="244"/>
      <c r="B75" s="246"/>
      <c r="C75" s="80" t="s">
        <v>37</v>
      </c>
      <c r="D75" s="76">
        <f t="shared" si="6"/>
        <v>2597.2842999999998</v>
      </c>
      <c r="E75" s="73"/>
      <c r="F75" s="76">
        <f t="shared" si="9"/>
        <v>1944.1017400000001</v>
      </c>
      <c r="G75" s="77">
        <f t="shared" si="8"/>
        <v>1803.7475200000001</v>
      </c>
      <c r="H75" s="12"/>
      <c r="I75" s="249"/>
      <c r="J75" s="16"/>
      <c r="K75" s="14"/>
    </row>
    <row r="76" spans="1:11" ht="15.9" customHeight="1" x14ac:dyDescent="0.25">
      <c r="A76" s="244"/>
      <c r="B76" s="246"/>
      <c r="C76" s="80" t="s">
        <v>27</v>
      </c>
      <c r="D76" s="76">
        <f t="shared" si="6"/>
        <v>1071.0877499999999</v>
      </c>
      <c r="E76" s="73"/>
      <c r="F76" s="76">
        <f t="shared" si="9"/>
        <v>849.56768999999997</v>
      </c>
      <c r="G76" s="77">
        <f t="shared" si="8"/>
        <v>2588.9418100000003</v>
      </c>
      <c r="H76" s="12"/>
      <c r="I76" s="249"/>
      <c r="J76" s="6"/>
    </row>
    <row r="77" spans="1:11" ht="15.9" customHeight="1" x14ac:dyDescent="0.25">
      <c r="A77" s="244"/>
      <c r="B77" s="246"/>
      <c r="C77" s="80" t="s">
        <v>38</v>
      </c>
      <c r="D77" s="76">
        <f t="shared" si="6"/>
        <v>15613.475789999999</v>
      </c>
      <c r="E77" s="73"/>
      <c r="F77" s="76">
        <f t="shared" si="9"/>
        <v>15281.84665000001</v>
      </c>
      <c r="G77" s="77">
        <f t="shared" si="8"/>
        <v>16291.930169999991</v>
      </c>
      <c r="H77" s="12"/>
      <c r="I77" s="249"/>
    </row>
    <row r="78" spans="1:11" ht="15.9" customHeight="1" x14ac:dyDescent="0.25">
      <c r="A78" s="244"/>
      <c r="B78" s="246"/>
      <c r="C78" s="176" t="s">
        <v>87</v>
      </c>
      <c r="D78" s="76">
        <f>+D55</f>
        <v>52.081760000000003</v>
      </c>
      <c r="E78" s="73"/>
      <c r="F78" s="76">
        <f>F55</f>
        <v>2507.3742899999993</v>
      </c>
      <c r="G78" s="77">
        <f>G55</f>
        <v>169.15894</v>
      </c>
      <c r="H78" s="12"/>
      <c r="I78" s="249"/>
    </row>
    <row r="79" spans="1:11" ht="15.9" customHeight="1" x14ac:dyDescent="0.25">
      <c r="A79" s="244"/>
      <c r="B79" s="246"/>
      <c r="C79" s="80" t="str">
        <f>+C53</f>
        <v>Contribución Post COVID Sociedades</v>
      </c>
      <c r="D79" s="76">
        <f>+D53</f>
        <v>0</v>
      </c>
      <c r="E79" s="73"/>
      <c r="F79" s="76">
        <f>F53</f>
        <v>0</v>
      </c>
      <c r="G79" s="77">
        <f>+G53</f>
        <v>2725.7695899999999</v>
      </c>
      <c r="H79" s="12"/>
      <c r="I79" s="249"/>
    </row>
    <row r="80" spans="1:11" ht="15.9" customHeight="1" x14ac:dyDescent="0.25">
      <c r="A80" s="244"/>
      <c r="B80" s="246"/>
      <c r="C80" s="80" t="str">
        <f>+C54</f>
        <v>Contribución Post COVID Personas Naturales</v>
      </c>
      <c r="D80" s="76">
        <f>+D54</f>
        <v>0</v>
      </c>
      <c r="E80" s="73"/>
      <c r="F80" s="76">
        <f>F54</f>
        <v>0</v>
      </c>
      <c r="G80" s="77">
        <f>+G54</f>
        <v>1979.54979</v>
      </c>
      <c r="H80" s="12"/>
      <c r="I80" s="249"/>
    </row>
    <row r="81" spans="1:14" ht="15.9" customHeight="1" x14ac:dyDescent="0.25">
      <c r="A81" s="244"/>
      <c r="B81" s="246"/>
      <c r="C81" s="80" t="s">
        <v>82</v>
      </c>
      <c r="D81" s="76">
        <f>+D27</f>
        <v>3447.4333999999994</v>
      </c>
      <c r="E81" s="73"/>
      <c r="F81" s="76">
        <f t="shared" ref="F81:G83" si="10">+F27</f>
        <v>3608.920029999244</v>
      </c>
      <c r="G81" s="77">
        <f t="shared" si="10"/>
        <v>6193.9922899997864</v>
      </c>
      <c r="H81" s="12"/>
      <c r="I81" s="249"/>
    </row>
    <row r="82" spans="1:14" ht="15.9" customHeight="1" x14ac:dyDescent="0.25">
      <c r="A82" s="244"/>
      <c r="B82" s="246"/>
      <c r="C82" s="80" t="s">
        <v>83</v>
      </c>
      <c r="D82" s="76">
        <f>+D28</f>
        <v>3540.1112100000005</v>
      </c>
      <c r="E82" s="73"/>
      <c r="F82" s="76">
        <f t="shared" si="10"/>
        <v>3471.4985500005487</v>
      </c>
      <c r="G82" s="77">
        <f t="shared" si="10"/>
        <v>4130.024960000489</v>
      </c>
      <c r="H82" s="12"/>
      <c r="I82" s="249"/>
    </row>
    <row r="83" spans="1:14" ht="15.9" customHeight="1" x14ac:dyDescent="0.25">
      <c r="A83" s="244"/>
      <c r="B83" s="246"/>
      <c r="C83" s="80" t="s">
        <v>133</v>
      </c>
      <c r="D83" s="76">
        <f>+D29</f>
        <v>2119.0891599999995</v>
      </c>
      <c r="E83" s="73"/>
      <c r="F83" s="76">
        <f t="shared" si="10"/>
        <v>1896.2050100000022</v>
      </c>
      <c r="G83" s="77">
        <f t="shared" si="10"/>
        <v>2205.8160100000009</v>
      </c>
      <c r="H83" s="8"/>
      <c r="I83" s="249"/>
      <c r="J83" s="6"/>
    </row>
    <row r="84" spans="1:14" s="8" customFormat="1" ht="18" customHeight="1" x14ac:dyDescent="0.25">
      <c r="A84" s="244"/>
      <c r="B84" s="247"/>
      <c r="C84" s="92" t="s">
        <v>80</v>
      </c>
      <c r="D84" s="93">
        <f>+D61+D70+D71+SUM(D72:D83)</f>
        <v>907561.49243999994</v>
      </c>
      <c r="E84" s="69"/>
      <c r="F84" s="93">
        <f>+F61+F70+F71+SUM(F72:F83)</f>
        <v>847895.64722999616</v>
      </c>
      <c r="G84" s="93">
        <f>+G61+G70+G71+SUM(G72:G83)</f>
        <v>955052.53987999947</v>
      </c>
      <c r="I84" s="250"/>
      <c r="J84" s="17"/>
      <c r="K84" s="18"/>
    </row>
    <row r="85" spans="1:14" ht="10.5" customHeight="1" x14ac:dyDescent="0.3">
      <c r="A85" s="244"/>
      <c r="B85" s="23"/>
      <c r="C85" s="41"/>
      <c r="D85" s="19"/>
      <c r="E85" s="19"/>
      <c r="F85" s="19"/>
      <c r="G85" s="19"/>
      <c r="H85" s="8"/>
      <c r="I85" s="42"/>
      <c r="J85" s="6"/>
    </row>
    <row r="86" spans="1:14" ht="18.75" customHeight="1" x14ac:dyDescent="0.25">
      <c r="A86" s="244"/>
      <c r="B86" s="251" t="s">
        <v>45</v>
      </c>
      <c r="C86" s="84" t="s">
        <v>63</v>
      </c>
      <c r="D86" s="86">
        <f>+D32</f>
        <v>171774.87010999999</v>
      </c>
      <c r="E86" s="85"/>
      <c r="F86" s="86">
        <f>+F32</f>
        <v>167801.44464999958</v>
      </c>
      <c r="G86" s="87">
        <f>+G32</f>
        <v>150627.87417000049</v>
      </c>
      <c r="H86" s="8"/>
      <c r="I86" s="248">
        <f>+G88/G93</f>
        <v>0.14933931574409048</v>
      </c>
    </row>
    <row r="87" spans="1:14" ht="18.75" customHeight="1" x14ac:dyDescent="0.25">
      <c r="A87" s="244"/>
      <c r="B87" s="252"/>
      <c r="C87" s="88" t="s">
        <v>64</v>
      </c>
      <c r="D87" s="76">
        <f>+D33</f>
        <v>19648.896090000002</v>
      </c>
      <c r="E87" s="85"/>
      <c r="F87" s="76">
        <f>+F33</f>
        <v>20317.879179999989</v>
      </c>
      <c r="G87" s="77">
        <f>+G33</f>
        <v>17038.1476</v>
      </c>
      <c r="H87" s="8"/>
      <c r="I87" s="249"/>
    </row>
    <row r="88" spans="1:14" s="8" customFormat="1" ht="18.75" customHeight="1" x14ac:dyDescent="0.3">
      <c r="A88" s="244"/>
      <c r="B88" s="253"/>
      <c r="C88" s="108" t="s">
        <v>88</v>
      </c>
      <c r="D88" s="93">
        <f>SUM(D86:D87)</f>
        <v>191423.76619999998</v>
      </c>
      <c r="F88" s="93">
        <f>SUM(F86:F87)</f>
        <v>188119.32382999957</v>
      </c>
      <c r="G88" s="93">
        <f>SUM(G86:G87)</f>
        <v>167666.02177000049</v>
      </c>
      <c r="H88" s="12"/>
      <c r="I88" s="250"/>
    </row>
    <row r="89" spans="1:14" s="8" customFormat="1" ht="15.6" x14ac:dyDescent="0.3">
      <c r="A89" s="244"/>
      <c r="B89" s="23"/>
      <c r="C89" s="20"/>
      <c r="D89" s="24"/>
      <c r="F89" s="21"/>
      <c r="G89" s="24"/>
      <c r="H89" s="12"/>
      <c r="I89" s="42"/>
    </row>
    <row r="90" spans="1:14" s="8" customFormat="1" ht="15.75" customHeight="1" x14ac:dyDescent="0.3">
      <c r="A90" s="244"/>
      <c r="B90" s="254" t="s">
        <v>47</v>
      </c>
      <c r="C90" s="254"/>
      <c r="D90" s="94">
        <f>D93-D91</f>
        <v>447066.47855999996</v>
      </c>
      <c r="F90" s="94">
        <f t="shared" ref="F90:G90" si="11">F93-F91</f>
        <v>435294.48285000212</v>
      </c>
      <c r="G90" s="94">
        <f t="shared" si="11"/>
        <v>457915.12406000169</v>
      </c>
      <c r="H90" s="12"/>
      <c r="I90" s="95">
        <f>+G90/$G$93</f>
        <v>0.40786278921676333</v>
      </c>
    </row>
    <row r="91" spans="1:14" s="8" customFormat="1" ht="15.75" customHeight="1" x14ac:dyDescent="0.25">
      <c r="A91" s="244"/>
      <c r="B91" s="254" t="s">
        <v>48</v>
      </c>
      <c r="C91" s="254"/>
      <c r="D91" s="94">
        <f>+D70+D71+D72+D88</f>
        <v>651918.78007999994</v>
      </c>
      <c r="F91" s="94">
        <f>+F70+F71+F72+F88</f>
        <v>600720.48820999358</v>
      </c>
      <c r="G91" s="94">
        <f>+G70+G71+G72+G88</f>
        <v>664803.43758999836</v>
      </c>
      <c r="H91" s="69"/>
      <c r="I91" s="95">
        <f>+G91/$G$93</f>
        <v>0.59213721078323667</v>
      </c>
    </row>
    <row r="92" spans="1:14" ht="13.8" x14ac:dyDescent="0.25">
      <c r="B92" s="23"/>
      <c r="C92" s="20"/>
      <c r="D92" s="24"/>
      <c r="E92" s="8"/>
      <c r="F92" s="22"/>
      <c r="G92" s="22"/>
      <c r="H92" s="12"/>
      <c r="I92" s="23"/>
    </row>
    <row r="93" spans="1:14" ht="26.25" customHeight="1" x14ac:dyDescent="0.3">
      <c r="A93" s="234" t="s">
        <v>49</v>
      </c>
      <c r="B93" s="235" t="s">
        <v>134</v>
      </c>
      <c r="C93" s="236"/>
      <c r="D93" s="96">
        <f>+D84+D88</f>
        <v>1098985.2586399999</v>
      </c>
      <c r="E93"/>
      <c r="F93" s="96">
        <f>+F84+F88</f>
        <v>1036014.9710599957</v>
      </c>
      <c r="G93" s="96">
        <f>+G84+G88</f>
        <v>1122718.56165</v>
      </c>
      <c r="H93" s="12"/>
      <c r="I93" s="114"/>
    </row>
    <row r="94" spans="1:14" ht="14.25" customHeight="1" x14ac:dyDescent="0.25">
      <c r="A94" s="234"/>
      <c r="B94" s="237" t="s">
        <v>74</v>
      </c>
      <c r="C94" s="238"/>
      <c r="D94" s="97"/>
      <c r="E94" s="85"/>
      <c r="F94" s="198">
        <v>51143.809629999982</v>
      </c>
      <c r="G94" s="97">
        <v>130648.8194500008</v>
      </c>
      <c r="H94" s="12"/>
      <c r="I94" s="69"/>
    </row>
    <row r="95" spans="1:14" ht="14.25" customHeight="1" x14ac:dyDescent="0.25">
      <c r="A95" s="234"/>
      <c r="B95" s="237" t="s">
        <v>75</v>
      </c>
      <c r="C95" s="238"/>
      <c r="D95" s="97"/>
      <c r="E95" s="85"/>
      <c r="F95" s="198">
        <v>3579.9047699999992</v>
      </c>
      <c r="G95" s="97">
        <v>3314.7834200000011</v>
      </c>
      <c r="H95" s="12"/>
      <c r="I95" s="69"/>
    </row>
    <row r="96" spans="1:14" ht="27" customHeight="1" x14ac:dyDescent="0.3">
      <c r="A96" s="234"/>
      <c r="B96" s="235" t="s">
        <v>137</v>
      </c>
      <c r="C96" s="236"/>
      <c r="D96" s="96"/>
      <c r="E96"/>
      <c r="F96" s="98">
        <f>+F93-F94-F95</f>
        <v>981291.25665999565</v>
      </c>
      <c r="G96" s="98">
        <f>+G93-G94-G95</f>
        <v>988754.95877999929</v>
      </c>
      <c r="H96" s="12"/>
      <c r="I96" s="69"/>
      <c r="K96" s="14"/>
      <c r="L96" s="14"/>
      <c r="M96" s="14"/>
      <c r="N96" s="14"/>
    </row>
    <row r="97" spans="1:9" ht="14.25" customHeight="1" x14ac:dyDescent="0.3">
      <c r="A97" s="234"/>
      <c r="B97" s="237" t="s">
        <v>138</v>
      </c>
      <c r="C97" s="238"/>
      <c r="D97" s="99"/>
      <c r="E97" s="100"/>
      <c r="F97" s="199">
        <v>20571</v>
      </c>
      <c r="G97" s="101">
        <f>+G43</f>
        <v>36536.165270000136</v>
      </c>
      <c r="H97" s="12"/>
      <c r="I97" s="69"/>
    </row>
    <row r="98" spans="1:9" ht="38.25" customHeight="1" x14ac:dyDescent="0.3">
      <c r="A98" s="234"/>
      <c r="B98" s="239" t="s">
        <v>139</v>
      </c>
      <c r="C98" s="240"/>
      <c r="D98" s="96"/>
      <c r="E98"/>
      <c r="F98" s="102">
        <f>+F96-F97</f>
        <v>960720.25665999565</v>
      </c>
      <c r="G98" s="102">
        <f>+G96-G97</f>
        <v>952218.79350999917</v>
      </c>
      <c r="H98" s="12"/>
      <c r="I98" s="69"/>
    </row>
    <row r="99" spans="1:9" customFormat="1" ht="15" customHeight="1" x14ac:dyDescent="0.3">
      <c r="A99" s="230" t="s">
        <v>124</v>
      </c>
      <c r="B99" s="230"/>
      <c r="C99" s="230"/>
      <c r="F99" s="124"/>
      <c r="G99" s="124"/>
    </row>
    <row r="100" spans="1:9" ht="54" customHeight="1" x14ac:dyDescent="0.25">
      <c r="A100" s="231" t="s">
        <v>84</v>
      </c>
      <c r="B100" s="231"/>
      <c r="C100" s="231"/>
      <c r="D100" s="231"/>
      <c r="E100" s="231"/>
      <c r="F100" s="231"/>
      <c r="G100" s="231"/>
      <c r="H100" s="231"/>
      <c r="I100" s="231"/>
    </row>
    <row r="101" spans="1:9" ht="12.75" customHeight="1" x14ac:dyDescent="0.25">
      <c r="A101" s="231" t="s">
        <v>70</v>
      </c>
      <c r="B101" s="231"/>
      <c r="C101" s="231"/>
      <c r="D101" s="231"/>
      <c r="E101" s="231"/>
      <c r="F101" s="231"/>
      <c r="G101" s="231"/>
      <c r="H101" s="231"/>
      <c r="I101" s="231"/>
    </row>
    <row r="102" spans="1:9" ht="12.75" customHeight="1" x14ac:dyDescent="0.25">
      <c r="A102" s="231" t="s">
        <v>71</v>
      </c>
      <c r="B102" s="231"/>
      <c r="C102" s="231"/>
      <c r="D102" s="231"/>
      <c r="E102" s="231"/>
      <c r="F102" s="231"/>
      <c r="G102" s="231"/>
      <c r="H102" s="231"/>
      <c r="I102" s="231"/>
    </row>
    <row r="103" spans="1:9" ht="12.75" customHeight="1" x14ac:dyDescent="0.25">
      <c r="A103" s="231" t="s">
        <v>144</v>
      </c>
      <c r="B103" s="231"/>
      <c r="C103" s="231"/>
      <c r="D103" s="231"/>
      <c r="E103" s="231"/>
      <c r="F103" s="231"/>
      <c r="G103" s="231"/>
      <c r="H103" s="231"/>
      <c r="I103" s="231"/>
    </row>
    <row r="104" spans="1:9" ht="12.75" customHeight="1" x14ac:dyDescent="0.25">
      <c r="A104" s="231" t="s">
        <v>140</v>
      </c>
      <c r="B104" s="231"/>
      <c r="C104" s="231"/>
      <c r="D104" s="231"/>
      <c r="E104" s="231"/>
      <c r="F104" s="231"/>
      <c r="G104" s="231"/>
      <c r="H104" s="231"/>
      <c r="I104" s="231"/>
    </row>
    <row r="105" spans="1:9" ht="12.75" customHeight="1" x14ac:dyDescent="0.25">
      <c r="A105" s="231" t="s">
        <v>141</v>
      </c>
      <c r="B105" s="231"/>
      <c r="C105" s="231"/>
      <c r="D105" s="231"/>
      <c r="E105" s="231"/>
      <c r="F105" s="231"/>
      <c r="G105" s="231"/>
      <c r="H105" s="231"/>
      <c r="I105" s="231"/>
    </row>
    <row r="106" spans="1:9" ht="15" customHeight="1" x14ac:dyDescent="0.25">
      <c r="A106" s="231" t="s">
        <v>142</v>
      </c>
      <c r="B106" s="231"/>
      <c r="C106" s="231"/>
      <c r="D106" s="231"/>
      <c r="E106" s="231"/>
      <c r="F106" s="231"/>
      <c r="G106" s="231"/>
      <c r="H106" s="231"/>
      <c r="I106" s="231"/>
    </row>
    <row r="107" spans="1:9" ht="27" customHeight="1" x14ac:dyDescent="0.25">
      <c r="A107" s="231" t="s">
        <v>143</v>
      </c>
      <c r="B107" s="231"/>
      <c r="C107" s="231"/>
      <c r="D107" s="231"/>
      <c r="E107" s="231"/>
      <c r="F107" s="231"/>
      <c r="G107" s="231"/>
      <c r="H107" s="231"/>
      <c r="I107" s="231"/>
    </row>
    <row r="108" spans="1:9" ht="15" customHeight="1" x14ac:dyDescent="0.25">
      <c r="A108" s="230" t="s">
        <v>58</v>
      </c>
      <c r="B108" s="230"/>
      <c r="C108" s="230"/>
      <c r="D108" s="128"/>
      <c r="E108" s="128"/>
      <c r="F108" s="128"/>
      <c r="G108" s="128"/>
      <c r="H108" s="128"/>
      <c r="I108" s="128"/>
    </row>
    <row r="109" spans="1:9" ht="15" customHeight="1" x14ac:dyDescent="0.25">
      <c r="A109" s="232" t="s">
        <v>122</v>
      </c>
      <c r="B109" s="232"/>
      <c r="C109" s="232"/>
      <c r="D109" s="232"/>
      <c r="E109" s="232"/>
      <c r="F109" s="232"/>
      <c r="G109" s="22"/>
      <c r="H109" s="8"/>
      <c r="I109" s="23"/>
    </row>
    <row r="110" spans="1:9" ht="15" customHeight="1" x14ac:dyDescent="0.25">
      <c r="A110" s="233" t="s">
        <v>99</v>
      </c>
      <c r="B110" s="233"/>
      <c r="C110" s="233"/>
      <c r="D110" s="233"/>
      <c r="E110" s="25"/>
      <c r="F110" s="25"/>
      <c r="G110" s="26"/>
      <c r="H110" s="26"/>
      <c r="I110" s="26"/>
    </row>
    <row r="111" spans="1:9" ht="15" customHeight="1" x14ac:dyDescent="0.25">
      <c r="A111" s="229" t="s">
        <v>29</v>
      </c>
      <c r="B111" s="229"/>
      <c r="C111" s="229"/>
      <c r="D111" s="229"/>
      <c r="E111" s="25"/>
      <c r="F111" s="25"/>
      <c r="G111" s="26"/>
      <c r="H111" s="26"/>
      <c r="I111" s="26"/>
    </row>
    <row r="112" spans="1:9" x14ac:dyDescent="0.25">
      <c r="C112" s="26"/>
      <c r="D112" s="26"/>
      <c r="E112" s="25"/>
      <c r="F112" s="25"/>
      <c r="G112" s="26"/>
      <c r="H112" s="26"/>
      <c r="I112" s="26"/>
    </row>
  </sheetData>
  <mergeCells count="51">
    <mergeCell ref="A111:D111"/>
    <mergeCell ref="A99:C99"/>
    <mergeCell ref="A100:I100"/>
    <mergeCell ref="A101:I101"/>
    <mergeCell ref="A102:I102"/>
    <mergeCell ref="A104:I104"/>
    <mergeCell ref="A105:I105"/>
    <mergeCell ref="A106:I106"/>
    <mergeCell ref="A107:I107"/>
    <mergeCell ref="A108:C108"/>
    <mergeCell ref="A109:F109"/>
    <mergeCell ref="A110:D110"/>
    <mergeCell ref="A103:I103"/>
    <mergeCell ref="B90:C90"/>
    <mergeCell ref="B91:C91"/>
    <mergeCell ref="A93:A98"/>
    <mergeCell ref="B93:C93"/>
    <mergeCell ref="B94:C94"/>
    <mergeCell ref="B95:C95"/>
    <mergeCell ref="B96:C96"/>
    <mergeCell ref="B97:C97"/>
    <mergeCell ref="B98:C98"/>
    <mergeCell ref="A61:A91"/>
    <mergeCell ref="B61:B84"/>
    <mergeCell ref="I61:I84"/>
    <mergeCell ref="B86:B88"/>
    <mergeCell ref="I86:I88"/>
    <mergeCell ref="B36:C36"/>
    <mergeCell ref="B37:C37"/>
    <mergeCell ref="A46:I46"/>
    <mergeCell ref="A50:C50"/>
    <mergeCell ref="A53:A54"/>
    <mergeCell ref="A57:I57"/>
    <mergeCell ref="A39:A44"/>
    <mergeCell ref="B39:C39"/>
    <mergeCell ref="B40:C40"/>
    <mergeCell ref="B41:C41"/>
    <mergeCell ref="B42:C42"/>
    <mergeCell ref="B43:C43"/>
    <mergeCell ref="B53:B55"/>
    <mergeCell ref="B44:C44"/>
    <mergeCell ref="A1:I1"/>
    <mergeCell ref="A2:I2"/>
    <mergeCell ref="A3:I3"/>
    <mergeCell ref="A4:I4"/>
    <mergeCell ref="A6:I6"/>
    <mergeCell ref="A10:A37"/>
    <mergeCell ref="B10:B30"/>
    <mergeCell ref="I10:I30"/>
    <mergeCell ref="B32:B34"/>
    <mergeCell ref="I32:I34"/>
  </mergeCells>
  <conditionalFormatting sqref="H61">
    <cfRule type="iconSet" priority="47">
      <iconSet>
        <cfvo type="percent" val="0"/>
        <cfvo type="num" val="0.95"/>
        <cfvo type="num" val="1"/>
      </iconSet>
    </cfRule>
  </conditionalFormatting>
  <conditionalFormatting sqref="H84">
    <cfRule type="iconSet" priority="46">
      <iconSet>
        <cfvo type="percent" val="0"/>
        <cfvo type="num" val="0.95"/>
        <cfvo type="num" val="1"/>
      </iconSet>
    </cfRule>
  </conditionalFormatting>
  <conditionalFormatting sqref="H62:H66 H69">
    <cfRule type="iconSet" priority="45">
      <iconSet>
        <cfvo type="percent" val="0"/>
        <cfvo type="num" val="0.95"/>
        <cfvo type="num" val="1"/>
      </iconSet>
    </cfRule>
  </conditionalFormatting>
  <conditionalFormatting sqref="H86:H90 H70:H72 H92">
    <cfRule type="iconSet" priority="44">
      <iconSet>
        <cfvo type="percent" val="0"/>
        <cfvo type="num" val="0.95"/>
        <cfvo type="num" val="1"/>
      </iconSet>
    </cfRule>
  </conditionalFormatting>
  <conditionalFormatting sqref="H86:H90 H70:H72">
    <cfRule type="iconSet" priority="43">
      <iconSet>
        <cfvo type="percent" val="0"/>
        <cfvo type="num" val="0.95"/>
        <cfvo type="num" val="1"/>
      </iconSet>
    </cfRule>
  </conditionalFormatting>
  <conditionalFormatting sqref="H70:H71">
    <cfRule type="iconSet" priority="42">
      <iconSet>
        <cfvo type="percent" val="0"/>
        <cfvo type="num" val="0.95"/>
        <cfvo type="num" val="1"/>
      </iconSet>
    </cfRule>
  </conditionalFormatting>
  <conditionalFormatting sqref="H81:H82 H73:H78">
    <cfRule type="iconSet" priority="48">
      <iconSet>
        <cfvo type="percent" val="0"/>
        <cfvo type="num" val="0.95"/>
        <cfvo type="num" val="1"/>
      </iconSet>
    </cfRule>
  </conditionalFormatting>
  <conditionalFormatting sqref="H92 H61:H66 H69:H78 H81:H90">
    <cfRule type="iconSet" priority="49">
      <iconSet>
        <cfvo type="percent" val="0"/>
        <cfvo type="num" val="0.95" gte="0"/>
        <cfvo type="num" val="0.99" gte="0"/>
      </iconSet>
    </cfRule>
  </conditionalFormatting>
  <conditionalFormatting sqref="H93:H98">
    <cfRule type="iconSet" priority="40">
      <iconSet>
        <cfvo type="percent" val="0"/>
        <cfvo type="num" val="0.95"/>
        <cfvo type="num" val="1"/>
      </iconSet>
    </cfRule>
  </conditionalFormatting>
  <conditionalFormatting sqref="H93:H98">
    <cfRule type="iconSet" priority="39">
      <iconSet>
        <cfvo type="percent" val="0"/>
        <cfvo type="num" val="0.95"/>
        <cfvo type="num" val="1"/>
      </iconSet>
    </cfRule>
  </conditionalFormatting>
  <conditionalFormatting sqref="H93:H98">
    <cfRule type="iconSet" priority="41">
      <iconSet>
        <cfvo type="percent" val="0"/>
        <cfvo type="num" val="0.95" gte="0"/>
        <cfvo type="num" val="0.99" gte="0"/>
      </iconSet>
    </cfRule>
  </conditionalFormatting>
  <conditionalFormatting sqref="H9">
    <cfRule type="iconSet" priority="36">
      <iconSet>
        <cfvo type="percent" val="0"/>
        <cfvo type="num" val="0.95" gte="0"/>
        <cfvo type="num" val="1" gte="0"/>
      </iconSet>
    </cfRule>
  </conditionalFormatting>
  <conditionalFormatting sqref="H9">
    <cfRule type="iconSet" priority="37">
      <iconSet>
        <cfvo type="percent" val="0"/>
        <cfvo type="num" val="0.95" gte="0"/>
        <cfvo type="num" val="0.99" gte="0"/>
      </iconSet>
    </cfRule>
  </conditionalFormatting>
  <conditionalFormatting sqref="H39:H44">
    <cfRule type="iconSet" priority="26">
      <iconSet>
        <cfvo type="percent" val="0"/>
        <cfvo type="num" val="0.95"/>
        <cfvo type="num" val="1"/>
      </iconSet>
    </cfRule>
  </conditionalFormatting>
  <conditionalFormatting sqref="H39:H44">
    <cfRule type="iconSet" priority="25">
      <iconSet>
        <cfvo type="percent" val="0"/>
        <cfvo type="num" val="0.95"/>
        <cfvo type="num" val="1"/>
      </iconSet>
    </cfRule>
  </conditionalFormatting>
  <conditionalFormatting sqref="H39:H44">
    <cfRule type="iconSet" priority="27">
      <iconSet>
        <cfvo type="percent" val="0"/>
        <cfvo type="num" val="0.95" gte="0"/>
        <cfvo type="num" val="0.99" gte="0"/>
      </iconSet>
    </cfRule>
  </conditionalFormatting>
  <conditionalFormatting sqref="H9">
    <cfRule type="iconSet" priority="38">
      <iconSet>
        <cfvo type="percent" val="0"/>
        <cfvo type="num" val="0.95"/>
        <cfvo type="num" val="1"/>
      </iconSet>
    </cfRule>
  </conditionalFormatting>
  <conditionalFormatting sqref="H10">
    <cfRule type="iconSet" priority="33">
      <iconSet>
        <cfvo type="percent" val="0"/>
        <cfvo type="num" val="0.95"/>
        <cfvo type="num" val="1"/>
      </iconSet>
    </cfRule>
  </conditionalFormatting>
  <conditionalFormatting sqref="H30">
    <cfRule type="iconSet" priority="32">
      <iconSet>
        <cfvo type="percent" val="0"/>
        <cfvo type="num" val="0.95"/>
        <cfvo type="num" val="1"/>
      </iconSet>
    </cfRule>
  </conditionalFormatting>
  <conditionalFormatting sqref="H11:H12 H14:H15 H18">
    <cfRule type="iconSet" priority="31">
      <iconSet>
        <cfvo type="percent" val="0"/>
        <cfvo type="num" val="0.95"/>
        <cfvo type="num" val="1"/>
      </iconSet>
    </cfRule>
  </conditionalFormatting>
  <conditionalFormatting sqref="H32:H36 H19:H21 H38">
    <cfRule type="iconSet" priority="30">
      <iconSet>
        <cfvo type="percent" val="0"/>
        <cfvo type="num" val="0.95"/>
        <cfvo type="num" val="1"/>
      </iconSet>
    </cfRule>
  </conditionalFormatting>
  <conditionalFormatting sqref="H32:H36 H19:H21">
    <cfRule type="iconSet" priority="29">
      <iconSet>
        <cfvo type="percent" val="0"/>
        <cfvo type="num" val="0.95"/>
        <cfvo type="num" val="1"/>
      </iconSet>
    </cfRule>
  </conditionalFormatting>
  <conditionalFormatting sqref="H19:H20">
    <cfRule type="iconSet" priority="28">
      <iconSet>
        <cfvo type="percent" val="0"/>
        <cfvo type="num" val="0.95"/>
        <cfvo type="num" val="1"/>
      </iconSet>
    </cfRule>
  </conditionalFormatting>
  <conditionalFormatting sqref="H38 H10:H12 H14:H15 H18:H36">
    <cfRule type="iconSet" priority="35">
      <iconSet>
        <cfvo type="percent" val="0"/>
        <cfvo type="num" val="0.95" gte="0"/>
        <cfvo type="num" val="0.99" gte="0"/>
      </iconSet>
    </cfRule>
  </conditionalFormatting>
  <conditionalFormatting sqref="H29">
    <cfRule type="iconSet" priority="50">
      <iconSet>
        <cfvo type="percent" val="0"/>
        <cfvo type="num" val="0.95"/>
        <cfvo type="num" val="1"/>
      </iconSet>
    </cfRule>
  </conditionalFormatting>
  <conditionalFormatting sqref="H83">
    <cfRule type="iconSet" priority="53">
      <iconSet>
        <cfvo type="percent" val="0"/>
        <cfvo type="num" val="0.95"/>
        <cfvo type="num" val="1"/>
      </iconSet>
    </cfRule>
  </conditionalFormatting>
  <conditionalFormatting sqref="H81:H84 H73:H78 H61:H66 H69">
    <cfRule type="iconSet" priority="54">
      <iconSet>
        <cfvo type="percent" val="0"/>
        <cfvo type="num" val="0.95" gte="0"/>
        <cfvo type="num" val="1" gte="0"/>
      </iconSet>
    </cfRule>
  </conditionalFormatting>
  <conditionalFormatting sqref="H81:H83 H73:H78 H62:H66 H69">
    <cfRule type="iconSet" priority="55">
      <iconSet>
        <cfvo type="percent" val="0"/>
        <cfvo type="num" val="0.95" gte="0"/>
        <cfvo type="num" val="1" gte="0"/>
      </iconSet>
    </cfRule>
  </conditionalFormatting>
  <conditionalFormatting sqref="H16">
    <cfRule type="iconSet" priority="21">
      <iconSet>
        <cfvo type="percent" val="0"/>
        <cfvo type="num" val="0.95"/>
        <cfvo type="num" val="1"/>
      </iconSet>
    </cfRule>
  </conditionalFormatting>
  <conditionalFormatting sqref="H16">
    <cfRule type="iconSet" priority="22">
      <iconSet>
        <cfvo type="percent" val="0"/>
        <cfvo type="num" val="0.95" gte="0"/>
        <cfvo type="num" val="0.99" gte="0"/>
      </iconSet>
    </cfRule>
  </conditionalFormatting>
  <conditionalFormatting sqref="H16">
    <cfRule type="iconSet" priority="23">
      <iconSet>
        <cfvo type="percent" val="0"/>
        <cfvo type="num" val="0.95" gte="0"/>
        <cfvo type="num" val="1" gte="0"/>
      </iconSet>
    </cfRule>
  </conditionalFormatting>
  <conditionalFormatting sqref="H16">
    <cfRule type="iconSet" priority="24">
      <iconSet>
        <cfvo type="percent" val="0"/>
        <cfvo type="num" val="0.95" gte="0"/>
        <cfvo type="num" val="1" gte="0"/>
      </iconSet>
    </cfRule>
  </conditionalFormatting>
  <conditionalFormatting sqref="H17">
    <cfRule type="iconSet" priority="17">
      <iconSet>
        <cfvo type="percent" val="0"/>
        <cfvo type="num" val="0.95"/>
        <cfvo type="num" val="1"/>
      </iconSet>
    </cfRule>
  </conditionalFormatting>
  <conditionalFormatting sqref="H17">
    <cfRule type="iconSet" priority="18">
      <iconSet>
        <cfvo type="percent" val="0"/>
        <cfvo type="num" val="0.95" gte="0"/>
        <cfvo type="num" val="0.99" gte="0"/>
      </iconSet>
    </cfRule>
  </conditionalFormatting>
  <conditionalFormatting sqref="H17">
    <cfRule type="iconSet" priority="19">
      <iconSet>
        <cfvo type="percent" val="0"/>
        <cfvo type="num" val="0.95" gte="0"/>
        <cfvo type="num" val="1" gte="0"/>
      </iconSet>
    </cfRule>
  </conditionalFormatting>
  <conditionalFormatting sqref="H17">
    <cfRule type="iconSet" priority="20">
      <iconSet>
        <cfvo type="percent" val="0"/>
        <cfvo type="num" val="0.95" gte="0"/>
        <cfvo type="num" val="1" gte="0"/>
      </iconSet>
    </cfRule>
  </conditionalFormatting>
  <conditionalFormatting sqref="H68">
    <cfRule type="iconSet" priority="13">
      <iconSet>
        <cfvo type="percent" val="0"/>
        <cfvo type="num" val="0.95"/>
        <cfvo type="num" val="1"/>
      </iconSet>
    </cfRule>
  </conditionalFormatting>
  <conditionalFormatting sqref="H68">
    <cfRule type="iconSet" priority="14">
      <iconSet>
        <cfvo type="percent" val="0"/>
        <cfvo type="num" val="0.95" gte="0"/>
        <cfvo type="num" val="0.99" gte="0"/>
      </iconSet>
    </cfRule>
  </conditionalFormatting>
  <conditionalFormatting sqref="H68">
    <cfRule type="iconSet" priority="15">
      <iconSet>
        <cfvo type="percent" val="0"/>
        <cfvo type="num" val="0.95" gte="0"/>
        <cfvo type="num" val="1" gte="0"/>
      </iconSet>
    </cfRule>
  </conditionalFormatting>
  <conditionalFormatting sqref="H68">
    <cfRule type="iconSet" priority="16">
      <iconSet>
        <cfvo type="percent" val="0"/>
        <cfvo type="num" val="0.95" gte="0"/>
        <cfvo type="num" val="1" gte="0"/>
      </iconSet>
    </cfRule>
  </conditionalFormatting>
  <conditionalFormatting sqref="H67">
    <cfRule type="iconSet" priority="9">
      <iconSet>
        <cfvo type="percent" val="0"/>
        <cfvo type="num" val="0.95"/>
        <cfvo type="num" val="1"/>
      </iconSet>
    </cfRule>
  </conditionalFormatting>
  <conditionalFormatting sqref="H67">
    <cfRule type="iconSet" priority="10">
      <iconSet>
        <cfvo type="percent" val="0"/>
        <cfvo type="num" val="0.95" gte="0"/>
        <cfvo type="num" val="0.99" gte="0"/>
      </iconSet>
    </cfRule>
  </conditionalFormatting>
  <conditionalFormatting sqref="H67">
    <cfRule type="iconSet" priority="11">
      <iconSet>
        <cfvo type="percent" val="0"/>
        <cfvo type="num" val="0.95" gte="0"/>
        <cfvo type="num" val="1" gte="0"/>
      </iconSet>
    </cfRule>
  </conditionalFormatting>
  <conditionalFormatting sqref="H67">
    <cfRule type="iconSet" priority="12">
      <iconSet>
        <cfvo type="percent" val="0"/>
        <cfvo type="num" val="0.95" gte="0"/>
        <cfvo type="num" val="1" gte="0"/>
      </iconSet>
    </cfRule>
  </conditionalFormatting>
  <conditionalFormatting sqref="H80">
    <cfRule type="iconSet" priority="5">
      <iconSet>
        <cfvo type="percent" val="0"/>
        <cfvo type="num" val="0.95"/>
        <cfvo type="num" val="1"/>
      </iconSet>
    </cfRule>
  </conditionalFormatting>
  <conditionalFormatting sqref="H80">
    <cfRule type="iconSet" priority="6">
      <iconSet>
        <cfvo type="percent" val="0"/>
        <cfvo type="num" val="0.95" gte="0"/>
        <cfvo type="num" val="0.99" gte="0"/>
      </iconSet>
    </cfRule>
  </conditionalFormatting>
  <conditionalFormatting sqref="H80">
    <cfRule type="iconSet" priority="7">
      <iconSet>
        <cfvo type="percent" val="0"/>
        <cfvo type="num" val="0.95" gte="0"/>
        <cfvo type="num" val="1" gte="0"/>
      </iconSet>
    </cfRule>
  </conditionalFormatting>
  <conditionalFormatting sqref="H80">
    <cfRule type="iconSet" priority="8">
      <iconSet>
        <cfvo type="percent" val="0"/>
        <cfvo type="num" val="0.95" gte="0"/>
        <cfvo type="num" val="1" gte="0"/>
      </iconSet>
    </cfRule>
  </conditionalFormatting>
  <conditionalFormatting sqref="H79">
    <cfRule type="iconSet" priority="1">
      <iconSet>
        <cfvo type="percent" val="0"/>
        <cfvo type="num" val="0.95"/>
        <cfvo type="num" val="1"/>
      </iconSet>
    </cfRule>
  </conditionalFormatting>
  <conditionalFormatting sqref="H79">
    <cfRule type="iconSet" priority="2">
      <iconSet>
        <cfvo type="percent" val="0"/>
        <cfvo type="num" val="0.95" gte="0"/>
        <cfvo type="num" val="0.99" gte="0"/>
      </iconSet>
    </cfRule>
  </conditionalFormatting>
  <conditionalFormatting sqref="H79">
    <cfRule type="iconSet" priority="3">
      <iconSet>
        <cfvo type="percent" val="0"/>
        <cfvo type="num" val="0.95" gte="0"/>
        <cfvo type="num" val="1" gte="0"/>
      </iconSet>
    </cfRule>
  </conditionalFormatting>
  <conditionalFormatting sqref="H79">
    <cfRule type="iconSet" priority="4">
      <iconSet>
        <cfvo type="percent" val="0"/>
        <cfvo type="num" val="0.95" gte="0"/>
        <cfvo type="num" val="1" gte="0"/>
      </iconSet>
    </cfRule>
  </conditionalFormatting>
  <conditionalFormatting sqref="H22:H28">
    <cfRule type="iconSet" priority="168">
      <iconSet>
        <cfvo type="percent" val="0"/>
        <cfvo type="num" val="0.95"/>
        <cfvo type="num" val="1"/>
      </iconSet>
    </cfRule>
  </conditionalFormatting>
  <conditionalFormatting sqref="H22:H30 H10:H12 H14:H15 H18">
    <cfRule type="iconSet" priority="170">
      <iconSet>
        <cfvo type="percent" val="0"/>
        <cfvo type="num" val="0.95" gte="0"/>
        <cfvo type="num" val="1" gte="0"/>
      </iconSet>
    </cfRule>
  </conditionalFormatting>
  <conditionalFormatting sqref="H22:H29 H11:H12 H14:H15 H18">
    <cfRule type="iconSet" priority="175">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26" orientation="landscape" r:id="rId1"/>
  <headerFooter alignWithMargins="0">
    <oddHeader>&amp;R&amp;"Arial,Negrita"&amp;11CUADRO No. "A1"</oddHeader>
    <oddFooter>&amp;LFecha:  &amp;D&amp;RPlanificación Nacional.- XM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C3DBB-EC58-4B33-AB83-4C1E97675686}">
  <sheetPr>
    <pageSetUpPr fitToPage="1"/>
  </sheetPr>
  <dimension ref="A1:O112"/>
  <sheetViews>
    <sheetView showGridLines="0" topLeftCell="A79" zoomScale="80" zoomScaleNormal="80" zoomScaleSheetLayoutView="85" workbookViewId="0">
      <selection activeCell="G93" sqref="G93"/>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3" customWidth="1"/>
    <col min="6" max="6" width="20.33203125" style="3" customWidth="1"/>
    <col min="7" max="7" width="20.44140625" style="3" customWidth="1"/>
    <col min="8" max="8" width="1.5546875" style="3" customWidth="1"/>
    <col min="9" max="9" width="14" style="3" customWidth="1"/>
    <col min="10" max="10" width="11.5546875" style="3" bestFit="1" customWidth="1"/>
    <col min="11" max="11" width="14" style="3" bestFit="1" customWidth="1"/>
    <col min="12" max="16384" width="11.44140625" style="3"/>
  </cols>
  <sheetData>
    <row r="1" spans="1:11" ht="27.75" customHeight="1" x14ac:dyDescent="0.25">
      <c r="A1" s="267" t="s">
        <v>77</v>
      </c>
      <c r="B1" s="267"/>
      <c r="C1" s="267"/>
      <c r="D1" s="267"/>
      <c r="E1" s="267"/>
      <c r="F1" s="267"/>
      <c r="G1" s="267"/>
      <c r="H1" s="267"/>
      <c r="I1" s="267"/>
    </row>
    <row r="2" spans="1:11" ht="17.399999999999999" x14ac:dyDescent="0.25">
      <c r="A2" s="268" t="s">
        <v>78</v>
      </c>
      <c r="B2" s="268"/>
      <c r="C2" s="268"/>
      <c r="D2" s="268"/>
      <c r="E2" s="268"/>
      <c r="F2" s="268"/>
      <c r="G2" s="268"/>
      <c r="H2" s="268"/>
      <c r="I2" s="268"/>
    </row>
    <row r="3" spans="1:11" ht="20.25" customHeight="1" x14ac:dyDescent="0.25">
      <c r="A3" s="269" t="s">
        <v>129</v>
      </c>
      <c r="B3" s="269"/>
      <c r="C3" s="269"/>
      <c r="D3" s="269"/>
      <c r="E3" s="269"/>
      <c r="F3" s="269"/>
      <c r="G3" s="269"/>
      <c r="H3" s="269"/>
      <c r="I3" s="269"/>
    </row>
    <row r="4" spans="1:11" ht="17.25" customHeight="1" x14ac:dyDescent="0.25">
      <c r="A4" s="270" t="s">
        <v>126</v>
      </c>
      <c r="B4" s="270"/>
      <c r="C4" s="270"/>
      <c r="D4" s="270"/>
      <c r="E4" s="270"/>
      <c r="F4" s="270"/>
      <c r="G4" s="270"/>
      <c r="H4" s="270"/>
      <c r="I4" s="270"/>
      <c r="J4" s="172"/>
    </row>
    <row r="5" spans="1:11" ht="15.6" x14ac:dyDescent="0.3">
      <c r="A5" s="70"/>
      <c r="B5" s="70"/>
      <c r="C5" s="70"/>
      <c r="D5" s="70"/>
      <c r="E5" s="70"/>
      <c r="F5" s="70"/>
      <c r="G5" s="70"/>
      <c r="H5" s="70"/>
      <c r="I5" s="70"/>
    </row>
    <row r="6" spans="1:11" customFormat="1" ht="31.5" customHeight="1" x14ac:dyDescent="0.3">
      <c r="A6" s="271" t="s">
        <v>67</v>
      </c>
      <c r="B6" s="272"/>
      <c r="C6" s="272"/>
      <c r="D6" s="272"/>
      <c r="E6" s="272"/>
      <c r="F6" s="272"/>
      <c r="G6" s="272"/>
      <c r="H6" s="272"/>
      <c r="I6" s="273"/>
    </row>
    <row r="7" spans="1:11" ht="15.6" x14ac:dyDescent="0.3">
      <c r="C7" s="4"/>
      <c r="D7" s="5"/>
      <c r="G7" s="5"/>
    </row>
    <row r="8" spans="1:11" s="6" customFormat="1" ht="60" customHeight="1" x14ac:dyDescent="0.25">
      <c r="C8" s="48"/>
      <c r="D8" s="49" t="s">
        <v>116</v>
      </c>
      <c r="E8" s="7"/>
      <c r="F8" s="49" t="s">
        <v>117</v>
      </c>
      <c r="G8" s="49" t="s">
        <v>118</v>
      </c>
      <c r="H8" s="7"/>
      <c r="I8" s="49" t="s">
        <v>119</v>
      </c>
    </row>
    <row r="9" spans="1:11" s="8" customFormat="1" ht="4.5" customHeight="1" x14ac:dyDescent="0.25">
      <c r="C9" s="9"/>
      <c r="D9" s="40"/>
      <c r="E9" s="11"/>
      <c r="F9" s="10"/>
      <c r="G9" s="10"/>
      <c r="H9" s="11"/>
      <c r="J9" s="6"/>
    </row>
    <row r="10" spans="1:11" s="6" customFormat="1" ht="15.9" customHeight="1" x14ac:dyDescent="0.25">
      <c r="A10" s="257" t="s">
        <v>42</v>
      </c>
      <c r="B10" s="258" t="s">
        <v>43</v>
      </c>
      <c r="C10" s="109" t="s">
        <v>1</v>
      </c>
      <c r="D10" s="173">
        <f>D11+D12+D13</f>
        <v>536477.62673999975</v>
      </c>
      <c r="E10" s="141"/>
      <c r="F10" s="173">
        <f>F11+F12+F13</f>
        <v>443812.79302000179</v>
      </c>
      <c r="G10" s="173">
        <f>G11+G12+G13</f>
        <v>515755.62654000078</v>
      </c>
      <c r="H10" s="12"/>
      <c r="I10" s="261">
        <f>+G30/G39</f>
        <v>0.85658416735395826</v>
      </c>
      <c r="K10" s="13"/>
    </row>
    <row r="11" spans="1:11" ht="15.9" customHeight="1" outlineLevel="1" x14ac:dyDescent="0.25">
      <c r="A11" s="257"/>
      <c r="B11" s="259"/>
      <c r="C11" s="110" t="s">
        <v>68</v>
      </c>
      <c r="D11" s="43">
        <v>286501.8973699999</v>
      </c>
      <c r="E11" s="141"/>
      <c r="F11" s="43">
        <v>272627.39003000141</v>
      </c>
      <c r="G11" s="43">
        <f>'Recaudación abierta'!E9+'Recaudación abierta'!E10</f>
        <v>280659.0064000006</v>
      </c>
      <c r="I11" s="262"/>
      <c r="J11" s="6"/>
    </row>
    <row r="12" spans="1:11" ht="15.9" customHeight="1" outlineLevel="1" x14ac:dyDescent="0.25">
      <c r="A12" s="257"/>
      <c r="B12" s="259"/>
      <c r="C12" s="110" t="s">
        <v>35</v>
      </c>
      <c r="D12" s="43">
        <v>397.60488000000038</v>
      </c>
      <c r="E12" s="141"/>
      <c r="F12" s="43">
        <v>207.2306200000001</v>
      </c>
      <c r="G12" s="43">
        <f>'Recaudación abierta'!E11</f>
        <v>1571.098220000001</v>
      </c>
      <c r="I12" s="262"/>
    </row>
    <row r="13" spans="1:11" ht="15.9" customHeight="1" outlineLevel="1" x14ac:dyDescent="0.25">
      <c r="A13" s="257"/>
      <c r="B13" s="259"/>
      <c r="C13" s="110" t="s">
        <v>69</v>
      </c>
      <c r="D13" s="43">
        <f>SUM(D14:D18)</f>
        <v>249578.1244899999</v>
      </c>
      <c r="E13" s="142"/>
      <c r="F13" s="43">
        <f>SUM(F14:F18)</f>
        <v>170978.17237000039</v>
      </c>
      <c r="G13" s="43">
        <f>SUM(G14:G18)</f>
        <v>233525.5219200002</v>
      </c>
      <c r="H13" s="76"/>
      <c r="I13" s="262"/>
    </row>
    <row r="14" spans="1:11" ht="15.9" customHeight="1" outlineLevel="1" x14ac:dyDescent="0.25">
      <c r="A14" s="257"/>
      <c r="B14" s="259"/>
      <c r="C14" s="111" t="s">
        <v>34</v>
      </c>
      <c r="D14" s="43">
        <v>209446.6291799999</v>
      </c>
      <c r="E14" s="141"/>
      <c r="F14" s="43">
        <v>118181.52258000011</v>
      </c>
      <c r="G14" s="43">
        <f>'Recaudación abierta'!E13</f>
        <v>175477.8528800002</v>
      </c>
      <c r="I14" s="262"/>
    </row>
    <row r="15" spans="1:11" ht="15.9" customHeight="1" outlineLevel="1" x14ac:dyDescent="0.25">
      <c r="A15" s="257"/>
      <c r="B15" s="259"/>
      <c r="C15" s="111" t="s">
        <v>33</v>
      </c>
      <c r="D15" s="43">
        <v>38045.560620000011</v>
      </c>
      <c r="E15" s="141"/>
      <c r="F15" s="43">
        <v>22697.953619999989</v>
      </c>
      <c r="G15" s="43">
        <f>'Recaudación abierta'!E14</f>
        <v>56614.533810000008</v>
      </c>
      <c r="I15" s="262"/>
    </row>
    <row r="16" spans="1:11" ht="15.9" customHeight="1" outlineLevel="1" x14ac:dyDescent="0.25">
      <c r="A16" s="257"/>
      <c r="B16" s="259"/>
      <c r="C16" s="111" t="s">
        <v>32</v>
      </c>
      <c r="D16" s="43">
        <v>755.4661099999995</v>
      </c>
      <c r="E16" s="141"/>
      <c r="F16" s="43">
        <v>755.65561000000014</v>
      </c>
      <c r="G16" s="43">
        <f>'Recaudación abierta'!E15</f>
        <v>589.04953999999998</v>
      </c>
      <c r="I16" s="262"/>
    </row>
    <row r="17" spans="1:15" ht="15.9" customHeight="1" outlineLevel="1" x14ac:dyDescent="0.25">
      <c r="A17" s="257"/>
      <c r="B17" s="259"/>
      <c r="C17" s="111" t="s">
        <v>91</v>
      </c>
      <c r="D17" s="43">
        <v>1330.4685799999979</v>
      </c>
      <c r="E17" s="141"/>
      <c r="F17" s="43">
        <v>19606.714890000319</v>
      </c>
      <c r="G17" s="43">
        <f>'Recaudación abierta'!E16</f>
        <v>843.29727999999818</v>
      </c>
      <c r="I17" s="262"/>
    </row>
    <row r="18" spans="1:15" ht="15.9" customHeight="1" outlineLevel="1" x14ac:dyDescent="0.25">
      <c r="A18" s="257"/>
      <c r="B18" s="259"/>
      <c r="C18" s="111" t="s">
        <v>96</v>
      </c>
      <c r="D18" s="43">
        <v>0</v>
      </c>
      <c r="E18" s="141"/>
      <c r="F18" s="43">
        <v>9736.325670000002</v>
      </c>
      <c r="G18" s="43">
        <f>'Recaudación abierta'!E17</f>
        <v>0.78840999999999994</v>
      </c>
      <c r="I18" s="262"/>
    </row>
    <row r="19" spans="1:15" ht="15.9" customHeight="1" x14ac:dyDescent="0.25">
      <c r="A19" s="257"/>
      <c r="B19" s="259"/>
      <c r="C19" s="112" t="s">
        <v>65</v>
      </c>
      <c r="D19" s="43">
        <v>436989.40858999942</v>
      </c>
      <c r="E19" s="141"/>
      <c r="F19" s="43">
        <v>390907.14031000237</v>
      </c>
      <c r="G19" s="43">
        <f>'Recaudación abierta'!E19</f>
        <v>447220.82481000893</v>
      </c>
      <c r="H19" s="12"/>
      <c r="I19" s="262"/>
      <c r="J19" s="13"/>
    </row>
    <row r="20" spans="1:15" ht="15.9" customHeight="1" x14ac:dyDescent="0.25">
      <c r="A20" s="257"/>
      <c r="B20" s="259"/>
      <c r="C20" s="112" t="s">
        <v>66</v>
      </c>
      <c r="D20" s="43">
        <v>46028.622130000083</v>
      </c>
      <c r="E20" s="141"/>
      <c r="F20" s="43">
        <v>41666.658129999989</v>
      </c>
      <c r="G20" s="43">
        <f>'Recaudación abierta'!E22</f>
        <v>39777.159659999983</v>
      </c>
      <c r="H20" s="12"/>
      <c r="I20" s="262"/>
      <c r="J20" s="6"/>
    </row>
    <row r="21" spans="1:15" s="6" customFormat="1" ht="15.9" customHeight="1" x14ac:dyDescent="0.25">
      <c r="A21" s="257"/>
      <c r="B21" s="259"/>
      <c r="C21" s="113" t="s">
        <v>40</v>
      </c>
      <c r="D21" s="43">
        <v>2856.678170000001</v>
      </c>
      <c r="E21" s="141"/>
      <c r="F21" s="43">
        <v>2873.4536400000002</v>
      </c>
      <c r="G21" s="43">
        <f>'Recaudación abierta'!E46</f>
        <v>3683.3802999999998</v>
      </c>
      <c r="H21" s="8"/>
      <c r="I21" s="262"/>
      <c r="K21" s="3"/>
      <c r="L21" s="3"/>
      <c r="M21" s="3"/>
      <c r="N21" s="3"/>
      <c r="O21" s="3"/>
    </row>
    <row r="22" spans="1:15" ht="15.9" customHeight="1" x14ac:dyDescent="0.25">
      <c r="A22" s="257"/>
      <c r="B22" s="259"/>
      <c r="C22" s="113" t="s">
        <v>24</v>
      </c>
      <c r="D22" s="43">
        <v>27782.89564000005</v>
      </c>
      <c r="E22" s="141"/>
      <c r="F22" s="43">
        <v>25072.860479999901</v>
      </c>
      <c r="G22" s="43">
        <f>'Recaudación abierta'!E47</f>
        <v>31841.26398000172</v>
      </c>
      <c r="H22" s="12"/>
      <c r="I22" s="262"/>
      <c r="J22" s="6"/>
    </row>
    <row r="23" spans="1:15" ht="15.9" customHeight="1" x14ac:dyDescent="0.25">
      <c r="A23" s="257"/>
      <c r="B23" s="259"/>
      <c r="C23" s="113" t="s">
        <v>25</v>
      </c>
      <c r="D23" s="43">
        <v>89219.527930000011</v>
      </c>
      <c r="E23" s="141"/>
      <c r="F23" s="43">
        <v>95322.610809999969</v>
      </c>
      <c r="G23" s="43">
        <f>'Recaudación abierta'!E48</f>
        <v>77721.130260000005</v>
      </c>
      <c r="H23" s="12"/>
      <c r="I23" s="262"/>
      <c r="J23" s="6"/>
    </row>
    <row r="24" spans="1:15" ht="15.9" customHeight="1" x14ac:dyDescent="0.25">
      <c r="A24" s="257"/>
      <c r="B24" s="259"/>
      <c r="C24" s="113" t="s">
        <v>37</v>
      </c>
      <c r="D24" s="43">
        <v>2414.7259300000001</v>
      </c>
      <c r="E24" s="141"/>
      <c r="F24" s="43">
        <v>1807.4543799999999</v>
      </c>
      <c r="G24" s="43">
        <f>'Recaudación abierta'!E49</f>
        <v>1571.11544</v>
      </c>
      <c r="H24" s="12"/>
      <c r="I24" s="262"/>
      <c r="J24" s="16"/>
    </row>
    <row r="25" spans="1:15" ht="15.9" customHeight="1" x14ac:dyDescent="0.25">
      <c r="A25" s="257"/>
      <c r="B25" s="259"/>
      <c r="C25" s="113" t="s">
        <v>27</v>
      </c>
      <c r="D25" s="43">
        <v>78069.47093000001</v>
      </c>
      <c r="E25" s="141"/>
      <c r="F25" s="43">
        <v>61923.308350000007</v>
      </c>
      <c r="G25" s="43">
        <f>'Recaudación abierta'!E50</f>
        <v>60184.737870000012</v>
      </c>
      <c r="H25" s="12"/>
      <c r="I25" s="262"/>
      <c r="J25" s="6"/>
    </row>
    <row r="26" spans="1:15" ht="15.9" customHeight="1" x14ac:dyDescent="0.25">
      <c r="A26" s="257"/>
      <c r="B26" s="259"/>
      <c r="C26" s="113" t="s">
        <v>38</v>
      </c>
      <c r="D26" s="43">
        <v>19573.89527999999</v>
      </c>
      <c r="E26" s="141"/>
      <c r="F26" s="43">
        <v>19158.147189999989</v>
      </c>
      <c r="G26" s="43">
        <f>'Recaudación abierta'!E51</f>
        <v>19500.44169</v>
      </c>
      <c r="H26" s="12"/>
      <c r="I26" s="262"/>
    </row>
    <row r="27" spans="1:15" ht="15.9" customHeight="1" x14ac:dyDescent="0.25">
      <c r="A27" s="257"/>
      <c r="B27" s="259"/>
      <c r="C27" s="113" t="s">
        <v>82</v>
      </c>
      <c r="D27" s="43">
        <v>4158.0945800000018</v>
      </c>
      <c r="E27" s="141"/>
      <c r="F27" s="43">
        <v>4353.9902200004262</v>
      </c>
      <c r="G27" s="43">
        <f>'Recaudación abierta'!E52</f>
        <v>7737.8503500000324</v>
      </c>
      <c r="H27" s="12"/>
      <c r="I27" s="262"/>
    </row>
    <row r="28" spans="1:15" ht="15.9" customHeight="1" x14ac:dyDescent="0.25">
      <c r="A28" s="257"/>
      <c r="B28" s="259"/>
      <c r="C28" s="113" t="s">
        <v>83</v>
      </c>
      <c r="D28" s="43">
        <v>5707.3032899999962</v>
      </c>
      <c r="E28" s="141"/>
      <c r="F28" s="43">
        <v>5584.1205300005349</v>
      </c>
      <c r="G28" s="43">
        <f>'Recaudación abierta'!E53</f>
        <v>5944.6893200003433</v>
      </c>
      <c r="H28" s="12"/>
      <c r="I28" s="262"/>
    </row>
    <row r="29" spans="1:15" ht="15.9" customHeight="1" x14ac:dyDescent="0.25">
      <c r="A29" s="257"/>
      <c r="B29" s="259"/>
      <c r="C29" s="113" t="s">
        <v>133</v>
      </c>
      <c r="D29" s="43">
        <v>3710.589869999993</v>
      </c>
      <c r="E29" s="141"/>
      <c r="F29" s="43">
        <v>2792.6276099999973</v>
      </c>
      <c r="G29" s="43">
        <f>'Recaudación abierta'!E54+'Recaudación abierta'!E55+'Recaudación abierta'!E56+'Recaudación abierta'!E57</f>
        <v>1787.7367800000006</v>
      </c>
      <c r="H29" s="8"/>
      <c r="I29" s="262"/>
      <c r="J29" s="6"/>
    </row>
    <row r="30" spans="1:15" s="8" customFormat="1" ht="18" customHeight="1" x14ac:dyDescent="0.3">
      <c r="A30" s="257"/>
      <c r="B30" s="260"/>
      <c r="C30" s="54" t="s">
        <v>80</v>
      </c>
      <c r="D30" s="55">
        <f>+D10+SUM(D19:D29)</f>
        <v>1252988.8390799994</v>
      </c>
      <c r="E30" s="177"/>
      <c r="F30" s="55">
        <f>+F10+SUM(F19:F29)</f>
        <v>1095275.1646700047</v>
      </c>
      <c r="G30" s="55">
        <f>+G10+SUM(G19:G29)</f>
        <v>1212725.9570000118</v>
      </c>
      <c r="I30" s="263"/>
      <c r="J30" s="17"/>
      <c r="K30" s="18"/>
    </row>
    <row r="31" spans="1:15" ht="6.6" customHeight="1" x14ac:dyDescent="0.3">
      <c r="A31" s="257"/>
      <c r="B31" s="23"/>
      <c r="C31" s="41"/>
      <c r="D31" s="19"/>
      <c r="E31" s="19"/>
      <c r="F31" s="19"/>
      <c r="G31" s="19"/>
      <c r="H31" s="8"/>
      <c r="I31" s="42"/>
      <c r="J31" s="6"/>
    </row>
    <row r="32" spans="1:15" ht="18.75" customHeight="1" x14ac:dyDescent="0.25">
      <c r="A32" s="257"/>
      <c r="B32" s="264" t="s">
        <v>45</v>
      </c>
      <c r="C32" s="44" t="s">
        <v>63</v>
      </c>
      <c r="D32" s="45">
        <v>202214.37351999979</v>
      </c>
      <c r="E32" s="144"/>
      <c r="F32" s="45">
        <v>198129.34710000001</v>
      </c>
      <c r="G32" s="45">
        <f>'Recaudación abierta'!E20</f>
        <v>174090.81220999989</v>
      </c>
      <c r="H32" s="8"/>
      <c r="I32" s="261">
        <f>+G34/G39</f>
        <v>0.14341583264604182</v>
      </c>
    </row>
    <row r="33" spans="1:9" ht="18.75" customHeight="1" x14ac:dyDescent="0.25">
      <c r="A33" s="257"/>
      <c r="B33" s="265"/>
      <c r="C33" s="46" t="s">
        <v>64</v>
      </c>
      <c r="D33" s="43">
        <v>34199.229959999997</v>
      </c>
      <c r="E33" s="144"/>
      <c r="F33" s="43">
        <v>35341.828459999997</v>
      </c>
      <c r="G33" s="43">
        <f>'Recaudación abierta'!E44</f>
        <v>28952.98608000001</v>
      </c>
      <c r="H33" s="8"/>
      <c r="I33" s="262"/>
    </row>
    <row r="34" spans="1:9" s="8" customFormat="1" ht="18.75" customHeight="1" x14ac:dyDescent="0.3">
      <c r="A34" s="257"/>
      <c r="B34" s="266"/>
      <c r="C34" s="107" t="s">
        <v>88</v>
      </c>
      <c r="D34" s="55">
        <f t="shared" ref="D34" si="0">SUM(D32:D33)</f>
        <v>236413.60347999979</v>
      </c>
      <c r="F34" s="55">
        <f>SUM(F32:F33)</f>
        <v>233471.17556</v>
      </c>
      <c r="G34" s="55">
        <f>SUM(G32:G33)</f>
        <v>203043.79828999989</v>
      </c>
      <c r="H34" s="12"/>
      <c r="I34" s="263"/>
    </row>
    <row r="35" spans="1:9" s="8" customFormat="1" ht="15.6" x14ac:dyDescent="0.3">
      <c r="A35" s="257"/>
      <c r="B35" s="23"/>
      <c r="C35" s="20"/>
      <c r="D35" s="103"/>
      <c r="E35" s="103"/>
      <c r="F35" s="103"/>
      <c r="G35" s="103"/>
      <c r="H35" s="12"/>
      <c r="I35" s="42"/>
    </row>
    <row r="36" spans="1:9" s="8" customFormat="1" ht="15.75" customHeight="1" x14ac:dyDescent="0.3">
      <c r="A36" s="257"/>
      <c r="B36" s="278" t="s">
        <v>47</v>
      </c>
      <c r="C36" s="278"/>
      <c r="D36" s="56">
        <f>D39-D37</f>
        <v>767114.13018999982</v>
      </c>
      <c r="F36" s="56">
        <f t="shared" ref="F36:G36" si="1">F39-F37</f>
        <v>659827.91259000241</v>
      </c>
      <c r="G36" s="56">
        <f t="shared" si="1"/>
        <v>722044.59223000286</v>
      </c>
      <c r="H36" s="12"/>
      <c r="I36" s="57">
        <f>+G36/$G$39</f>
        <v>0.51000142468935317</v>
      </c>
    </row>
    <row r="37" spans="1:9" s="8" customFormat="1" ht="15.75" customHeight="1" x14ac:dyDescent="0.25">
      <c r="A37" s="257"/>
      <c r="B37" s="278" t="s">
        <v>48</v>
      </c>
      <c r="C37" s="278"/>
      <c r="D37" s="56">
        <f>+D19+D20+D21+D34</f>
        <v>722288.31236999936</v>
      </c>
      <c r="F37" s="56">
        <f>+F19+F20+F21+F34</f>
        <v>668918.42764000245</v>
      </c>
      <c r="G37" s="56">
        <f>+G19+G20+G21+G34</f>
        <v>693725.16306000878</v>
      </c>
      <c r="H37" s="69"/>
      <c r="I37" s="57">
        <f>+G37/$G$39</f>
        <v>0.48999857531064683</v>
      </c>
    </row>
    <row r="38" spans="1:9" ht="13.8" x14ac:dyDescent="0.25">
      <c r="B38" s="23"/>
      <c r="C38" s="20"/>
      <c r="D38" s="24"/>
      <c r="E38" s="18"/>
      <c r="F38" s="22"/>
      <c r="G38" s="22"/>
      <c r="H38" s="12"/>
      <c r="I38" s="23"/>
    </row>
    <row r="39" spans="1:9" ht="24.75" customHeight="1" x14ac:dyDescent="0.3">
      <c r="A39" s="279" t="s">
        <v>49</v>
      </c>
      <c r="B39" s="280" t="s">
        <v>134</v>
      </c>
      <c r="C39" s="281"/>
      <c r="D39" s="50">
        <f t="shared" ref="D39" si="2">+D34+D30</f>
        <v>1489402.4425599992</v>
      </c>
      <c r="E39" s="124"/>
      <c r="F39" s="50">
        <f t="shared" ref="F39" si="3">+F30+F34</f>
        <v>1328746.3402300049</v>
      </c>
      <c r="G39" s="50">
        <f>+G30+G34</f>
        <v>1415769.7552900116</v>
      </c>
      <c r="H39" s="12"/>
      <c r="I39" s="123"/>
    </row>
    <row r="40" spans="1:9" ht="14.25" customHeight="1" x14ac:dyDescent="0.25">
      <c r="A40" s="279"/>
      <c r="B40" s="282" t="s">
        <v>74</v>
      </c>
      <c r="C40" s="283"/>
      <c r="D40" s="47"/>
      <c r="E40" s="8"/>
      <c r="F40" s="43">
        <v>128679.156110001</v>
      </c>
      <c r="G40" s="97">
        <f>'Recaudación abierta'!E60</f>
        <v>188062.7522099982</v>
      </c>
      <c r="H40" s="12"/>
      <c r="I40" s="114" t="s">
        <v>90</v>
      </c>
    </row>
    <row r="41" spans="1:9" ht="14.25" customHeight="1" x14ac:dyDescent="0.25">
      <c r="A41" s="279"/>
      <c r="B41" s="282" t="s">
        <v>75</v>
      </c>
      <c r="C41" s="283"/>
      <c r="D41" s="47"/>
      <c r="E41" s="8"/>
      <c r="F41" s="43">
        <v>4691.7389799999992</v>
      </c>
      <c r="G41" s="97">
        <f>'Recaudación abierta'!E61</f>
        <v>3999.4173500000011</v>
      </c>
      <c r="H41" s="12"/>
      <c r="I41" s="114"/>
    </row>
    <row r="42" spans="1:9" ht="25.5" customHeight="1" x14ac:dyDescent="0.25">
      <c r="A42" s="279"/>
      <c r="B42" s="280" t="s">
        <v>135</v>
      </c>
      <c r="C42" s="281"/>
      <c r="D42" s="50"/>
      <c r="E42" s="69"/>
      <c r="F42" s="52">
        <f t="shared" ref="F42" si="4">+F39-F40-F41</f>
        <v>1195375.4451400039</v>
      </c>
      <c r="G42" s="52">
        <f>+G39-G40-G41</f>
        <v>1223707.5857300134</v>
      </c>
      <c r="H42" s="12"/>
      <c r="I42" s="69" t="s">
        <v>90</v>
      </c>
    </row>
    <row r="43" spans="1:9" ht="14.25" customHeight="1" x14ac:dyDescent="0.25">
      <c r="A43" s="279"/>
      <c r="B43" s="282" t="s">
        <v>136</v>
      </c>
      <c r="C43" s="283"/>
      <c r="D43" s="58"/>
      <c r="E43" s="69"/>
      <c r="F43" s="199">
        <v>46252.903469999997</v>
      </c>
      <c r="G43" s="43">
        <f>'Recaudación abierta'!E63</f>
        <v>69161.539880000433</v>
      </c>
      <c r="H43" s="12"/>
      <c r="I43" s="126"/>
    </row>
    <row r="44" spans="1:9" ht="33" customHeight="1" x14ac:dyDescent="0.25">
      <c r="A44" s="279"/>
      <c r="B44" s="255" t="s">
        <v>145</v>
      </c>
      <c r="C44" s="256"/>
      <c r="D44" s="50"/>
      <c r="E44" s="69"/>
      <c r="F44" s="53">
        <f t="shared" ref="F44" si="5">+F42-F43</f>
        <v>1149122.5416700039</v>
      </c>
      <c r="G44" s="53">
        <f>+G42-G43</f>
        <v>1154546.0458500129</v>
      </c>
      <c r="H44" s="12"/>
      <c r="I44" s="69"/>
    </row>
    <row r="45" spans="1:9" customFormat="1" ht="14.4" x14ac:dyDescent="0.3"/>
    <row r="46" spans="1:9" customFormat="1" ht="27.75" customHeight="1" x14ac:dyDescent="0.3">
      <c r="A46" s="274" t="s">
        <v>73</v>
      </c>
      <c r="B46" s="275"/>
      <c r="C46" s="275"/>
      <c r="D46" s="275"/>
      <c r="E46" s="275"/>
      <c r="F46" s="275"/>
      <c r="G46" s="275"/>
      <c r="H46" s="275"/>
      <c r="I46" s="276"/>
    </row>
    <row r="47" spans="1:9" customFormat="1" ht="8.25" customHeight="1" x14ac:dyDescent="0.3"/>
    <row r="48" spans="1:9" s="6" customFormat="1" ht="30" customHeight="1" x14ac:dyDescent="0.3">
      <c r="C48" s="48"/>
      <c r="D48" s="81" t="s">
        <v>125</v>
      </c>
      <c r="F48" s="81" t="str">
        <f>+F8</f>
        <v>Recaudación
 2022</v>
      </c>
      <c r="G48" s="81" t="str">
        <f>+G8</f>
        <v>Recaudación 
2023</v>
      </c>
      <c r="I48"/>
    </row>
    <row r="49" spans="1:14" customFormat="1" ht="8.25" customHeight="1" x14ac:dyDescent="0.3"/>
    <row r="50" spans="1:14" s="8" customFormat="1" ht="19.5" customHeight="1" x14ac:dyDescent="0.3">
      <c r="A50" s="277" t="s">
        <v>72</v>
      </c>
      <c r="B50" s="277"/>
      <c r="C50" s="277"/>
      <c r="D50" s="90">
        <f>SUM(D53:D56)</f>
        <v>316333.24031999998</v>
      </c>
      <c r="E50"/>
      <c r="F50" s="90">
        <f>SUM(F53:F55)</f>
        <v>544541.16321999987</v>
      </c>
      <c r="G50" s="90">
        <f>SUM(G53:G55)</f>
        <v>295521.71367999993</v>
      </c>
      <c r="H50"/>
      <c r="I50"/>
      <c r="J50" s="6"/>
    </row>
    <row r="51" spans="1:14" customFormat="1" ht="6" customHeight="1" x14ac:dyDescent="0.3"/>
    <row r="52" spans="1:14" customFormat="1" ht="6" customHeight="1" outlineLevel="1" x14ac:dyDescent="0.3"/>
    <row r="53" spans="1:14" s="6" customFormat="1" ht="15.9" customHeight="1" outlineLevel="1" x14ac:dyDescent="0.3">
      <c r="A53" s="228"/>
      <c r="B53" s="284"/>
      <c r="C53" s="71" t="s">
        <v>97</v>
      </c>
      <c r="D53" s="86">
        <v>308307.39247000002</v>
      </c>
      <c r="E53" s="73"/>
      <c r="F53" s="86">
        <v>301057.65863999998</v>
      </c>
      <c r="G53" s="86">
        <f>'Recaudación abierta'!E72</f>
        <v>292952.2179799999</v>
      </c>
      <c r="H53"/>
      <c r="I53"/>
    </row>
    <row r="54" spans="1:14" ht="15.9" customHeight="1" outlineLevel="2" x14ac:dyDescent="0.3">
      <c r="A54" s="228"/>
      <c r="B54" s="284"/>
      <c r="C54" s="80" t="s">
        <v>98</v>
      </c>
      <c r="D54" s="76">
        <v>4875.5524300000016</v>
      </c>
      <c r="E54" s="73"/>
      <c r="F54" s="76">
        <v>91818.779059999986</v>
      </c>
      <c r="G54" s="76">
        <f>'Recaudación abierta'!E73</f>
        <v>2012.3802900000001</v>
      </c>
      <c r="H54"/>
      <c r="I54"/>
      <c r="J54" s="6"/>
      <c r="K54" s="6"/>
      <c r="L54" s="6"/>
      <c r="M54" s="6"/>
      <c r="N54" s="6"/>
    </row>
    <row r="55" spans="1:14" ht="15.9" customHeight="1" outlineLevel="2" x14ac:dyDescent="0.3">
      <c r="A55" s="174"/>
      <c r="B55" s="284"/>
      <c r="C55" s="129" t="s">
        <v>87</v>
      </c>
      <c r="D55" s="130">
        <v>3150.2954199999972</v>
      </c>
      <c r="E55" s="73"/>
      <c r="F55" s="130">
        <v>151664.72551999989</v>
      </c>
      <c r="G55" s="130">
        <f>'Recaudación abierta'!E74</f>
        <v>557.11541</v>
      </c>
      <c r="H55"/>
      <c r="I55"/>
      <c r="J55" s="6"/>
      <c r="K55" s="6"/>
      <c r="L55" s="6"/>
      <c r="M55" s="6"/>
      <c r="N55" s="6"/>
    </row>
    <row r="56" spans="1:14" customFormat="1" ht="18.75" customHeight="1" x14ac:dyDescent="0.3"/>
    <row r="57" spans="1:14" ht="33" customHeight="1" x14ac:dyDescent="0.25">
      <c r="A57" s="241" t="s">
        <v>76</v>
      </c>
      <c r="B57" s="242"/>
      <c r="C57" s="242"/>
      <c r="D57" s="242"/>
      <c r="E57" s="242"/>
      <c r="F57" s="242"/>
      <c r="G57" s="242"/>
      <c r="H57" s="242"/>
      <c r="I57" s="243"/>
    </row>
    <row r="58" spans="1:14" ht="8.25" customHeight="1" x14ac:dyDescent="0.3">
      <c r="C58" s="4"/>
      <c r="D58"/>
      <c r="G58" s="5"/>
    </row>
    <row r="59" spans="1:14" s="6" customFormat="1" ht="51" customHeight="1" x14ac:dyDescent="0.3">
      <c r="C59" s="48"/>
      <c r="D59" s="91" t="str">
        <f>+D8</f>
        <v>Meta 
2023</v>
      </c>
      <c r="E59"/>
      <c r="F59" s="91" t="str">
        <f>+F8</f>
        <v>Recaudación
 2022</v>
      </c>
      <c r="G59" s="91" t="str">
        <f>+G8</f>
        <v>Recaudación 
2023</v>
      </c>
      <c r="H59"/>
      <c r="I59" s="91" t="str">
        <f>+I8</f>
        <v>Participación de la Recaudación 2023</v>
      </c>
    </row>
    <row r="60" spans="1:14" customFormat="1" ht="6" customHeight="1" x14ac:dyDescent="0.3"/>
    <row r="61" spans="1:14" s="6" customFormat="1" ht="15.9" customHeight="1" x14ac:dyDescent="0.25">
      <c r="A61" s="244" t="s">
        <v>42</v>
      </c>
      <c r="B61" s="245" t="s">
        <v>43</v>
      </c>
      <c r="C61" s="71" t="s">
        <v>1</v>
      </c>
      <c r="D61" s="72">
        <f t="shared" ref="D61:D77" si="6">+D10</f>
        <v>536477.62673999975</v>
      </c>
      <c r="E61" s="73"/>
      <c r="F61" s="72">
        <f t="shared" ref="F61:G76" si="7">+F10</f>
        <v>443812.79302000179</v>
      </c>
      <c r="G61" s="74">
        <f t="shared" si="7"/>
        <v>515755.62654000078</v>
      </c>
      <c r="H61" s="12"/>
      <c r="I61" s="248">
        <f>+G84/G93</f>
        <v>0.88135054608072849</v>
      </c>
    </row>
    <row r="62" spans="1:14" ht="15.9" customHeight="1" outlineLevel="1" x14ac:dyDescent="0.25">
      <c r="A62" s="244"/>
      <c r="B62" s="246"/>
      <c r="C62" s="75" t="s">
        <v>68</v>
      </c>
      <c r="D62" s="76">
        <v>286501.8973699999</v>
      </c>
      <c r="E62" s="73"/>
      <c r="F62" s="76">
        <f t="shared" si="7"/>
        <v>272627.39003000141</v>
      </c>
      <c r="G62" s="77">
        <f t="shared" si="7"/>
        <v>280659.0064000006</v>
      </c>
      <c r="I62" s="249"/>
      <c r="J62" s="6"/>
    </row>
    <row r="63" spans="1:14" ht="15.9" customHeight="1" outlineLevel="1" x14ac:dyDescent="0.25">
      <c r="A63" s="244"/>
      <c r="B63" s="246"/>
      <c r="C63" s="75" t="s">
        <v>35</v>
      </c>
      <c r="D63" s="76">
        <v>397.60488000000038</v>
      </c>
      <c r="E63" s="73"/>
      <c r="F63" s="76">
        <f t="shared" si="7"/>
        <v>207.2306200000001</v>
      </c>
      <c r="G63" s="77">
        <f t="shared" si="7"/>
        <v>1571.098220000001</v>
      </c>
      <c r="I63" s="249"/>
    </row>
    <row r="64" spans="1:14" ht="15.9" customHeight="1" outlineLevel="1" x14ac:dyDescent="0.25">
      <c r="A64" s="244"/>
      <c r="B64" s="246"/>
      <c r="C64" s="75" t="s">
        <v>69</v>
      </c>
      <c r="D64" s="76">
        <f t="shared" si="6"/>
        <v>249578.1244899999</v>
      </c>
      <c r="F64" s="121">
        <f>F13</f>
        <v>170978.17237000039</v>
      </c>
      <c r="G64" s="77">
        <f t="shared" si="7"/>
        <v>233525.5219200002</v>
      </c>
      <c r="I64" s="249"/>
    </row>
    <row r="65" spans="1:11" ht="15.9" customHeight="1" outlineLevel="1" x14ac:dyDescent="0.25">
      <c r="A65" s="244"/>
      <c r="B65" s="246"/>
      <c r="C65" s="78" t="s">
        <v>34</v>
      </c>
      <c r="D65" s="76">
        <f t="shared" si="6"/>
        <v>209446.6291799999</v>
      </c>
      <c r="E65" s="73"/>
      <c r="F65" s="76">
        <f t="shared" ref="F65:G77" si="8">+F14</f>
        <v>118181.52258000011</v>
      </c>
      <c r="G65" s="77">
        <f t="shared" si="7"/>
        <v>175477.8528800002</v>
      </c>
      <c r="I65" s="249"/>
    </row>
    <row r="66" spans="1:11" ht="15.9" customHeight="1" outlineLevel="1" x14ac:dyDescent="0.25">
      <c r="A66" s="244"/>
      <c r="B66" s="246"/>
      <c r="C66" s="78" t="s">
        <v>33</v>
      </c>
      <c r="D66" s="76">
        <f t="shared" si="6"/>
        <v>38045.560620000011</v>
      </c>
      <c r="E66" s="73"/>
      <c r="F66" s="76">
        <f t="shared" si="8"/>
        <v>22697.953619999989</v>
      </c>
      <c r="G66" s="77">
        <f t="shared" si="7"/>
        <v>56614.533810000008</v>
      </c>
      <c r="I66" s="249"/>
    </row>
    <row r="67" spans="1:11" ht="15.9" customHeight="1" outlineLevel="1" x14ac:dyDescent="0.25">
      <c r="A67" s="244"/>
      <c r="B67" s="246"/>
      <c r="C67" s="78" t="s">
        <v>32</v>
      </c>
      <c r="D67" s="76">
        <f t="shared" si="6"/>
        <v>755.4661099999995</v>
      </c>
      <c r="E67" s="73"/>
      <c r="F67" s="76">
        <f t="shared" si="8"/>
        <v>755.65561000000014</v>
      </c>
      <c r="G67" s="77">
        <f t="shared" si="7"/>
        <v>589.04953999999998</v>
      </c>
      <c r="I67" s="249"/>
    </row>
    <row r="68" spans="1:11" ht="15.9" customHeight="1" outlineLevel="1" x14ac:dyDescent="0.25">
      <c r="A68" s="244"/>
      <c r="B68" s="246"/>
      <c r="C68" s="111" t="s">
        <v>91</v>
      </c>
      <c r="D68" s="76">
        <f t="shared" si="6"/>
        <v>1330.4685799999979</v>
      </c>
      <c r="E68" s="73"/>
      <c r="F68" s="76">
        <f t="shared" si="8"/>
        <v>19606.714890000319</v>
      </c>
      <c r="G68" s="77">
        <f t="shared" si="7"/>
        <v>843.29727999999818</v>
      </c>
      <c r="I68" s="249"/>
    </row>
    <row r="69" spans="1:11" ht="15.9" customHeight="1" outlineLevel="1" x14ac:dyDescent="0.25">
      <c r="A69" s="244"/>
      <c r="B69" s="246"/>
      <c r="C69" s="111" t="s">
        <v>96</v>
      </c>
      <c r="D69" s="76">
        <f t="shared" si="6"/>
        <v>0</v>
      </c>
      <c r="E69" s="73"/>
      <c r="F69" s="76">
        <f t="shared" si="8"/>
        <v>9736.325670000002</v>
      </c>
      <c r="G69" s="77">
        <f t="shared" si="7"/>
        <v>0.78840999999999994</v>
      </c>
      <c r="I69" s="249"/>
    </row>
    <row r="70" spans="1:11" ht="15.9" customHeight="1" x14ac:dyDescent="0.25">
      <c r="A70" s="244"/>
      <c r="B70" s="246"/>
      <c r="C70" s="79" t="s">
        <v>65</v>
      </c>
      <c r="D70" s="76">
        <f t="shared" si="6"/>
        <v>436989.40858999942</v>
      </c>
      <c r="E70" s="73"/>
      <c r="F70" s="76">
        <f t="shared" si="8"/>
        <v>390907.14031000237</v>
      </c>
      <c r="G70" s="77">
        <f t="shared" si="7"/>
        <v>447220.82481000893</v>
      </c>
      <c r="H70" s="12"/>
      <c r="I70" s="249"/>
      <c r="J70" s="13"/>
    </row>
    <row r="71" spans="1:11" ht="15.9" customHeight="1" x14ac:dyDescent="0.25">
      <c r="A71" s="244"/>
      <c r="B71" s="246"/>
      <c r="C71" s="79" t="s">
        <v>66</v>
      </c>
      <c r="D71" s="76">
        <f t="shared" si="6"/>
        <v>46028.622130000083</v>
      </c>
      <c r="E71" s="73"/>
      <c r="F71" s="76">
        <f t="shared" si="8"/>
        <v>41666.658129999989</v>
      </c>
      <c r="G71" s="77">
        <f t="shared" si="7"/>
        <v>39777.159659999983</v>
      </c>
      <c r="H71" s="12"/>
      <c r="I71" s="249"/>
      <c r="J71" s="6"/>
    </row>
    <row r="72" spans="1:11" s="6" customFormat="1" ht="15.9" customHeight="1" x14ac:dyDescent="0.25">
      <c r="A72" s="244"/>
      <c r="B72" s="246"/>
      <c r="C72" s="80" t="s">
        <v>40</v>
      </c>
      <c r="D72" s="76">
        <f t="shared" si="6"/>
        <v>2856.678170000001</v>
      </c>
      <c r="E72" s="73"/>
      <c r="F72" s="76">
        <f t="shared" si="8"/>
        <v>2873.4536400000002</v>
      </c>
      <c r="G72" s="77">
        <f t="shared" si="7"/>
        <v>3683.3802999999998</v>
      </c>
      <c r="H72" s="8"/>
      <c r="I72" s="249"/>
      <c r="K72" s="13"/>
    </row>
    <row r="73" spans="1:11" ht="15.9" customHeight="1" x14ac:dyDescent="0.25">
      <c r="A73" s="244"/>
      <c r="B73" s="246"/>
      <c r="C73" s="80" t="s">
        <v>24</v>
      </c>
      <c r="D73" s="76">
        <f t="shared" si="6"/>
        <v>27782.89564000005</v>
      </c>
      <c r="E73" s="73"/>
      <c r="F73" s="76">
        <f t="shared" si="8"/>
        <v>25072.860479999901</v>
      </c>
      <c r="G73" s="77">
        <f t="shared" si="7"/>
        <v>31841.26398000172</v>
      </c>
      <c r="H73" s="12"/>
      <c r="I73" s="249"/>
      <c r="J73" s="6"/>
      <c r="K73" s="14"/>
    </row>
    <row r="74" spans="1:11" ht="15.9" customHeight="1" x14ac:dyDescent="0.25">
      <c r="A74" s="244"/>
      <c r="B74" s="246"/>
      <c r="C74" s="80" t="s">
        <v>25</v>
      </c>
      <c r="D74" s="76">
        <f t="shared" si="6"/>
        <v>89219.527930000011</v>
      </c>
      <c r="E74" s="73"/>
      <c r="F74" s="76">
        <f t="shared" si="8"/>
        <v>95322.610809999969</v>
      </c>
      <c r="G74" s="77">
        <f t="shared" si="7"/>
        <v>77721.130260000005</v>
      </c>
      <c r="H74" s="12"/>
      <c r="I74" s="249"/>
      <c r="J74" s="6"/>
      <c r="K74" s="15"/>
    </row>
    <row r="75" spans="1:11" ht="15.9" customHeight="1" x14ac:dyDescent="0.25">
      <c r="A75" s="244"/>
      <c r="B75" s="246"/>
      <c r="C75" s="80" t="s">
        <v>37</v>
      </c>
      <c r="D75" s="76">
        <f t="shared" si="6"/>
        <v>2414.7259300000001</v>
      </c>
      <c r="E75" s="73"/>
      <c r="F75" s="76">
        <f t="shared" si="8"/>
        <v>1807.4543799999999</v>
      </c>
      <c r="G75" s="77">
        <f t="shared" si="7"/>
        <v>1571.11544</v>
      </c>
      <c r="H75" s="12"/>
      <c r="I75" s="249"/>
      <c r="J75" s="16"/>
      <c r="K75" s="14"/>
    </row>
    <row r="76" spans="1:11" ht="15.9" customHeight="1" x14ac:dyDescent="0.25">
      <c r="A76" s="244"/>
      <c r="B76" s="246"/>
      <c r="C76" s="80" t="s">
        <v>27</v>
      </c>
      <c r="D76" s="76">
        <f t="shared" si="6"/>
        <v>78069.47093000001</v>
      </c>
      <c r="E76" s="73"/>
      <c r="F76" s="76">
        <f t="shared" si="8"/>
        <v>61923.308350000007</v>
      </c>
      <c r="G76" s="77">
        <f t="shared" si="7"/>
        <v>60184.737870000012</v>
      </c>
      <c r="H76" s="12"/>
      <c r="I76" s="249"/>
      <c r="J76" s="6"/>
    </row>
    <row r="77" spans="1:11" ht="15.9" customHeight="1" x14ac:dyDescent="0.25">
      <c r="A77" s="244"/>
      <c r="B77" s="246"/>
      <c r="C77" s="80" t="s">
        <v>38</v>
      </c>
      <c r="D77" s="76">
        <f t="shared" si="6"/>
        <v>19573.89527999999</v>
      </c>
      <c r="E77" s="73"/>
      <c r="F77" s="76">
        <f t="shared" si="8"/>
        <v>19158.147189999989</v>
      </c>
      <c r="G77" s="77">
        <f t="shared" si="8"/>
        <v>19500.44169</v>
      </c>
      <c r="H77" s="12"/>
      <c r="I77" s="249"/>
    </row>
    <row r="78" spans="1:11" ht="15.9" customHeight="1" x14ac:dyDescent="0.25">
      <c r="A78" s="244"/>
      <c r="B78" s="246"/>
      <c r="C78" s="176" t="s">
        <v>87</v>
      </c>
      <c r="D78" s="76">
        <f>+D55</f>
        <v>3150.2954199999972</v>
      </c>
      <c r="E78" s="73"/>
      <c r="F78" s="76">
        <f>F55</f>
        <v>151664.72551999989</v>
      </c>
      <c r="G78" s="77">
        <f>G55</f>
        <v>557.11541</v>
      </c>
      <c r="H78" s="12"/>
      <c r="I78" s="249"/>
    </row>
    <row r="79" spans="1:11" ht="15.9" customHeight="1" x14ac:dyDescent="0.25">
      <c r="A79" s="244"/>
      <c r="B79" s="246"/>
      <c r="C79" s="80" t="str">
        <f>+C53</f>
        <v>Contribución Post COVID Sociedades</v>
      </c>
      <c r="D79" s="76">
        <f>+D53</f>
        <v>308307.39247000002</v>
      </c>
      <c r="E79" s="73"/>
      <c r="F79" s="76">
        <f>F53</f>
        <v>301057.65863999998</v>
      </c>
      <c r="G79" s="77">
        <f>+G53</f>
        <v>292952.2179799999</v>
      </c>
      <c r="H79" s="12"/>
      <c r="I79" s="249"/>
    </row>
    <row r="80" spans="1:11" ht="15.9" customHeight="1" x14ac:dyDescent="0.25">
      <c r="A80" s="244"/>
      <c r="B80" s="246"/>
      <c r="C80" s="80" t="str">
        <f>+C54</f>
        <v>Contribución Post COVID Personas Naturales</v>
      </c>
      <c r="D80" s="76">
        <f>+D54</f>
        <v>4875.5524300000016</v>
      </c>
      <c r="E80" s="73"/>
      <c r="F80" s="76">
        <f>F54</f>
        <v>91818.779059999986</v>
      </c>
      <c r="G80" s="77">
        <f>+G54</f>
        <v>2012.3802900000001</v>
      </c>
      <c r="H80" s="12"/>
      <c r="I80" s="249"/>
    </row>
    <row r="81" spans="1:14" ht="15.9" customHeight="1" x14ac:dyDescent="0.25">
      <c r="A81" s="244"/>
      <c r="B81" s="246"/>
      <c r="C81" s="80" t="s">
        <v>82</v>
      </c>
      <c r="D81" s="76">
        <f>+D27</f>
        <v>4158.0945800000018</v>
      </c>
      <c r="E81" s="73"/>
      <c r="F81" s="76">
        <f t="shared" ref="F81:G83" si="9">+F27</f>
        <v>4353.9902200004262</v>
      </c>
      <c r="G81" s="77">
        <f t="shared" si="9"/>
        <v>7737.8503500000324</v>
      </c>
      <c r="H81" s="12"/>
      <c r="I81" s="249"/>
    </row>
    <row r="82" spans="1:14" ht="15.9" customHeight="1" x14ac:dyDescent="0.25">
      <c r="A82" s="244"/>
      <c r="B82" s="246"/>
      <c r="C82" s="80" t="s">
        <v>83</v>
      </c>
      <c r="D82" s="76">
        <f>+D28</f>
        <v>5707.3032899999962</v>
      </c>
      <c r="E82" s="73"/>
      <c r="F82" s="76">
        <f t="shared" si="9"/>
        <v>5584.1205300005349</v>
      </c>
      <c r="G82" s="77">
        <f t="shared" si="9"/>
        <v>5944.6893200003433</v>
      </c>
      <c r="H82" s="12"/>
      <c r="I82" s="249"/>
    </row>
    <row r="83" spans="1:14" ht="15.9" customHeight="1" x14ac:dyDescent="0.25">
      <c r="A83" s="244"/>
      <c r="B83" s="246"/>
      <c r="C83" s="80" t="s">
        <v>133</v>
      </c>
      <c r="D83" s="76">
        <f>+D29</f>
        <v>3710.589869999993</v>
      </c>
      <c r="E83" s="73"/>
      <c r="F83" s="76">
        <f t="shared" si="9"/>
        <v>2792.6276099999973</v>
      </c>
      <c r="G83" s="77">
        <f t="shared" si="9"/>
        <v>1787.7367800000006</v>
      </c>
      <c r="H83" s="8"/>
      <c r="I83" s="249"/>
      <c r="J83" s="6"/>
    </row>
    <row r="84" spans="1:14" s="8" customFormat="1" ht="18" customHeight="1" x14ac:dyDescent="0.25">
      <c r="A84" s="244"/>
      <c r="B84" s="247"/>
      <c r="C84" s="92" t="s">
        <v>80</v>
      </c>
      <c r="D84" s="93">
        <f>+D61+D70+D71+SUM(D72:D83)</f>
        <v>1569322.0793999992</v>
      </c>
      <c r="E84" s="69"/>
      <c r="F84" s="93">
        <f>+F61+F70+F71+SUM(F72:F83)</f>
        <v>1639816.3278900045</v>
      </c>
      <c r="G84" s="93">
        <f>+G61+G70+G71+SUM(G72:G83)</f>
        <v>1508247.6706800116</v>
      </c>
      <c r="I84" s="250"/>
      <c r="J84" s="17"/>
      <c r="K84" s="18"/>
    </row>
    <row r="85" spans="1:14" ht="10.5" customHeight="1" x14ac:dyDescent="0.3">
      <c r="A85" s="244"/>
      <c r="B85" s="23"/>
      <c r="C85" s="41"/>
      <c r="D85" s="19"/>
      <c r="E85" s="19"/>
      <c r="F85" s="19"/>
      <c r="G85" s="19"/>
      <c r="H85" s="8"/>
      <c r="I85" s="42"/>
      <c r="J85" s="6"/>
    </row>
    <row r="86" spans="1:14" ht="18.75" customHeight="1" x14ac:dyDescent="0.25">
      <c r="A86" s="244"/>
      <c r="B86" s="251" t="s">
        <v>45</v>
      </c>
      <c r="C86" s="84" t="s">
        <v>63</v>
      </c>
      <c r="D86" s="86">
        <f>+D32</f>
        <v>202214.37351999979</v>
      </c>
      <c r="E86" s="85"/>
      <c r="F86" s="86">
        <f>+F32</f>
        <v>198129.34710000001</v>
      </c>
      <c r="G86" s="87">
        <f>+G32</f>
        <v>174090.81220999989</v>
      </c>
      <c r="H86" s="8"/>
      <c r="I86" s="248">
        <f>+G88/G93</f>
        <v>0.11864945391927155</v>
      </c>
    </row>
    <row r="87" spans="1:14" ht="18.75" customHeight="1" x14ac:dyDescent="0.25">
      <c r="A87" s="244"/>
      <c r="B87" s="252"/>
      <c r="C87" s="88" t="s">
        <v>64</v>
      </c>
      <c r="D87" s="76">
        <f>+D33</f>
        <v>34199.229959999997</v>
      </c>
      <c r="E87" s="85"/>
      <c r="F87" s="76">
        <f>+F33</f>
        <v>35341.828459999997</v>
      </c>
      <c r="G87" s="77">
        <f>+G33</f>
        <v>28952.98608000001</v>
      </c>
      <c r="H87" s="8"/>
      <c r="I87" s="249"/>
    </row>
    <row r="88" spans="1:14" s="8" customFormat="1" ht="18.75" customHeight="1" x14ac:dyDescent="0.3">
      <c r="A88" s="244"/>
      <c r="B88" s="253"/>
      <c r="C88" s="108" t="s">
        <v>88</v>
      </c>
      <c r="D88" s="93">
        <f>SUM(D86:D87)</f>
        <v>236413.60347999979</v>
      </c>
      <c r="F88" s="93">
        <f>SUM(F86:F87)</f>
        <v>233471.17556</v>
      </c>
      <c r="G88" s="93">
        <f>SUM(G86:G87)</f>
        <v>203043.79828999989</v>
      </c>
      <c r="H88" s="12"/>
      <c r="I88" s="250"/>
    </row>
    <row r="89" spans="1:14" s="8" customFormat="1" ht="15.6" x14ac:dyDescent="0.3">
      <c r="A89" s="244"/>
      <c r="B89" s="23"/>
      <c r="C89" s="20"/>
      <c r="D89" s="24"/>
      <c r="F89" s="21"/>
      <c r="G89" s="24"/>
      <c r="H89" s="12"/>
      <c r="I89" s="42"/>
    </row>
    <row r="90" spans="1:14" s="8" customFormat="1" ht="15.75" customHeight="1" x14ac:dyDescent="0.3">
      <c r="A90" s="244"/>
      <c r="B90" s="254" t="s">
        <v>47</v>
      </c>
      <c r="C90" s="254"/>
      <c r="D90" s="94">
        <f>D93-D91</f>
        <v>1083447.3705099998</v>
      </c>
      <c r="F90" s="94">
        <f t="shared" ref="F90:G90" si="10">F93-F91</f>
        <v>1204369.0758100019</v>
      </c>
      <c r="G90" s="94">
        <f t="shared" si="10"/>
        <v>1017566.3059100027</v>
      </c>
      <c r="H90" s="12"/>
      <c r="I90" s="95">
        <f>+G90/$G$93</f>
        <v>0.59461893216966333</v>
      </c>
    </row>
    <row r="91" spans="1:14" s="8" customFormat="1" ht="15.75" customHeight="1" x14ac:dyDescent="0.25">
      <c r="A91" s="244"/>
      <c r="B91" s="254" t="s">
        <v>48</v>
      </c>
      <c r="C91" s="254"/>
      <c r="D91" s="94">
        <f>+D70+D71+D72+D88</f>
        <v>722288.31236999936</v>
      </c>
      <c r="F91" s="94">
        <f>+F70+F71+F72+F88</f>
        <v>668918.42764000245</v>
      </c>
      <c r="G91" s="94">
        <f>+G70+G71+G72+G88</f>
        <v>693725.16306000878</v>
      </c>
      <c r="H91" s="69"/>
      <c r="I91" s="95">
        <f>+G91/$G$93</f>
        <v>0.40538106783033673</v>
      </c>
    </row>
    <row r="92" spans="1:14" ht="13.8" x14ac:dyDescent="0.25">
      <c r="B92" s="23"/>
      <c r="C92" s="20"/>
      <c r="D92" s="24"/>
      <c r="E92" s="8"/>
      <c r="F92" s="22"/>
      <c r="G92" s="22"/>
      <c r="H92" s="12"/>
      <c r="I92" s="23"/>
    </row>
    <row r="93" spans="1:14" ht="26.25" customHeight="1" x14ac:dyDescent="0.3">
      <c r="A93" s="234" t="s">
        <v>49</v>
      </c>
      <c r="B93" s="235" t="s">
        <v>134</v>
      </c>
      <c r="C93" s="236"/>
      <c r="D93" s="96">
        <f>+D84+D88</f>
        <v>1805735.682879999</v>
      </c>
      <c r="E93"/>
      <c r="F93" s="96">
        <f>+F84+F88</f>
        <v>1873287.5034500044</v>
      </c>
      <c r="G93" s="96">
        <f>+G84+G88</f>
        <v>1711291.4689700115</v>
      </c>
      <c r="H93" s="12"/>
      <c r="I93" s="114"/>
    </row>
    <row r="94" spans="1:14" ht="14.25" customHeight="1" x14ac:dyDescent="0.25">
      <c r="A94" s="234"/>
      <c r="B94" s="237" t="s">
        <v>74</v>
      </c>
      <c r="C94" s="238"/>
      <c r="D94" s="97"/>
      <c r="E94" s="85"/>
      <c r="F94" s="198">
        <f>F40</f>
        <v>128679.156110001</v>
      </c>
      <c r="G94" s="198">
        <f>G40</f>
        <v>188062.7522099982</v>
      </c>
      <c r="H94" s="12"/>
      <c r="I94" s="69"/>
    </row>
    <row r="95" spans="1:14" ht="14.25" customHeight="1" x14ac:dyDescent="0.25">
      <c r="A95" s="234"/>
      <c r="B95" s="237" t="s">
        <v>75</v>
      </c>
      <c r="C95" s="238"/>
      <c r="D95" s="97"/>
      <c r="E95" s="85"/>
      <c r="F95" s="198">
        <f>F41</f>
        <v>4691.7389799999992</v>
      </c>
      <c r="G95" s="198">
        <f>G41</f>
        <v>3999.4173500000011</v>
      </c>
      <c r="H95" s="12"/>
      <c r="I95" s="69"/>
    </row>
    <row r="96" spans="1:14" ht="27" customHeight="1" x14ac:dyDescent="0.3">
      <c r="A96" s="234"/>
      <c r="B96" s="235" t="s">
        <v>137</v>
      </c>
      <c r="C96" s="236"/>
      <c r="D96" s="96"/>
      <c r="E96"/>
      <c r="F96" s="98">
        <f>+F93-F94-F95</f>
        <v>1739916.6083600034</v>
      </c>
      <c r="G96" s="98">
        <f>+G93-G94-G95</f>
        <v>1519229.2994100132</v>
      </c>
      <c r="H96" s="12"/>
      <c r="I96" s="69"/>
      <c r="K96" s="14"/>
      <c r="L96" s="14"/>
      <c r="M96" s="14"/>
      <c r="N96" s="14"/>
    </row>
    <row r="97" spans="1:9" ht="14.25" customHeight="1" x14ac:dyDescent="0.3">
      <c r="A97" s="234"/>
      <c r="B97" s="237" t="s">
        <v>138</v>
      </c>
      <c r="C97" s="238"/>
      <c r="D97" s="99"/>
      <c r="E97" s="100"/>
      <c r="F97" s="199">
        <f>F43</f>
        <v>46252.903469999997</v>
      </c>
      <c r="G97" s="101">
        <f>+G43</f>
        <v>69161.539880000433</v>
      </c>
      <c r="H97" s="12"/>
      <c r="I97" s="69"/>
    </row>
    <row r="98" spans="1:9" ht="38.25" customHeight="1" x14ac:dyDescent="0.3">
      <c r="A98" s="234"/>
      <c r="B98" s="239" t="s">
        <v>139</v>
      </c>
      <c r="C98" s="240"/>
      <c r="D98" s="96"/>
      <c r="E98"/>
      <c r="F98" s="102">
        <f>+F96-F97</f>
        <v>1693663.7048900034</v>
      </c>
      <c r="G98" s="102">
        <f>+G96-G97</f>
        <v>1450067.7595300127</v>
      </c>
      <c r="H98" s="12"/>
      <c r="I98" s="69"/>
    </row>
    <row r="99" spans="1:9" customFormat="1" ht="15" customHeight="1" x14ac:dyDescent="0.3">
      <c r="A99" s="230" t="s">
        <v>148</v>
      </c>
      <c r="B99" s="230"/>
      <c r="C99" s="230"/>
      <c r="F99" s="124"/>
      <c r="G99" s="124"/>
    </row>
    <row r="100" spans="1:9" ht="54" customHeight="1" x14ac:dyDescent="0.25">
      <c r="A100" s="231" t="s">
        <v>84</v>
      </c>
      <c r="B100" s="231"/>
      <c r="C100" s="231"/>
      <c r="D100" s="231"/>
      <c r="E100" s="231"/>
      <c r="F100" s="231"/>
      <c r="G100" s="231"/>
      <c r="H100" s="231"/>
      <c r="I100" s="231"/>
    </row>
    <row r="101" spans="1:9" ht="12.75" customHeight="1" x14ac:dyDescent="0.25">
      <c r="A101" s="231" t="s">
        <v>70</v>
      </c>
      <c r="B101" s="231"/>
      <c r="C101" s="231"/>
      <c r="D101" s="231"/>
      <c r="E101" s="231"/>
      <c r="F101" s="231"/>
      <c r="G101" s="231"/>
      <c r="H101" s="231"/>
      <c r="I101" s="231"/>
    </row>
    <row r="102" spans="1:9" ht="12.75" customHeight="1" x14ac:dyDescent="0.25">
      <c r="A102" s="231" t="s">
        <v>71</v>
      </c>
      <c r="B102" s="231"/>
      <c r="C102" s="231"/>
      <c r="D102" s="231"/>
      <c r="E102" s="231"/>
      <c r="F102" s="231"/>
      <c r="G102" s="231"/>
      <c r="H102" s="231"/>
      <c r="I102" s="231"/>
    </row>
    <row r="103" spans="1:9" ht="12.75" customHeight="1" x14ac:dyDescent="0.25">
      <c r="A103" s="231" t="s">
        <v>144</v>
      </c>
      <c r="B103" s="231"/>
      <c r="C103" s="231"/>
      <c r="D103" s="231"/>
      <c r="E103" s="231"/>
      <c r="F103" s="231"/>
      <c r="G103" s="231"/>
      <c r="H103" s="231"/>
      <c r="I103" s="231"/>
    </row>
    <row r="104" spans="1:9" ht="12.75" customHeight="1" x14ac:dyDescent="0.25">
      <c r="A104" s="231" t="s">
        <v>140</v>
      </c>
      <c r="B104" s="231"/>
      <c r="C104" s="231"/>
      <c r="D104" s="231"/>
      <c r="E104" s="231"/>
      <c r="F104" s="231"/>
      <c r="G104" s="231"/>
      <c r="H104" s="231"/>
      <c r="I104" s="231"/>
    </row>
    <row r="105" spans="1:9" ht="12.75" customHeight="1" x14ac:dyDescent="0.25">
      <c r="A105" s="231" t="s">
        <v>141</v>
      </c>
      <c r="B105" s="231"/>
      <c r="C105" s="231"/>
      <c r="D105" s="231"/>
      <c r="E105" s="231"/>
      <c r="F105" s="231"/>
      <c r="G105" s="231"/>
      <c r="H105" s="231"/>
      <c r="I105" s="231"/>
    </row>
    <row r="106" spans="1:9" ht="15" customHeight="1" x14ac:dyDescent="0.25">
      <c r="A106" s="231" t="s">
        <v>142</v>
      </c>
      <c r="B106" s="231"/>
      <c r="C106" s="231"/>
      <c r="D106" s="231"/>
      <c r="E106" s="231"/>
      <c r="F106" s="231"/>
      <c r="G106" s="231"/>
      <c r="H106" s="231"/>
      <c r="I106" s="231"/>
    </row>
    <row r="107" spans="1:9" ht="27" customHeight="1" x14ac:dyDescent="0.25">
      <c r="A107" s="231" t="s">
        <v>143</v>
      </c>
      <c r="B107" s="231"/>
      <c r="C107" s="231"/>
      <c r="D107" s="231"/>
      <c r="E107" s="231"/>
      <c r="F107" s="231"/>
      <c r="G107" s="231"/>
      <c r="H107" s="231"/>
      <c r="I107" s="231"/>
    </row>
    <row r="108" spans="1:9" ht="15" customHeight="1" x14ac:dyDescent="0.25">
      <c r="A108" s="230" t="s">
        <v>58</v>
      </c>
      <c r="B108" s="230"/>
      <c r="C108" s="230"/>
      <c r="D108" s="128"/>
      <c r="E108" s="128"/>
      <c r="F108" s="128"/>
      <c r="G108" s="128"/>
      <c r="H108" s="128"/>
      <c r="I108" s="128"/>
    </row>
    <row r="109" spans="1:9" ht="15" customHeight="1" x14ac:dyDescent="0.25">
      <c r="A109" s="232" t="s">
        <v>128</v>
      </c>
      <c r="B109" s="232"/>
      <c r="C109" s="232"/>
      <c r="D109" s="232"/>
      <c r="E109" s="232"/>
      <c r="F109" s="232"/>
      <c r="G109" s="22"/>
      <c r="H109" s="8"/>
      <c r="I109" s="23"/>
    </row>
    <row r="110" spans="1:9" ht="15" customHeight="1" x14ac:dyDescent="0.25">
      <c r="A110" s="233" t="s">
        <v>99</v>
      </c>
      <c r="B110" s="233"/>
      <c r="C110" s="233"/>
      <c r="D110" s="233"/>
      <c r="E110" s="25"/>
      <c r="F110" s="25"/>
      <c r="G110" s="26"/>
      <c r="H110" s="26"/>
      <c r="I110" s="26"/>
    </row>
    <row r="111" spans="1:9" ht="15" customHeight="1" x14ac:dyDescent="0.25">
      <c r="A111" s="229" t="s">
        <v>29</v>
      </c>
      <c r="B111" s="229"/>
      <c r="C111" s="229"/>
      <c r="D111" s="229"/>
      <c r="E111" s="25"/>
      <c r="F111" s="25"/>
      <c r="G111" s="26"/>
      <c r="H111" s="26"/>
      <c r="I111" s="26"/>
    </row>
    <row r="112" spans="1:9" x14ac:dyDescent="0.25">
      <c r="C112" s="26"/>
      <c r="D112" s="26"/>
      <c r="E112" s="25"/>
      <c r="F112" s="25"/>
      <c r="G112" s="26"/>
      <c r="H112" s="26"/>
      <c r="I112" s="26"/>
    </row>
  </sheetData>
  <mergeCells count="51">
    <mergeCell ref="A111:D111"/>
    <mergeCell ref="A99:C99"/>
    <mergeCell ref="A100:I100"/>
    <mergeCell ref="A101:I101"/>
    <mergeCell ref="A102:I102"/>
    <mergeCell ref="A104:I104"/>
    <mergeCell ref="A105:I105"/>
    <mergeCell ref="A106:I106"/>
    <mergeCell ref="A107:I107"/>
    <mergeCell ref="A108:C108"/>
    <mergeCell ref="A109:F109"/>
    <mergeCell ref="A110:D110"/>
    <mergeCell ref="A103:I103"/>
    <mergeCell ref="B90:C90"/>
    <mergeCell ref="B91:C91"/>
    <mergeCell ref="A93:A98"/>
    <mergeCell ref="B93:C93"/>
    <mergeCell ref="B94:C94"/>
    <mergeCell ref="B95:C95"/>
    <mergeCell ref="B96:C96"/>
    <mergeCell ref="B97:C97"/>
    <mergeCell ref="B98:C98"/>
    <mergeCell ref="A61:A91"/>
    <mergeCell ref="B61:B84"/>
    <mergeCell ref="I61:I84"/>
    <mergeCell ref="B86:B88"/>
    <mergeCell ref="I86:I88"/>
    <mergeCell ref="B36:C36"/>
    <mergeCell ref="B37:C37"/>
    <mergeCell ref="A46:I46"/>
    <mergeCell ref="A50:C50"/>
    <mergeCell ref="A53:A54"/>
    <mergeCell ref="B53:B55"/>
    <mergeCell ref="A57:I57"/>
    <mergeCell ref="A39:A44"/>
    <mergeCell ref="B39:C39"/>
    <mergeCell ref="B40:C40"/>
    <mergeCell ref="B41:C41"/>
    <mergeCell ref="B42:C42"/>
    <mergeCell ref="B43:C43"/>
    <mergeCell ref="B44:C44"/>
    <mergeCell ref="A1:I1"/>
    <mergeCell ref="A2:I2"/>
    <mergeCell ref="A3:I3"/>
    <mergeCell ref="A4:I4"/>
    <mergeCell ref="A6:I6"/>
    <mergeCell ref="A10:A37"/>
    <mergeCell ref="B10:B30"/>
    <mergeCell ref="I10:I30"/>
    <mergeCell ref="B32:B34"/>
    <mergeCell ref="I32:I34"/>
  </mergeCells>
  <conditionalFormatting sqref="H61">
    <cfRule type="iconSet" priority="46">
      <iconSet>
        <cfvo type="percent" val="0"/>
        <cfvo type="num" val="0.95"/>
        <cfvo type="num" val="1"/>
      </iconSet>
    </cfRule>
  </conditionalFormatting>
  <conditionalFormatting sqref="H84">
    <cfRule type="iconSet" priority="45">
      <iconSet>
        <cfvo type="percent" val="0"/>
        <cfvo type="num" val="0.95"/>
        <cfvo type="num" val="1"/>
      </iconSet>
    </cfRule>
  </conditionalFormatting>
  <conditionalFormatting sqref="H62:H66 H69">
    <cfRule type="iconSet" priority="44">
      <iconSet>
        <cfvo type="percent" val="0"/>
        <cfvo type="num" val="0.95"/>
        <cfvo type="num" val="1"/>
      </iconSet>
    </cfRule>
  </conditionalFormatting>
  <conditionalFormatting sqref="H86:H90 H70:H72 H92">
    <cfRule type="iconSet" priority="43">
      <iconSet>
        <cfvo type="percent" val="0"/>
        <cfvo type="num" val="0.95"/>
        <cfvo type="num" val="1"/>
      </iconSet>
    </cfRule>
  </conditionalFormatting>
  <conditionalFormatting sqref="H86:H90 H70:H72">
    <cfRule type="iconSet" priority="42">
      <iconSet>
        <cfvo type="percent" val="0"/>
        <cfvo type="num" val="0.95"/>
        <cfvo type="num" val="1"/>
      </iconSet>
    </cfRule>
  </conditionalFormatting>
  <conditionalFormatting sqref="H70:H71">
    <cfRule type="iconSet" priority="41">
      <iconSet>
        <cfvo type="percent" val="0"/>
        <cfvo type="num" val="0.95"/>
        <cfvo type="num" val="1"/>
      </iconSet>
    </cfRule>
  </conditionalFormatting>
  <conditionalFormatting sqref="H81:H82 H73:H78">
    <cfRule type="iconSet" priority="47">
      <iconSet>
        <cfvo type="percent" val="0"/>
        <cfvo type="num" val="0.95"/>
        <cfvo type="num" val="1"/>
      </iconSet>
    </cfRule>
  </conditionalFormatting>
  <conditionalFormatting sqref="H92 H61:H66 H69:H78 H81:H90">
    <cfRule type="iconSet" priority="48">
      <iconSet>
        <cfvo type="percent" val="0"/>
        <cfvo type="num" val="0.95" gte="0"/>
        <cfvo type="num" val="0.99" gte="0"/>
      </iconSet>
    </cfRule>
  </conditionalFormatting>
  <conditionalFormatting sqref="H93:H98">
    <cfRule type="iconSet" priority="39">
      <iconSet>
        <cfvo type="percent" val="0"/>
        <cfvo type="num" val="0.95"/>
        <cfvo type="num" val="1"/>
      </iconSet>
    </cfRule>
  </conditionalFormatting>
  <conditionalFormatting sqref="H93:H98">
    <cfRule type="iconSet" priority="38">
      <iconSet>
        <cfvo type="percent" val="0"/>
        <cfvo type="num" val="0.95"/>
        <cfvo type="num" val="1"/>
      </iconSet>
    </cfRule>
  </conditionalFormatting>
  <conditionalFormatting sqref="H93:H98">
    <cfRule type="iconSet" priority="40">
      <iconSet>
        <cfvo type="percent" val="0"/>
        <cfvo type="num" val="0.95" gte="0"/>
        <cfvo type="num" val="0.99" gte="0"/>
      </iconSet>
    </cfRule>
  </conditionalFormatting>
  <conditionalFormatting sqref="H9">
    <cfRule type="iconSet" priority="35">
      <iconSet>
        <cfvo type="percent" val="0"/>
        <cfvo type="num" val="0.95" gte="0"/>
        <cfvo type="num" val="1" gte="0"/>
      </iconSet>
    </cfRule>
  </conditionalFormatting>
  <conditionalFormatting sqref="H9">
    <cfRule type="iconSet" priority="36">
      <iconSet>
        <cfvo type="percent" val="0"/>
        <cfvo type="num" val="0.95" gte="0"/>
        <cfvo type="num" val="0.99" gte="0"/>
      </iconSet>
    </cfRule>
  </conditionalFormatting>
  <conditionalFormatting sqref="H39:H44">
    <cfRule type="iconSet" priority="26">
      <iconSet>
        <cfvo type="percent" val="0"/>
        <cfvo type="num" val="0.95"/>
        <cfvo type="num" val="1"/>
      </iconSet>
    </cfRule>
  </conditionalFormatting>
  <conditionalFormatting sqref="H39:H44">
    <cfRule type="iconSet" priority="25">
      <iconSet>
        <cfvo type="percent" val="0"/>
        <cfvo type="num" val="0.95"/>
        <cfvo type="num" val="1"/>
      </iconSet>
    </cfRule>
  </conditionalFormatting>
  <conditionalFormatting sqref="H39:H44">
    <cfRule type="iconSet" priority="27">
      <iconSet>
        <cfvo type="percent" val="0"/>
        <cfvo type="num" val="0.95" gte="0"/>
        <cfvo type="num" val="0.99" gte="0"/>
      </iconSet>
    </cfRule>
  </conditionalFormatting>
  <conditionalFormatting sqref="H9">
    <cfRule type="iconSet" priority="37">
      <iconSet>
        <cfvo type="percent" val="0"/>
        <cfvo type="num" val="0.95"/>
        <cfvo type="num" val="1"/>
      </iconSet>
    </cfRule>
  </conditionalFormatting>
  <conditionalFormatting sqref="H10">
    <cfRule type="iconSet" priority="33">
      <iconSet>
        <cfvo type="percent" val="0"/>
        <cfvo type="num" val="0.95"/>
        <cfvo type="num" val="1"/>
      </iconSet>
    </cfRule>
  </conditionalFormatting>
  <conditionalFormatting sqref="H30">
    <cfRule type="iconSet" priority="32">
      <iconSet>
        <cfvo type="percent" val="0"/>
        <cfvo type="num" val="0.95"/>
        <cfvo type="num" val="1"/>
      </iconSet>
    </cfRule>
  </conditionalFormatting>
  <conditionalFormatting sqref="H11:H12 H14:H15 H18">
    <cfRule type="iconSet" priority="31">
      <iconSet>
        <cfvo type="percent" val="0"/>
        <cfvo type="num" val="0.95"/>
        <cfvo type="num" val="1"/>
      </iconSet>
    </cfRule>
  </conditionalFormatting>
  <conditionalFormatting sqref="H32:H36 H19:H21 H38">
    <cfRule type="iconSet" priority="30">
      <iconSet>
        <cfvo type="percent" val="0"/>
        <cfvo type="num" val="0.95"/>
        <cfvo type="num" val="1"/>
      </iconSet>
    </cfRule>
  </conditionalFormatting>
  <conditionalFormatting sqref="H32:H36 H19:H21">
    <cfRule type="iconSet" priority="29">
      <iconSet>
        <cfvo type="percent" val="0"/>
        <cfvo type="num" val="0.95"/>
        <cfvo type="num" val="1"/>
      </iconSet>
    </cfRule>
  </conditionalFormatting>
  <conditionalFormatting sqref="H19:H20">
    <cfRule type="iconSet" priority="28">
      <iconSet>
        <cfvo type="percent" val="0"/>
        <cfvo type="num" val="0.95"/>
        <cfvo type="num" val="1"/>
      </iconSet>
    </cfRule>
  </conditionalFormatting>
  <conditionalFormatting sqref="H38 H10:H12 H14:H15 H18:H36">
    <cfRule type="iconSet" priority="34">
      <iconSet>
        <cfvo type="percent" val="0"/>
        <cfvo type="num" val="0.95" gte="0"/>
        <cfvo type="num" val="0.99" gte="0"/>
      </iconSet>
    </cfRule>
  </conditionalFormatting>
  <conditionalFormatting sqref="H29">
    <cfRule type="iconSet" priority="49">
      <iconSet>
        <cfvo type="percent" val="0"/>
        <cfvo type="num" val="0.95"/>
        <cfvo type="num" val="1"/>
      </iconSet>
    </cfRule>
  </conditionalFormatting>
  <conditionalFormatting sqref="H83">
    <cfRule type="iconSet" priority="50">
      <iconSet>
        <cfvo type="percent" val="0"/>
        <cfvo type="num" val="0.95"/>
        <cfvo type="num" val="1"/>
      </iconSet>
    </cfRule>
  </conditionalFormatting>
  <conditionalFormatting sqref="H81:H84 H73:H78 H61:H66 H69">
    <cfRule type="iconSet" priority="51">
      <iconSet>
        <cfvo type="percent" val="0"/>
        <cfvo type="num" val="0.95" gte="0"/>
        <cfvo type="num" val="1" gte="0"/>
      </iconSet>
    </cfRule>
  </conditionalFormatting>
  <conditionalFormatting sqref="H81:H83 H73:H78 H62:H66 H69">
    <cfRule type="iconSet" priority="52">
      <iconSet>
        <cfvo type="percent" val="0"/>
        <cfvo type="num" val="0.95" gte="0"/>
        <cfvo type="num" val="1" gte="0"/>
      </iconSet>
    </cfRule>
  </conditionalFormatting>
  <conditionalFormatting sqref="H16">
    <cfRule type="iconSet" priority="21">
      <iconSet>
        <cfvo type="percent" val="0"/>
        <cfvo type="num" val="0.95"/>
        <cfvo type="num" val="1"/>
      </iconSet>
    </cfRule>
  </conditionalFormatting>
  <conditionalFormatting sqref="H16">
    <cfRule type="iconSet" priority="22">
      <iconSet>
        <cfvo type="percent" val="0"/>
        <cfvo type="num" val="0.95" gte="0"/>
        <cfvo type="num" val="0.99" gte="0"/>
      </iconSet>
    </cfRule>
  </conditionalFormatting>
  <conditionalFormatting sqref="H16">
    <cfRule type="iconSet" priority="23">
      <iconSet>
        <cfvo type="percent" val="0"/>
        <cfvo type="num" val="0.95" gte="0"/>
        <cfvo type="num" val="1" gte="0"/>
      </iconSet>
    </cfRule>
  </conditionalFormatting>
  <conditionalFormatting sqref="H16">
    <cfRule type="iconSet" priority="24">
      <iconSet>
        <cfvo type="percent" val="0"/>
        <cfvo type="num" val="0.95" gte="0"/>
        <cfvo type="num" val="1" gte="0"/>
      </iconSet>
    </cfRule>
  </conditionalFormatting>
  <conditionalFormatting sqref="H17">
    <cfRule type="iconSet" priority="17">
      <iconSet>
        <cfvo type="percent" val="0"/>
        <cfvo type="num" val="0.95"/>
        <cfvo type="num" val="1"/>
      </iconSet>
    </cfRule>
  </conditionalFormatting>
  <conditionalFormatting sqref="H17">
    <cfRule type="iconSet" priority="18">
      <iconSet>
        <cfvo type="percent" val="0"/>
        <cfvo type="num" val="0.95" gte="0"/>
        <cfvo type="num" val="0.99" gte="0"/>
      </iconSet>
    </cfRule>
  </conditionalFormatting>
  <conditionalFormatting sqref="H17">
    <cfRule type="iconSet" priority="19">
      <iconSet>
        <cfvo type="percent" val="0"/>
        <cfvo type="num" val="0.95" gte="0"/>
        <cfvo type="num" val="1" gte="0"/>
      </iconSet>
    </cfRule>
  </conditionalFormatting>
  <conditionalFormatting sqref="H17">
    <cfRule type="iconSet" priority="20">
      <iconSet>
        <cfvo type="percent" val="0"/>
        <cfvo type="num" val="0.95" gte="0"/>
        <cfvo type="num" val="1" gte="0"/>
      </iconSet>
    </cfRule>
  </conditionalFormatting>
  <conditionalFormatting sqref="H68">
    <cfRule type="iconSet" priority="13">
      <iconSet>
        <cfvo type="percent" val="0"/>
        <cfvo type="num" val="0.95"/>
        <cfvo type="num" val="1"/>
      </iconSet>
    </cfRule>
  </conditionalFormatting>
  <conditionalFormatting sqref="H68">
    <cfRule type="iconSet" priority="14">
      <iconSet>
        <cfvo type="percent" val="0"/>
        <cfvo type="num" val="0.95" gte="0"/>
        <cfvo type="num" val="0.99" gte="0"/>
      </iconSet>
    </cfRule>
  </conditionalFormatting>
  <conditionalFormatting sqref="H68">
    <cfRule type="iconSet" priority="15">
      <iconSet>
        <cfvo type="percent" val="0"/>
        <cfvo type="num" val="0.95" gte="0"/>
        <cfvo type="num" val="1" gte="0"/>
      </iconSet>
    </cfRule>
  </conditionalFormatting>
  <conditionalFormatting sqref="H68">
    <cfRule type="iconSet" priority="16">
      <iconSet>
        <cfvo type="percent" val="0"/>
        <cfvo type="num" val="0.95" gte="0"/>
        <cfvo type="num" val="1" gte="0"/>
      </iconSet>
    </cfRule>
  </conditionalFormatting>
  <conditionalFormatting sqref="H67">
    <cfRule type="iconSet" priority="9">
      <iconSet>
        <cfvo type="percent" val="0"/>
        <cfvo type="num" val="0.95"/>
        <cfvo type="num" val="1"/>
      </iconSet>
    </cfRule>
  </conditionalFormatting>
  <conditionalFormatting sqref="H67">
    <cfRule type="iconSet" priority="10">
      <iconSet>
        <cfvo type="percent" val="0"/>
        <cfvo type="num" val="0.95" gte="0"/>
        <cfvo type="num" val="0.99" gte="0"/>
      </iconSet>
    </cfRule>
  </conditionalFormatting>
  <conditionalFormatting sqref="H67">
    <cfRule type="iconSet" priority="11">
      <iconSet>
        <cfvo type="percent" val="0"/>
        <cfvo type="num" val="0.95" gte="0"/>
        <cfvo type="num" val="1" gte="0"/>
      </iconSet>
    </cfRule>
  </conditionalFormatting>
  <conditionalFormatting sqref="H67">
    <cfRule type="iconSet" priority="12">
      <iconSet>
        <cfvo type="percent" val="0"/>
        <cfvo type="num" val="0.95" gte="0"/>
        <cfvo type="num" val="1" gte="0"/>
      </iconSet>
    </cfRule>
  </conditionalFormatting>
  <conditionalFormatting sqref="H80">
    <cfRule type="iconSet" priority="5">
      <iconSet>
        <cfvo type="percent" val="0"/>
        <cfvo type="num" val="0.95"/>
        <cfvo type="num" val="1"/>
      </iconSet>
    </cfRule>
  </conditionalFormatting>
  <conditionalFormatting sqref="H80">
    <cfRule type="iconSet" priority="6">
      <iconSet>
        <cfvo type="percent" val="0"/>
        <cfvo type="num" val="0.95" gte="0"/>
        <cfvo type="num" val="0.99" gte="0"/>
      </iconSet>
    </cfRule>
  </conditionalFormatting>
  <conditionalFormatting sqref="H80">
    <cfRule type="iconSet" priority="7">
      <iconSet>
        <cfvo type="percent" val="0"/>
        <cfvo type="num" val="0.95" gte="0"/>
        <cfvo type="num" val="1" gte="0"/>
      </iconSet>
    </cfRule>
  </conditionalFormatting>
  <conditionalFormatting sqref="H80">
    <cfRule type="iconSet" priority="8">
      <iconSet>
        <cfvo type="percent" val="0"/>
        <cfvo type="num" val="0.95" gte="0"/>
        <cfvo type="num" val="1" gte="0"/>
      </iconSet>
    </cfRule>
  </conditionalFormatting>
  <conditionalFormatting sqref="H79">
    <cfRule type="iconSet" priority="1">
      <iconSet>
        <cfvo type="percent" val="0"/>
        <cfvo type="num" val="0.95"/>
        <cfvo type="num" val="1"/>
      </iconSet>
    </cfRule>
  </conditionalFormatting>
  <conditionalFormatting sqref="H79">
    <cfRule type="iconSet" priority="2">
      <iconSet>
        <cfvo type="percent" val="0"/>
        <cfvo type="num" val="0.95" gte="0"/>
        <cfvo type="num" val="0.99" gte="0"/>
      </iconSet>
    </cfRule>
  </conditionalFormatting>
  <conditionalFormatting sqref="H79">
    <cfRule type="iconSet" priority="3">
      <iconSet>
        <cfvo type="percent" val="0"/>
        <cfvo type="num" val="0.95" gte="0"/>
        <cfvo type="num" val="1" gte="0"/>
      </iconSet>
    </cfRule>
  </conditionalFormatting>
  <conditionalFormatting sqref="H79">
    <cfRule type="iconSet" priority="4">
      <iconSet>
        <cfvo type="percent" val="0"/>
        <cfvo type="num" val="0.95" gte="0"/>
        <cfvo type="num" val="1" gte="0"/>
      </iconSet>
    </cfRule>
  </conditionalFormatting>
  <conditionalFormatting sqref="H22:H28">
    <cfRule type="iconSet" priority="53">
      <iconSet>
        <cfvo type="percent" val="0"/>
        <cfvo type="num" val="0.95"/>
        <cfvo type="num" val="1"/>
      </iconSet>
    </cfRule>
  </conditionalFormatting>
  <conditionalFormatting sqref="H22:H30 H10:H12 H14:H15 H18">
    <cfRule type="iconSet" priority="54">
      <iconSet>
        <cfvo type="percent" val="0"/>
        <cfvo type="num" val="0.95" gte="0"/>
        <cfvo type="num" val="1" gte="0"/>
      </iconSet>
    </cfRule>
  </conditionalFormatting>
  <conditionalFormatting sqref="H22:H29 H11:H12 H14:H15 H18">
    <cfRule type="iconSet" priority="55">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26" orientation="landscape" r:id="rId1"/>
  <headerFooter alignWithMargins="0">
    <oddHeader>&amp;R&amp;"Arial,Negrita"&amp;11CUADRO No. "A1"</oddHeader>
    <oddFooter>&amp;LFecha:  &amp;D&amp;RPlanificación Nacional.- XM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38CB2-0197-40E1-A3C5-92943168C6D4}">
  <sheetPr>
    <pageSetUpPr fitToPage="1"/>
  </sheetPr>
  <dimension ref="A1:O112"/>
  <sheetViews>
    <sheetView showGridLines="0" topLeftCell="A82" zoomScale="80" zoomScaleNormal="80" zoomScaleSheetLayoutView="85" workbookViewId="0">
      <selection activeCell="G93" sqref="G93"/>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3" customWidth="1"/>
    <col min="6" max="6" width="20.33203125" style="3" customWidth="1"/>
    <col min="7" max="7" width="20.44140625" style="3" customWidth="1"/>
    <col min="8" max="8" width="1.5546875" style="3" customWidth="1"/>
    <col min="9" max="9" width="14" style="3" customWidth="1"/>
    <col min="10" max="10" width="11.5546875" style="3" bestFit="1" customWidth="1"/>
    <col min="11" max="11" width="14" style="3" bestFit="1" customWidth="1"/>
    <col min="12" max="16384" width="11.44140625" style="3"/>
  </cols>
  <sheetData>
    <row r="1" spans="1:11" ht="27.75" customHeight="1" x14ac:dyDescent="0.25">
      <c r="A1" s="267" t="s">
        <v>77</v>
      </c>
      <c r="B1" s="267"/>
      <c r="C1" s="267"/>
      <c r="D1" s="267"/>
      <c r="E1" s="267"/>
      <c r="F1" s="267"/>
      <c r="G1" s="267"/>
      <c r="H1" s="267"/>
      <c r="I1" s="267"/>
    </row>
    <row r="2" spans="1:11" ht="17.399999999999999" x14ac:dyDescent="0.25">
      <c r="A2" s="268" t="s">
        <v>78</v>
      </c>
      <c r="B2" s="268"/>
      <c r="C2" s="268"/>
      <c r="D2" s="268"/>
      <c r="E2" s="268"/>
      <c r="F2" s="268"/>
      <c r="G2" s="268"/>
      <c r="H2" s="268"/>
      <c r="I2" s="268"/>
    </row>
    <row r="3" spans="1:11" ht="20.25" customHeight="1" x14ac:dyDescent="0.25">
      <c r="A3" s="269" t="s">
        <v>131</v>
      </c>
      <c r="B3" s="269"/>
      <c r="C3" s="269"/>
      <c r="D3" s="269"/>
      <c r="E3" s="269"/>
      <c r="F3" s="269"/>
      <c r="G3" s="269"/>
      <c r="H3" s="269"/>
      <c r="I3" s="269"/>
    </row>
    <row r="4" spans="1:11" ht="17.25" customHeight="1" x14ac:dyDescent="0.25">
      <c r="A4" s="270" t="s">
        <v>126</v>
      </c>
      <c r="B4" s="270"/>
      <c r="C4" s="270"/>
      <c r="D4" s="270"/>
      <c r="E4" s="270"/>
      <c r="F4" s="270"/>
      <c r="G4" s="270"/>
      <c r="H4" s="270"/>
      <c r="I4" s="270"/>
      <c r="J4" s="172"/>
    </row>
    <row r="5" spans="1:11" ht="15.6" x14ac:dyDescent="0.3">
      <c r="A5" s="70"/>
      <c r="B5" s="70"/>
      <c r="C5" s="70"/>
      <c r="D5" s="70"/>
      <c r="E5" s="70"/>
      <c r="F5" s="70"/>
      <c r="G5" s="70"/>
      <c r="H5" s="70"/>
      <c r="I5" s="70"/>
    </row>
    <row r="6" spans="1:11" customFormat="1" ht="31.5" customHeight="1" x14ac:dyDescent="0.3">
      <c r="A6" s="271" t="s">
        <v>67</v>
      </c>
      <c r="B6" s="272"/>
      <c r="C6" s="272"/>
      <c r="D6" s="272"/>
      <c r="E6" s="272"/>
      <c r="F6" s="272"/>
      <c r="G6" s="272"/>
      <c r="H6" s="272"/>
      <c r="I6" s="273"/>
    </row>
    <row r="7" spans="1:11" ht="15.6" x14ac:dyDescent="0.3">
      <c r="C7" s="4"/>
      <c r="D7" s="5"/>
      <c r="G7" s="5"/>
    </row>
    <row r="8" spans="1:11" s="6" customFormat="1" ht="60" customHeight="1" x14ac:dyDescent="0.25">
      <c r="C8" s="48"/>
      <c r="D8" s="49" t="s">
        <v>116</v>
      </c>
      <c r="E8" s="7"/>
      <c r="F8" s="49" t="s">
        <v>117</v>
      </c>
      <c r="G8" s="49" t="s">
        <v>118</v>
      </c>
      <c r="H8" s="7"/>
      <c r="I8" s="49" t="s">
        <v>119</v>
      </c>
    </row>
    <row r="9" spans="1:11" s="8" customFormat="1" ht="4.5" customHeight="1" x14ac:dyDescent="0.25">
      <c r="C9" s="9"/>
      <c r="D9" s="40"/>
      <c r="E9" s="11"/>
      <c r="F9" s="10"/>
      <c r="G9" s="10"/>
      <c r="H9" s="11"/>
      <c r="J9" s="6"/>
    </row>
    <row r="10" spans="1:11" s="6" customFormat="1" ht="15.9" customHeight="1" x14ac:dyDescent="0.25">
      <c r="A10" s="257" t="s">
        <v>42</v>
      </c>
      <c r="B10" s="258" t="s">
        <v>43</v>
      </c>
      <c r="C10" s="109" t="s">
        <v>1</v>
      </c>
      <c r="D10" s="173">
        <v>1565392.8832799981</v>
      </c>
      <c r="E10" s="141"/>
      <c r="F10" s="173">
        <v>1185266.6723800071</v>
      </c>
      <c r="G10" s="173">
        <f>G11+G12+G13</f>
        <v>1388798.9163100002</v>
      </c>
      <c r="H10" s="12"/>
      <c r="I10" s="261">
        <f>+G30/G39</f>
        <v>0.91810254854886464</v>
      </c>
      <c r="K10" s="13"/>
    </row>
    <row r="11" spans="1:11" ht="15.9" customHeight="1" outlineLevel="1" x14ac:dyDescent="0.25">
      <c r="A11" s="257"/>
      <c r="B11" s="259"/>
      <c r="C11" s="110" t="s">
        <v>68</v>
      </c>
      <c r="D11" s="43">
        <v>353873.25621999992</v>
      </c>
      <c r="E11" s="141"/>
      <c r="F11" s="43">
        <v>337711.67428000062</v>
      </c>
      <c r="G11" s="43">
        <f>'Recaudación abierta'!F9+'Recaudación abierta'!F10</f>
        <v>345700.95368000044</v>
      </c>
      <c r="I11" s="262"/>
      <c r="J11" s="6"/>
    </row>
    <row r="12" spans="1:11" ht="15.9" customHeight="1" outlineLevel="1" x14ac:dyDescent="0.25">
      <c r="A12" s="257"/>
      <c r="B12" s="259"/>
      <c r="C12" s="110" t="s">
        <v>35</v>
      </c>
      <c r="D12" s="43">
        <v>454.66437000000002</v>
      </c>
      <c r="E12" s="141"/>
      <c r="F12" s="43">
        <v>236.60939000000002</v>
      </c>
      <c r="G12" s="43">
        <f>'Recaudación abierta'!F11</f>
        <v>111.73045999999991</v>
      </c>
      <c r="I12" s="262"/>
    </row>
    <row r="13" spans="1:11" ht="15.9" customHeight="1" outlineLevel="1" x14ac:dyDescent="0.25">
      <c r="A13" s="257"/>
      <c r="B13" s="259"/>
      <c r="C13" s="110" t="s">
        <v>69</v>
      </c>
      <c r="D13" s="43">
        <v>1211064.9626899997</v>
      </c>
      <c r="E13" s="142"/>
      <c r="F13" s="43">
        <v>847318.38870999939</v>
      </c>
      <c r="G13" s="43">
        <f>SUM(G14:G18)</f>
        <v>1042986.2321699999</v>
      </c>
      <c r="H13" s="76"/>
      <c r="I13" s="262"/>
    </row>
    <row r="14" spans="1:11" ht="15.9" customHeight="1" outlineLevel="1" x14ac:dyDescent="0.25">
      <c r="A14" s="257"/>
      <c r="B14" s="259"/>
      <c r="C14" s="111" t="s">
        <v>34</v>
      </c>
      <c r="D14" s="43">
        <v>23844.719990000009</v>
      </c>
      <c r="E14" s="141"/>
      <c r="F14" s="43">
        <v>13613.41220000001</v>
      </c>
      <c r="G14" s="43">
        <f>'Recaudación abierta'!F13</f>
        <v>39238.073609999992</v>
      </c>
      <c r="I14" s="262"/>
    </row>
    <row r="15" spans="1:11" ht="15.9" customHeight="1" outlineLevel="1" x14ac:dyDescent="0.25">
      <c r="A15" s="257"/>
      <c r="B15" s="259"/>
      <c r="C15" s="111" t="s">
        <v>33</v>
      </c>
      <c r="D15" s="43">
        <v>1186048.5115999999</v>
      </c>
      <c r="E15" s="141"/>
      <c r="F15" s="43">
        <v>824940.96000999946</v>
      </c>
      <c r="G15" s="43">
        <f>'Recaudación abierta'!F14</f>
        <v>1001955.27899</v>
      </c>
      <c r="I15" s="262"/>
    </row>
    <row r="16" spans="1:11" ht="15.9" customHeight="1" outlineLevel="1" x14ac:dyDescent="0.25">
      <c r="A16" s="257"/>
      <c r="B16" s="259"/>
      <c r="C16" s="111" t="s">
        <v>32</v>
      </c>
      <c r="D16" s="43">
        <v>685.38111999999956</v>
      </c>
      <c r="E16" s="141"/>
      <c r="F16" s="43">
        <v>680.3371699999999</v>
      </c>
      <c r="G16" s="43">
        <f>'Recaudación abierta'!F15</f>
        <v>1090.558</v>
      </c>
      <c r="I16" s="262"/>
    </row>
    <row r="17" spans="1:15" ht="15.9" customHeight="1" outlineLevel="1" x14ac:dyDescent="0.25">
      <c r="A17" s="257"/>
      <c r="B17" s="259"/>
      <c r="C17" s="111" t="s">
        <v>91</v>
      </c>
      <c r="D17" s="43">
        <v>486.3499800000003</v>
      </c>
      <c r="E17" s="141"/>
      <c r="F17" s="43">
        <v>7167.3652999999913</v>
      </c>
      <c r="G17" s="43">
        <f>'Recaudación abierta'!F16</f>
        <v>661.98384999999951</v>
      </c>
      <c r="I17" s="262"/>
    </row>
    <row r="18" spans="1:15" ht="15.9" customHeight="1" outlineLevel="1" x14ac:dyDescent="0.25">
      <c r="A18" s="257"/>
      <c r="B18" s="259"/>
      <c r="C18" s="111" t="s">
        <v>96</v>
      </c>
      <c r="D18" s="43">
        <v>0</v>
      </c>
      <c r="E18" s="141"/>
      <c r="F18" s="43">
        <v>916.31403</v>
      </c>
      <c r="G18" s="43">
        <f>'Recaudación abierta'!F17</f>
        <v>40.337719999999983</v>
      </c>
      <c r="I18" s="262"/>
    </row>
    <row r="19" spans="1:15" ht="15.9" customHeight="1" x14ac:dyDescent="0.25">
      <c r="A19" s="257"/>
      <c r="B19" s="259"/>
      <c r="C19" s="112" t="s">
        <v>65</v>
      </c>
      <c r="D19" s="43">
        <v>518918.51617999939</v>
      </c>
      <c r="E19" s="141"/>
      <c r="F19" s="43">
        <v>465516.3651500002</v>
      </c>
      <c r="G19" s="43">
        <f>'Recaudación abierta'!F19</f>
        <v>524892.04782000615</v>
      </c>
      <c r="H19" s="12"/>
      <c r="I19" s="262"/>
      <c r="J19" s="13"/>
    </row>
    <row r="20" spans="1:15" ht="15.9" customHeight="1" x14ac:dyDescent="0.25">
      <c r="A20" s="257"/>
      <c r="B20" s="259"/>
      <c r="C20" s="112" t="s">
        <v>66</v>
      </c>
      <c r="D20" s="43">
        <v>47378.604050000074</v>
      </c>
      <c r="E20" s="141"/>
      <c r="F20" s="43">
        <v>42995.892469999962</v>
      </c>
      <c r="G20" s="43">
        <f>'Recaudación abierta'!F22</f>
        <v>43793.000780000009</v>
      </c>
      <c r="H20" s="12"/>
      <c r="I20" s="262"/>
      <c r="J20" s="6"/>
    </row>
    <row r="21" spans="1:15" s="6" customFormat="1" ht="15.9" customHeight="1" x14ac:dyDescent="0.25">
      <c r="A21" s="257"/>
      <c r="B21" s="259"/>
      <c r="C21" s="113" t="s">
        <v>40</v>
      </c>
      <c r="D21" s="43">
        <v>2959.87365</v>
      </c>
      <c r="E21" s="141"/>
      <c r="F21" s="43">
        <v>2977.25515</v>
      </c>
      <c r="G21" s="43">
        <f>'Recaudación abierta'!F46</f>
        <v>3406.5747299999998</v>
      </c>
      <c r="H21" s="8"/>
      <c r="I21" s="262"/>
      <c r="K21" s="3"/>
      <c r="L21" s="3"/>
      <c r="M21" s="3"/>
      <c r="N21" s="3"/>
      <c r="O21" s="3"/>
    </row>
    <row r="22" spans="1:15" ht="15.9" customHeight="1" x14ac:dyDescent="0.25">
      <c r="A22" s="257"/>
      <c r="B22" s="259"/>
      <c r="C22" s="113" t="s">
        <v>24</v>
      </c>
      <c r="D22" s="43">
        <v>23995.051460000002</v>
      </c>
      <c r="E22" s="141"/>
      <c r="F22" s="43">
        <v>21654.495029999689</v>
      </c>
      <c r="G22" s="43">
        <f>'Recaudación abierta'!F47</f>
        <v>25040.506440000649</v>
      </c>
      <c r="H22" s="12"/>
      <c r="I22" s="262"/>
      <c r="J22" s="6"/>
    </row>
    <row r="23" spans="1:15" ht="15.9" customHeight="1" x14ac:dyDescent="0.25">
      <c r="A23" s="257"/>
      <c r="B23" s="259"/>
      <c r="C23" s="113" t="s">
        <v>25</v>
      </c>
      <c r="D23" s="43">
        <v>104914.19462000001</v>
      </c>
      <c r="E23" s="141"/>
      <c r="F23" s="43">
        <v>112090.87879999999</v>
      </c>
      <c r="G23" s="43">
        <f>'Recaudación abierta'!F48</f>
        <v>95755.938319999987</v>
      </c>
      <c r="H23" s="12"/>
      <c r="I23" s="262"/>
      <c r="J23" s="6"/>
    </row>
    <row r="24" spans="1:15" ht="15.9" customHeight="1" x14ac:dyDescent="0.25">
      <c r="A24" s="257"/>
      <c r="B24" s="259"/>
      <c r="C24" s="113" t="s">
        <v>37</v>
      </c>
      <c r="D24" s="43">
        <v>1926.5636100000002</v>
      </c>
      <c r="E24" s="141"/>
      <c r="F24" s="43">
        <v>1442.05844</v>
      </c>
      <c r="G24" s="43">
        <f>'Recaudación abierta'!F49</f>
        <v>1493.6953999999998</v>
      </c>
      <c r="H24" s="12"/>
      <c r="I24" s="262"/>
      <c r="J24" s="16"/>
    </row>
    <row r="25" spans="1:15" ht="15.9" customHeight="1" x14ac:dyDescent="0.25">
      <c r="A25" s="257"/>
      <c r="B25" s="259"/>
      <c r="C25" s="113" t="s">
        <v>27</v>
      </c>
      <c r="D25" s="43">
        <v>106366.2190500001</v>
      </c>
      <c r="E25" s="141"/>
      <c r="F25" s="43">
        <v>84367.782599999977</v>
      </c>
      <c r="G25" s="43">
        <f>'Recaudación abierta'!F50</f>
        <v>86539.568079999997</v>
      </c>
      <c r="H25" s="12"/>
      <c r="I25" s="262"/>
      <c r="J25" s="6"/>
    </row>
    <row r="26" spans="1:15" ht="15.9" customHeight="1" x14ac:dyDescent="0.25">
      <c r="A26" s="257"/>
      <c r="B26" s="259"/>
      <c r="C26" s="113" t="s">
        <v>38</v>
      </c>
      <c r="D26" s="43">
        <v>17101.861659999999</v>
      </c>
      <c r="E26" s="141"/>
      <c r="F26" s="43">
        <v>16738.619350000019</v>
      </c>
      <c r="G26" s="43">
        <f>'Recaudación abierta'!F51</f>
        <v>15978.986050000001</v>
      </c>
      <c r="H26" s="12"/>
      <c r="I26" s="262"/>
    </row>
    <row r="27" spans="1:15" ht="15.9" customHeight="1" x14ac:dyDescent="0.25">
      <c r="A27" s="257"/>
      <c r="B27" s="259"/>
      <c r="C27" s="113" t="s">
        <v>82</v>
      </c>
      <c r="D27" s="43">
        <v>4725.9500899999994</v>
      </c>
      <c r="E27" s="141"/>
      <c r="F27" s="43">
        <v>4946.5453400004153</v>
      </c>
      <c r="G27" s="43">
        <f>'Recaudación abierta'!F52</f>
        <v>4731.1839600001313</v>
      </c>
      <c r="H27" s="12"/>
      <c r="I27" s="262"/>
    </row>
    <row r="28" spans="1:15" ht="15.9" customHeight="1" x14ac:dyDescent="0.25">
      <c r="A28" s="257"/>
      <c r="B28" s="259"/>
      <c r="C28" s="113" t="s">
        <v>83</v>
      </c>
      <c r="D28" s="43">
        <v>5687.0685500000009</v>
      </c>
      <c r="E28" s="141"/>
      <c r="F28" s="43">
        <v>5562.7673000004042</v>
      </c>
      <c r="G28" s="43">
        <f>'Recaudación abierta'!F53</f>
        <v>5068.0779500002118</v>
      </c>
      <c r="H28" s="12"/>
      <c r="I28" s="262"/>
    </row>
    <row r="29" spans="1:15" ht="15.9" customHeight="1" x14ac:dyDescent="0.25">
      <c r="A29" s="257"/>
      <c r="B29" s="259"/>
      <c r="C29" s="113" t="s">
        <v>133</v>
      </c>
      <c r="D29" s="43">
        <v>2706.8867599999949</v>
      </c>
      <c r="E29" s="141"/>
      <c r="F29" s="43">
        <v>2021.440039999999</v>
      </c>
      <c r="G29" s="43">
        <f>'Recaudación abierta'!F54+'Recaudación abierta'!F55+'Recaudación abierta'!F56+'Recaudación abierta'!F57</f>
        <v>989.24570000000028</v>
      </c>
      <c r="H29" s="8"/>
      <c r="I29" s="262"/>
      <c r="J29" s="6"/>
    </row>
    <row r="30" spans="1:15" s="8" customFormat="1" ht="18" customHeight="1" x14ac:dyDescent="0.3">
      <c r="A30" s="257"/>
      <c r="B30" s="260"/>
      <c r="C30" s="54" t="s">
        <v>80</v>
      </c>
      <c r="D30" s="55">
        <f>+D10+SUM(D19:D29)</f>
        <v>2402073.6729599973</v>
      </c>
      <c r="E30" s="177"/>
      <c r="F30" s="55">
        <f>+F10+SUM(F19:F29)</f>
        <v>1945580.7720500077</v>
      </c>
      <c r="G30" s="55">
        <f>+G10+SUM(G19:G29)</f>
        <v>2196487.7415400073</v>
      </c>
      <c r="I30" s="263"/>
      <c r="J30" s="17"/>
      <c r="K30" s="18"/>
    </row>
    <row r="31" spans="1:15" ht="6.6" customHeight="1" x14ac:dyDescent="0.3">
      <c r="A31" s="257"/>
      <c r="B31" s="23"/>
      <c r="C31" s="41"/>
      <c r="D31" s="19"/>
      <c r="E31" s="19"/>
      <c r="F31" s="19"/>
      <c r="G31" s="19"/>
      <c r="H31" s="8"/>
      <c r="I31" s="42"/>
      <c r="J31" s="6"/>
    </row>
    <row r="32" spans="1:15" ht="18.75" customHeight="1" x14ac:dyDescent="0.25">
      <c r="A32" s="257"/>
      <c r="B32" s="264" t="s">
        <v>45</v>
      </c>
      <c r="C32" s="44" t="s">
        <v>63</v>
      </c>
      <c r="D32" s="45">
        <v>197796.43077000009</v>
      </c>
      <c r="E32" s="144"/>
      <c r="F32" s="45">
        <v>193080.0185900004</v>
      </c>
      <c r="G32" s="45">
        <f>'Recaudación abierta'!F20</f>
        <v>171018.0281799995</v>
      </c>
      <c r="H32" s="8"/>
      <c r="I32" s="261">
        <f>+G34/G39</f>
        <v>8.189745145113532E-2</v>
      </c>
    </row>
    <row r="33" spans="1:9" ht="18.75" customHeight="1" x14ac:dyDescent="0.25">
      <c r="A33" s="257"/>
      <c r="B33" s="265"/>
      <c r="C33" s="46" t="s">
        <v>64</v>
      </c>
      <c r="D33" s="43">
        <v>25188.568139999988</v>
      </c>
      <c r="E33" s="144"/>
      <c r="F33" s="43">
        <v>26007.787199999999</v>
      </c>
      <c r="G33" s="43">
        <f>'Recaudación abierta'!F44</f>
        <v>24915.147759999989</v>
      </c>
      <c r="H33" s="8"/>
      <c r="I33" s="262"/>
    </row>
    <row r="34" spans="1:9" s="8" customFormat="1" ht="18.75" customHeight="1" x14ac:dyDescent="0.3">
      <c r="A34" s="257"/>
      <c r="B34" s="266"/>
      <c r="C34" s="107" t="s">
        <v>88</v>
      </c>
      <c r="D34" s="55">
        <f t="shared" ref="D34" si="0">SUM(D32:D33)</f>
        <v>222984.99891000008</v>
      </c>
      <c r="F34" s="55">
        <f>SUM(F32:F33)</f>
        <v>219087.80579000039</v>
      </c>
      <c r="G34" s="55">
        <f>SUM(G32:G33)</f>
        <v>195933.17593999949</v>
      </c>
      <c r="H34" s="12"/>
      <c r="I34" s="263"/>
    </row>
    <row r="35" spans="1:9" s="8" customFormat="1" ht="15.6" x14ac:dyDescent="0.3">
      <c r="A35" s="257"/>
      <c r="B35" s="23"/>
      <c r="C35" s="20"/>
      <c r="D35" s="103"/>
      <c r="E35" s="103"/>
      <c r="F35" s="103"/>
      <c r="G35" s="103"/>
      <c r="H35" s="12"/>
      <c r="I35" s="42"/>
    </row>
    <row r="36" spans="1:9" s="8" customFormat="1" ht="15.75" customHeight="1" x14ac:dyDescent="0.3">
      <c r="A36" s="257"/>
      <c r="B36" s="278" t="s">
        <v>47</v>
      </c>
      <c r="C36" s="278"/>
      <c r="D36" s="56">
        <f>D39-D37</f>
        <v>1832816.6790799978</v>
      </c>
      <c r="F36" s="56">
        <f t="shared" ref="F36:G36" si="1">F39-F37</f>
        <v>1434091.2592800078</v>
      </c>
      <c r="G36" s="56">
        <f t="shared" si="1"/>
        <v>1624396.1182100012</v>
      </c>
      <c r="H36" s="12"/>
      <c r="I36" s="57">
        <f>+G36/$G$39</f>
        <v>0.67897588854097457</v>
      </c>
    </row>
    <row r="37" spans="1:9" s="8" customFormat="1" ht="15.75" customHeight="1" x14ac:dyDescent="0.25">
      <c r="A37" s="257"/>
      <c r="B37" s="278" t="s">
        <v>48</v>
      </c>
      <c r="C37" s="278"/>
      <c r="D37" s="56">
        <f>+D19+D20+D21+D34</f>
        <v>792241.99278999947</v>
      </c>
      <c r="F37" s="56">
        <f>+F19+F20+F21+F34</f>
        <v>730577.31856000051</v>
      </c>
      <c r="G37" s="56">
        <f>+G19+G20+G21+G34</f>
        <v>768024.79927000566</v>
      </c>
      <c r="H37" s="69"/>
      <c r="I37" s="57">
        <f>+G37/$G$39</f>
        <v>0.32102411145902549</v>
      </c>
    </row>
    <row r="38" spans="1:9" ht="13.8" x14ac:dyDescent="0.25">
      <c r="B38" s="23"/>
      <c r="C38" s="20"/>
      <c r="D38" s="24"/>
      <c r="E38" s="18"/>
      <c r="F38" s="22"/>
      <c r="G38" s="22"/>
      <c r="H38" s="12"/>
      <c r="I38" s="23"/>
    </row>
    <row r="39" spans="1:9" ht="24.75" customHeight="1" x14ac:dyDescent="0.3">
      <c r="A39" s="279" t="s">
        <v>49</v>
      </c>
      <c r="B39" s="280" t="s">
        <v>134</v>
      </c>
      <c r="C39" s="281"/>
      <c r="D39" s="50">
        <f t="shared" ref="D39" si="2">+D34+D30</f>
        <v>2625058.6718699974</v>
      </c>
      <c r="E39" s="124"/>
      <c r="F39" s="50">
        <f t="shared" ref="F39" si="3">+F30+F34</f>
        <v>2164668.5778400083</v>
      </c>
      <c r="G39" s="50">
        <f>+G30+G34</f>
        <v>2392420.9174800068</v>
      </c>
      <c r="H39" s="12"/>
      <c r="I39" s="123"/>
    </row>
    <row r="40" spans="1:9" ht="14.25" customHeight="1" x14ac:dyDescent="0.25">
      <c r="A40" s="279"/>
      <c r="B40" s="282" t="s">
        <v>74</v>
      </c>
      <c r="C40" s="283"/>
      <c r="D40" s="47"/>
      <c r="E40" s="8"/>
      <c r="F40" s="43">
        <v>305917.39780999522</v>
      </c>
      <c r="G40" s="97">
        <f>'Recaudación abierta'!F60</f>
        <v>400844.23228999507</v>
      </c>
      <c r="H40" s="12"/>
      <c r="I40" s="114" t="s">
        <v>90</v>
      </c>
    </row>
    <row r="41" spans="1:9" ht="14.25" customHeight="1" x14ac:dyDescent="0.25">
      <c r="A41" s="279"/>
      <c r="B41" s="282" t="s">
        <v>75</v>
      </c>
      <c r="C41" s="283"/>
      <c r="D41" s="47"/>
      <c r="E41" s="8"/>
      <c r="F41" s="43">
        <v>5189.4526100000076</v>
      </c>
      <c r="G41" s="97">
        <f>'Recaudación abierta'!F61</f>
        <v>3329.9077900000011</v>
      </c>
      <c r="H41" s="12"/>
      <c r="I41" s="114"/>
    </row>
    <row r="42" spans="1:9" ht="25.5" customHeight="1" x14ac:dyDescent="0.25">
      <c r="A42" s="279"/>
      <c r="B42" s="280" t="s">
        <v>135</v>
      </c>
      <c r="C42" s="281"/>
      <c r="D42" s="50"/>
      <c r="E42" s="69"/>
      <c r="F42" s="52">
        <f t="shared" ref="F42" si="4">+F39-F40-F41</f>
        <v>1853561.7274200129</v>
      </c>
      <c r="G42" s="52">
        <f>+G39-G40-G41</f>
        <v>1988246.7774000117</v>
      </c>
      <c r="H42" s="12"/>
      <c r="I42" s="69" t="s">
        <v>90</v>
      </c>
    </row>
    <row r="43" spans="1:9" ht="14.25" customHeight="1" x14ac:dyDescent="0.25">
      <c r="A43" s="279"/>
      <c r="B43" s="282" t="s">
        <v>136</v>
      </c>
      <c r="C43" s="283"/>
      <c r="D43" s="58"/>
      <c r="E43" s="69"/>
      <c r="F43" s="199">
        <v>35169.344900000302</v>
      </c>
      <c r="G43" s="43">
        <f>'Recaudación abierta'!F63</f>
        <v>96730.020460000102</v>
      </c>
      <c r="H43" s="12"/>
      <c r="I43" s="126"/>
    </row>
    <row r="44" spans="1:9" ht="33" customHeight="1" x14ac:dyDescent="0.25">
      <c r="A44" s="279"/>
      <c r="B44" s="255" t="s">
        <v>145</v>
      </c>
      <c r="C44" s="256"/>
      <c r="D44" s="50"/>
      <c r="E44" s="69"/>
      <c r="F44" s="53">
        <f t="shared" ref="F44" si="5">+F42-F43</f>
        <v>1818392.3825200126</v>
      </c>
      <c r="G44" s="53">
        <f>+G42-G43</f>
        <v>1891516.7569400116</v>
      </c>
      <c r="H44" s="12"/>
      <c r="I44" s="69"/>
    </row>
    <row r="45" spans="1:9" customFormat="1" ht="14.4" x14ac:dyDescent="0.3"/>
    <row r="46" spans="1:9" customFormat="1" ht="27.75" customHeight="1" x14ac:dyDescent="0.3">
      <c r="A46" s="274" t="s">
        <v>73</v>
      </c>
      <c r="B46" s="275"/>
      <c r="C46" s="275"/>
      <c r="D46" s="275"/>
      <c r="E46" s="275"/>
      <c r="F46" s="275"/>
      <c r="G46" s="275"/>
      <c r="H46" s="275"/>
      <c r="I46" s="276"/>
    </row>
    <row r="47" spans="1:9" customFormat="1" ht="8.25" customHeight="1" x14ac:dyDescent="0.3"/>
    <row r="48" spans="1:9" s="6" customFormat="1" ht="30" customHeight="1" x14ac:dyDescent="0.3">
      <c r="C48" s="48"/>
      <c r="D48" s="81" t="s">
        <v>125</v>
      </c>
      <c r="F48" s="81" t="str">
        <f>+F8</f>
        <v>Recaudación
 2022</v>
      </c>
      <c r="G48" s="81" t="str">
        <f>+G8</f>
        <v>Recaudación 
2023</v>
      </c>
      <c r="I48"/>
    </row>
    <row r="49" spans="1:14" customFormat="1" ht="8.25" customHeight="1" x14ac:dyDescent="0.3"/>
    <row r="50" spans="1:14" s="8" customFormat="1" ht="19.5" customHeight="1" x14ac:dyDescent="0.3">
      <c r="A50" s="277" t="s">
        <v>72</v>
      </c>
      <c r="B50" s="277"/>
      <c r="C50" s="277"/>
      <c r="D50" s="90">
        <f>SUM(D53:D56)</f>
        <v>6278.3863199999996</v>
      </c>
      <c r="E50"/>
      <c r="F50" s="90">
        <f>SUM(F53:F55)</f>
        <v>25954.337889999999</v>
      </c>
      <c r="G50" s="90">
        <f>SUM(G53:G55)</f>
        <v>5769.8604399999995</v>
      </c>
      <c r="H50"/>
      <c r="I50"/>
      <c r="J50" s="6"/>
    </row>
    <row r="51" spans="1:14" customFormat="1" ht="6" customHeight="1" x14ac:dyDescent="0.3"/>
    <row r="52" spans="1:14" customFormat="1" ht="6" customHeight="1" outlineLevel="1" x14ac:dyDescent="0.3"/>
    <row r="53" spans="1:14" s="6" customFormat="1" ht="15.9" customHeight="1" outlineLevel="1" x14ac:dyDescent="0.3">
      <c r="A53" s="228"/>
      <c r="B53" s="284"/>
      <c r="C53" s="71" t="s">
        <v>97</v>
      </c>
      <c r="D53" s="86">
        <f>VLOOKUP(C53,'[2]Sheet1 (2)'!$C$6:$F$52,4,0)</f>
        <v>5316.4520299999995</v>
      </c>
      <c r="E53" s="73"/>
      <c r="F53" s="86">
        <f>VLOOKUP(C53,'[2]Sheet1 (2)'!$C$6:$G$52,5,0)</f>
        <v>5191.4376299999994</v>
      </c>
      <c r="G53" s="86">
        <f>'Recaudación abierta'!F72</f>
        <v>5002.8485799999999</v>
      </c>
      <c r="H53"/>
      <c r="I53"/>
    </row>
    <row r="54" spans="1:14" ht="15.9" customHeight="1" outlineLevel="2" x14ac:dyDescent="0.3">
      <c r="A54" s="228"/>
      <c r="B54" s="284"/>
      <c r="C54" s="80" t="s">
        <v>98</v>
      </c>
      <c r="D54" s="76">
        <f>VLOOKUP(C54,'[2]Sheet1 (2)'!$C$6:$F$52,4,0)</f>
        <v>872.5071700000002</v>
      </c>
      <c r="E54" s="73"/>
      <c r="F54" s="76">
        <f>VLOOKUP(C54,'[2]Sheet1 (2)'!$C$6:$G$52,5,0)</f>
        <v>16457.60946</v>
      </c>
      <c r="G54" s="76">
        <f>'Recaudación abierta'!F73</f>
        <v>684.8626999999999</v>
      </c>
      <c r="H54"/>
      <c r="I54"/>
      <c r="J54" s="6"/>
      <c r="K54" s="6"/>
      <c r="L54" s="6"/>
      <c r="M54" s="6"/>
      <c r="N54" s="6"/>
    </row>
    <row r="55" spans="1:14" ht="15.9" customHeight="1" outlineLevel="2" x14ac:dyDescent="0.3">
      <c r="A55" s="174"/>
      <c r="B55" s="284"/>
      <c r="C55" s="129" t="s">
        <v>87</v>
      </c>
      <c r="D55" s="130">
        <f>VLOOKUP(C55,'[2]Sheet1 (2)'!$C$6:$F$52,4,0)</f>
        <v>89.42711999999996</v>
      </c>
      <c r="E55" s="73"/>
      <c r="F55" s="130">
        <f>VLOOKUP(C55,'[2]Sheet1 (2)'!$C$6:$G$52,5,0)</f>
        <v>4305.2907999999998</v>
      </c>
      <c r="G55" s="130">
        <f>'Recaudación abierta'!F74</f>
        <v>82.149160000000009</v>
      </c>
      <c r="H55"/>
      <c r="I55"/>
      <c r="J55" s="6"/>
      <c r="K55" s="6"/>
      <c r="L55" s="6"/>
      <c r="M55" s="6"/>
      <c r="N55" s="6"/>
    </row>
    <row r="56" spans="1:14" customFormat="1" ht="18.75" customHeight="1" x14ac:dyDescent="0.3"/>
    <row r="57" spans="1:14" ht="33" customHeight="1" x14ac:dyDescent="0.25">
      <c r="A57" s="241" t="s">
        <v>76</v>
      </c>
      <c r="B57" s="242"/>
      <c r="C57" s="242"/>
      <c r="D57" s="242"/>
      <c r="E57" s="242"/>
      <c r="F57" s="242"/>
      <c r="G57" s="242"/>
      <c r="H57" s="242"/>
      <c r="I57" s="243"/>
    </row>
    <row r="58" spans="1:14" ht="8.25" customHeight="1" x14ac:dyDescent="0.3">
      <c r="C58" s="4"/>
      <c r="D58"/>
      <c r="G58" s="5"/>
    </row>
    <row r="59" spans="1:14" s="6" customFormat="1" ht="51" customHeight="1" x14ac:dyDescent="0.3">
      <c r="C59" s="48"/>
      <c r="D59" s="91" t="str">
        <f>+D8</f>
        <v>Meta 
2023</v>
      </c>
      <c r="E59"/>
      <c r="F59" s="91" t="str">
        <f>+F8</f>
        <v>Recaudación
 2022</v>
      </c>
      <c r="G59" s="91" t="str">
        <f>+G8</f>
        <v>Recaudación 
2023</v>
      </c>
      <c r="H59"/>
      <c r="I59" s="91" t="str">
        <f>+I8</f>
        <v>Participación de la Recaudación 2023</v>
      </c>
    </row>
    <row r="60" spans="1:14" customFormat="1" ht="6" customHeight="1" x14ac:dyDescent="0.3"/>
    <row r="61" spans="1:14" s="6" customFormat="1" ht="15.9" customHeight="1" x14ac:dyDescent="0.25">
      <c r="A61" s="244" t="s">
        <v>42</v>
      </c>
      <c r="B61" s="245" t="s">
        <v>43</v>
      </c>
      <c r="C61" s="71" t="s">
        <v>1</v>
      </c>
      <c r="D61" s="72">
        <f t="shared" ref="D61:D77" si="6">+D10</f>
        <v>1565392.8832799981</v>
      </c>
      <c r="E61" s="73"/>
      <c r="F61" s="72">
        <f t="shared" ref="F61:G76" si="7">+F10</f>
        <v>1185266.6723800071</v>
      </c>
      <c r="G61" s="74">
        <f t="shared" si="7"/>
        <v>1388798.9163100002</v>
      </c>
      <c r="H61" s="12"/>
      <c r="I61" s="248">
        <f>+G84/G93</f>
        <v>0.91829958744569273</v>
      </c>
    </row>
    <row r="62" spans="1:14" ht="15.9" customHeight="1" outlineLevel="1" x14ac:dyDescent="0.25">
      <c r="A62" s="244"/>
      <c r="B62" s="246"/>
      <c r="C62" s="75" t="s">
        <v>68</v>
      </c>
      <c r="D62" s="76">
        <f>D11</f>
        <v>353873.25621999992</v>
      </c>
      <c r="E62" s="73"/>
      <c r="F62" s="76">
        <f t="shared" si="7"/>
        <v>337711.67428000062</v>
      </c>
      <c r="G62" s="77">
        <f t="shared" si="7"/>
        <v>345700.95368000044</v>
      </c>
      <c r="I62" s="249"/>
      <c r="J62" s="6"/>
    </row>
    <row r="63" spans="1:14" ht="15.9" customHeight="1" outlineLevel="1" x14ac:dyDescent="0.25">
      <c r="A63" s="244"/>
      <c r="B63" s="246"/>
      <c r="C63" s="75" t="s">
        <v>35</v>
      </c>
      <c r="D63" s="76">
        <f>D12</f>
        <v>454.66437000000002</v>
      </c>
      <c r="E63" s="73"/>
      <c r="F63" s="76">
        <f t="shared" si="7"/>
        <v>236.60939000000002</v>
      </c>
      <c r="G63" s="77">
        <f t="shared" si="7"/>
        <v>111.73045999999991</v>
      </c>
      <c r="I63" s="249"/>
    </row>
    <row r="64" spans="1:14" ht="15.9" customHeight="1" outlineLevel="1" x14ac:dyDescent="0.25">
      <c r="A64" s="244"/>
      <c r="B64" s="246"/>
      <c r="C64" s="75" t="s">
        <v>69</v>
      </c>
      <c r="D64" s="76">
        <f t="shared" si="6"/>
        <v>1211064.9626899997</v>
      </c>
      <c r="F64" s="76">
        <f>F13</f>
        <v>847318.38870999939</v>
      </c>
      <c r="G64" s="77">
        <f t="shared" si="7"/>
        <v>1042986.2321699999</v>
      </c>
      <c r="I64" s="249"/>
    </row>
    <row r="65" spans="1:11" ht="15.9" customHeight="1" outlineLevel="1" x14ac:dyDescent="0.25">
      <c r="A65" s="244"/>
      <c r="B65" s="246"/>
      <c r="C65" s="78" t="s">
        <v>34</v>
      </c>
      <c r="D65" s="76">
        <f t="shared" si="6"/>
        <v>23844.719990000009</v>
      </c>
      <c r="E65" s="73"/>
      <c r="F65" s="76">
        <f t="shared" ref="F65:G77" si="8">+F14</f>
        <v>13613.41220000001</v>
      </c>
      <c r="G65" s="77">
        <f t="shared" si="7"/>
        <v>39238.073609999992</v>
      </c>
      <c r="I65" s="249"/>
    </row>
    <row r="66" spans="1:11" ht="15.9" customHeight="1" outlineLevel="1" x14ac:dyDescent="0.25">
      <c r="A66" s="244"/>
      <c r="B66" s="246"/>
      <c r="C66" s="78" t="s">
        <v>33</v>
      </c>
      <c r="D66" s="76">
        <f t="shared" si="6"/>
        <v>1186048.5115999999</v>
      </c>
      <c r="E66" s="73"/>
      <c r="F66" s="76">
        <f t="shared" si="8"/>
        <v>824940.96000999946</v>
      </c>
      <c r="G66" s="77">
        <f t="shared" si="7"/>
        <v>1001955.27899</v>
      </c>
      <c r="I66" s="249"/>
    </row>
    <row r="67" spans="1:11" ht="15.9" customHeight="1" outlineLevel="1" x14ac:dyDescent="0.25">
      <c r="A67" s="244"/>
      <c r="B67" s="246"/>
      <c r="C67" s="78" t="s">
        <v>32</v>
      </c>
      <c r="D67" s="76">
        <f t="shared" si="6"/>
        <v>685.38111999999956</v>
      </c>
      <c r="E67" s="73"/>
      <c r="F67" s="76">
        <f t="shared" si="8"/>
        <v>680.3371699999999</v>
      </c>
      <c r="G67" s="77">
        <f t="shared" si="7"/>
        <v>1090.558</v>
      </c>
      <c r="I67" s="249"/>
    </row>
    <row r="68" spans="1:11" ht="15.9" customHeight="1" outlineLevel="1" x14ac:dyDescent="0.25">
      <c r="A68" s="244"/>
      <c r="B68" s="246"/>
      <c r="C68" s="111" t="s">
        <v>91</v>
      </c>
      <c r="D68" s="76">
        <f t="shared" si="6"/>
        <v>486.3499800000003</v>
      </c>
      <c r="E68" s="73"/>
      <c r="F68" s="76">
        <f t="shared" si="8"/>
        <v>7167.3652999999913</v>
      </c>
      <c r="G68" s="77">
        <f t="shared" si="7"/>
        <v>661.98384999999951</v>
      </c>
      <c r="I68" s="249"/>
    </row>
    <row r="69" spans="1:11" ht="15.9" customHeight="1" outlineLevel="1" x14ac:dyDescent="0.25">
      <c r="A69" s="244"/>
      <c r="B69" s="246"/>
      <c r="C69" s="111" t="s">
        <v>96</v>
      </c>
      <c r="D69" s="76">
        <f t="shared" si="6"/>
        <v>0</v>
      </c>
      <c r="E69" s="73"/>
      <c r="F69" s="76">
        <f t="shared" si="8"/>
        <v>916.31403</v>
      </c>
      <c r="G69" s="77">
        <f t="shared" si="7"/>
        <v>40.337719999999983</v>
      </c>
      <c r="I69" s="249"/>
    </row>
    <row r="70" spans="1:11" ht="15.9" customHeight="1" x14ac:dyDescent="0.25">
      <c r="A70" s="244"/>
      <c r="B70" s="246"/>
      <c r="C70" s="79" t="s">
        <v>65</v>
      </c>
      <c r="D70" s="76">
        <f t="shared" si="6"/>
        <v>518918.51617999939</v>
      </c>
      <c r="E70" s="73"/>
      <c r="F70" s="76">
        <f t="shared" si="8"/>
        <v>465516.3651500002</v>
      </c>
      <c r="G70" s="77">
        <f t="shared" si="7"/>
        <v>524892.04782000615</v>
      </c>
      <c r="H70" s="12"/>
      <c r="I70" s="249"/>
      <c r="J70" s="13"/>
    </row>
    <row r="71" spans="1:11" ht="15.9" customHeight="1" x14ac:dyDescent="0.25">
      <c r="A71" s="244"/>
      <c r="B71" s="246"/>
      <c r="C71" s="79" t="s">
        <v>66</v>
      </c>
      <c r="D71" s="76">
        <f t="shared" si="6"/>
        <v>47378.604050000074</v>
      </c>
      <c r="E71" s="73"/>
      <c r="F71" s="76">
        <f t="shared" si="8"/>
        <v>42995.892469999962</v>
      </c>
      <c r="G71" s="77">
        <f t="shared" si="7"/>
        <v>43793.000780000009</v>
      </c>
      <c r="H71" s="12"/>
      <c r="I71" s="249"/>
      <c r="J71" s="6"/>
    </row>
    <row r="72" spans="1:11" s="6" customFormat="1" ht="15.9" customHeight="1" x14ac:dyDescent="0.25">
      <c r="A72" s="244"/>
      <c r="B72" s="246"/>
      <c r="C72" s="80" t="s">
        <v>40</v>
      </c>
      <c r="D72" s="76">
        <f t="shared" si="6"/>
        <v>2959.87365</v>
      </c>
      <c r="E72" s="73"/>
      <c r="F72" s="76">
        <f t="shared" si="8"/>
        <v>2977.25515</v>
      </c>
      <c r="G72" s="77">
        <f t="shared" si="7"/>
        <v>3406.5747299999998</v>
      </c>
      <c r="H72" s="8"/>
      <c r="I72" s="249"/>
      <c r="K72" s="13"/>
    </row>
    <row r="73" spans="1:11" ht="15.9" customHeight="1" x14ac:dyDescent="0.25">
      <c r="A73" s="244"/>
      <c r="B73" s="246"/>
      <c r="C73" s="80" t="s">
        <v>24</v>
      </c>
      <c r="D73" s="76">
        <f t="shared" si="6"/>
        <v>23995.051460000002</v>
      </c>
      <c r="E73" s="73"/>
      <c r="F73" s="76">
        <f t="shared" si="8"/>
        <v>21654.495029999689</v>
      </c>
      <c r="G73" s="77">
        <f t="shared" si="7"/>
        <v>25040.506440000649</v>
      </c>
      <c r="H73" s="12"/>
      <c r="I73" s="249"/>
      <c r="J73" s="6"/>
      <c r="K73" s="14"/>
    </row>
    <row r="74" spans="1:11" ht="15.9" customHeight="1" x14ac:dyDescent="0.25">
      <c r="A74" s="244"/>
      <c r="B74" s="246"/>
      <c r="C74" s="80" t="s">
        <v>25</v>
      </c>
      <c r="D74" s="76">
        <f t="shared" si="6"/>
        <v>104914.19462000001</v>
      </c>
      <c r="E74" s="73"/>
      <c r="F74" s="76">
        <f t="shared" si="8"/>
        <v>112090.87879999999</v>
      </c>
      <c r="G74" s="77">
        <f t="shared" si="7"/>
        <v>95755.938319999987</v>
      </c>
      <c r="H74" s="12"/>
      <c r="I74" s="249"/>
      <c r="J74" s="6"/>
      <c r="K74" s="15"/>
    </row>
    <row r="75" spans="1:11" ht="15.9" customHeight="1" x14ac:dyDescent="0.25">
      <c r="A75" s="244"/>
      <c r="B75" s="246"/>
      <c r="C75" s="80" t="s">
        <v>37</v>
      </c>
      <c r="D75" s="76">
        <f t="shared" si="6"/>
        <v>1926.5636100000002</v>
      </c>
      <c r="E75" s="73"/>
      <c r="F75" s="76">
        <f t="shared" si="8"/>
        <v>1442.05844</v>
      </c>
      <c r="G75" s="77">
        <f t="shared" si="7"/>
        <v>1493.6953999999998</v>
      </c>
      <c r="H75" s="12"/>
      <c r="I75" s="249"/>
      <c r="J75" s="16"/>
      <c r="K75" s="14"/>
    </row>
    <row r="76" spans="1:11" ht="15.9" customHeight="1" x14ac:dyDescent="0.25">
      <c r="A76" s="244"/>
      <c r="B76" s="246"/>
      <c r="C76" s="80" t="s">
        <v>27</v>
      </c>
      <c r="D76" s="76">
        <f t="shared" si="6"/>
        <v>106366.2190500001</v>
      </c>
      <c r="E76" s="73"/>
      <c r="F76" s="76">
        <f t="shared" si="8"/>
        <v>84367.782599999977</v>
      </c>
      <c r="G76" s="77">
        <f t="shared" si="7"/>
        <v>86539.568079999997</v>
      </c>
      <c r="H76" s="12"/>
      <c r="I76" s="249"/>
      <c r="J76" s="6"/>
    </row>
    <row r="77" spans="1:11" ht="15.9" customHeight="1" x14ac:dyDescent="0.25">
      <c r="A77" s="244"/>
      <c r="B77" s="246"/>
      <c r="C77" s="80" t="s">
        <v>38</v>
      </c>
      <c r="D77" s="76">
        <f t="shared" si="6"/>
        <v>17101.861659999999</v>
      </c>
      <c r="E77" s="73"/>
      <c r="F77" s="76">
        <f t="shared" si="8"/>
        <v>16738.619350000019</v>
      </c>
      <c r="G77" s="77">
        <f t="shared" si="8"/>
        <v>15978.986050000001</v>
      </c>
      <c r="H77" s="12"/>
      <c r="I77" s="249"/>
    </row>
    <row r="78" spans="1:11" ht="15.9" customHeight="1" x14ac:dyDescent="0.25">
      <c r="A78" s="244"/>
      <c r="B78" s="246"/>
      <c r="C78" s="176" t="s">
        <v>87</v>
      </c>
      <c r="D78" s="76">
        <f>+D55</f>
        <v>89.42711999999996</v>
      </c>
      <c r="E78" s="73"/>
      <c r="F78" s="76">
        <f>F55</f>
        <v>4305.2907999999998</v>
      </c>
      <c r="G78" s="77">
        <f>G55</f>
        <v>82.149160000000009</v>
      </c>
      <c r="H78" s="12"/>
      <c r="I78" s="249"/>
    </row>
    <row r="79" spans="1:11" ht="15.9" customHeight="1" x14ac:dyDescent="0.25">
      <c r="A79" s="244"/>
      <c r="B79" s="246"/>
      <c r="C79" s="80" t="str">
        <f>+C53</f>
        <v>Contribución Post COVID Sociedades</v>
      </c>
      <c r="D79" s="76">
        <f>+D53</f>
        <v>5316.4520299999995</v>
      </c>
      <c r="E79" s="73"/>
      <c r="F79" s="76">
        <f>F53</f>
        <v>5191.4376299999994</v>
      </c>
      <c r="G79" s="77">
        <f>+G53</f>
        <v>5002.8485799999999</v>
      </c>
      <c r="H79" s="12"/>
      <c r="I79" s="249"/>
    </row>
    <row r="80" spans="1:11" ht="15.9" customHeight="1" x14ac:dyDescent="0.25">
      <c r="A80" s="244"/>
      <c r="B80" s="246"/>
      <c r="C80" s="80" t="str">
        <f>+C54</f>
        <v>Contribución Post COVID Personas Naturales</v>
      </c>
      <c r="D80" s="76">
        <f>+D54</f>
        <v>872.5071700000002</v>
      </c>
      <c r="E80" s="73"/>
      <c r="F80" s="76">
        <f>F54</f>
        <v>16457.60946</v>
      </c>
      <c r="G80" s="77">
        <f>+G54</f>
        <v>684.8626999999999</v>
      </c>
      <c r="H80" s="12"/>
      <c r="I80" s="249"/>
    </row>
    <row r="81" spans="1:14" ht="15.9" customHeight="1" x14ac:dyDescent="0.25">
      <c r="A81" s="244"/>
      <c r="B81" s="246"/>
      <c r="C81" s="80" t="s">
        <v>82</v>
      </c>
      <c r="D81" s="76">
        <f>+D27</f>
        <v>4725.9500899999994</v>
      </c>
      <c r="E81" s="73"/>
      <c r="F81" s="76">
        <f t="shared" ref="F81:G83" si="9">+F27</f>
        <v>4946.5453400004153</v>
      </c>
      <c r="G81" s="77">
        <f t="shared" si="9"/>
        <v>4731.1839600001313</v>
      </c>
      <c r="H81" s="12"/>
      <c r="I81" s="249"/>
    </row>
    <row r="82" spans="1:14" ht="15.9" customHeight="1" x14ac:dyDescent="0.25">
      <c r="A82" s="244"/>
      <c r="B82" s="246"/>
      <c r="C82" s="80" t="s">
        <v>83</v>
      </c>
      <c r="D82" s="76">
        <f>+D28</f>
        <v>5687.0685500000009</v>
      </c>
      <c r="E82" s="73"/>
      <c r="F82" s="76">
        <f t="shared" si="9"/>
        <v>5562.7673000004042</v>
      </c>
      <c r="G82" s="77">
        <f t="shared" si="9"/>
        <v>5068.0779500002118</v>
      </c>
      <c r="H82" s="12"/>
      <c r="I82" s="249"/>
    </row>
    <row r="83" spans="1:14" ht="15.9" customHeight="1" x14ac:dyDescent="0.25">
      <c r="A83" s="244"/>
      <c r="B83" s="246"/>
      <c r="C83" s="80" t="s">
        <v>133</v>
      </c>
      <c r="D83" s="76">
        <f>+D29</f>
        <v>2706.8867599999949</v>
      </c>
      <c r="E83" s="73"/>
      <c r="F83" s="76">
        <f t="shared" si="9"/>
        <v>2021.440039999999</v>
      </c>
      <c r="G83" s="77">
        <f>G29</f>
        <v>989.24570000000028</v>
      </c>
      <c r="H83" s="8"/>
      <c r="I83" s="249"/>
      <c r="J83" s="6"/>
    </row>
    <row r="84" spans="1:14" s="8" customFormat="1" ht="18" customHeight="1" x14ac:dyDescent="0.25">
      <c r="A84" s="244"/>
      <c r="B84" s="247"/>
      <c r="C84" s="92" t="s">
        <v>80</v>
      </c>
      <c r="D84" s="93">
        <f>+D61+D70+D71+SUM(D72:D83)</f>
        <v>2408352.0592799974</v>
      </c>
      <c r="E84" s="69"/>
      <c r="F84" s="93">
        <f>+F61+F70+F71+SUM(F72:F83)</f>
        <v>1971535.1099400078</v>
      </c>
      <c r="G84" s="93">
        <f>+G61+G70+G71+SUM(G72:G83)</f>
        <v>2202257.6019800073</v>
      </c>
      <c r="I84" s="250"/>
      <c r="J84" s="17"/>
      <c r="K84" s="18"/>
    </row>
    <row r="85" spans="1:14" ht="10.5" customHeight="1" x14ac:dyDescent="0.3">
      <c r="A85" s="244"/>
      <c r="B85" s="23"/>
      <c r="C85" s="41"/>
      <c r="D85" s="19"/>
      <c r="E85" s="19"/>
      <c r="F85" s="19"/>
      <c r="G85" s="19"/>
      <c r="H85" s="8"/>
      <c r="I85" s="42"/>
      <c r="J85" s="6"/>
    </row>
    <row r="86" spans="1:14" ht="18.75" customHeight="1" x14ac:dyDescent="0.25">
      <c r="A86" s="244"/>
      <c r="B86" s="251" t="s">
        <v>45</v>
      </c>
      <c r="C86" s="84" t="s">
        <v>63</v>
      </c>
      <c r="D86" s="86">
        <f>+D32</f>
        <v>197796.43077000009</v>
      </c>
      <c r="E86" s="85"/>
      <c r="F86" s="86">
        <f>+F32</f>
        <v>193080.0185900004</v>
      </c>
      <c r="G86" s="87">
        <f>+G32</f>
        <v>171018.0281799995</v>
      </c>
      <c r="H86" s="8"/>
      <c r="I86" s="248">
        <f>+G88/G93</f>
        <v>8.1700412554307211E-2</v>
      </c>
    </row>
    <row r="87" spans="1:14" ht="18.75" customHeight="1" x14ac:dyDescent="0.25">
      <c r="A87" s="244"/>
      <c r="B87" s="252"/>
      <c r="C87" s="88" t="s">
        <v>64</v>
      </c>
      <c r="D87" s="76">
        <f>+D33</f>
        <v>25188.568139999988</v>
      </c>
      <c r="E87" s="85"/>
      <c r="F87" s="76">
        <f>+F33</f>
        <v>26007.787199999999</v>
      </c>
      <c r="G87" s="77">
        <f>+G33</f>
        <v>24915.147759999989</v>
      </c>
      <c r="H87" s="8"/>
      <c r="I87" s="249"/>
    </row>
    <row r="88" spans="1:14" s="8" customFormat="1" ht="18.75" customHeight="1" x14ac:dyDescent="0.3">
      <c r="A88" s="244"/>
      <c r="B88" s="253"/>
      <c r="C88" s="108" t="s">
        <v>88</v>
      </c>
      <c r="D88" s="93">
        <f>SUM(D86:D87)</f>
        <v>222984.99891000008</v>
      </c>
      <c r="F88" s="93">
        <f>SUM(F86:F87)</f>
        <v>219087.80579000039</v>
      </c>
      <c r="G88" s="93">
        <f>SUM(G86:G87)</f>
        <v>195933.17593999949</v>
      </c>
      <c r="H88" s="12"/>
      <c r="I88" s="250"/>
    </row>
    <row r="89" spans="1:14" s="8" customFormat="1" ht="15.6" x14ac:dyDescent="0.3">
      <c r="A89" s="244"/>
      <c r="B89" s="23"/>
      <c r="C89" s="20"/>
      <c r="D89" s="24"/>
      <c r="F89" s="21"/>
      <c r="G89" s="24"/>
      <c r="H89" s="12"/>
      <c r="I89" s="42"/>
    </row>
    <row r="90" spans="1:14" s="8" customFormat="1" ht="15.75" customHeight="1" x14ac:dyDescent="0.3">
      <c r="A90" s="244"/>
      <c r="B90" s="254" t="s">
        <v>47</v>
      </c>
      <c r="C90" s="254"/>
      <c r="D90" s="94">
        <f>D93-D91</f>
        <v>1839095.0653999979</v>
      </c>
      <c r="F90" s="94">
        <f t="shared" ref="F90:G90" si="10">F93-F91</f>
        <v>1460045.5971700079</v>
      </c>
      <c r="G90" s="94">
        <f t="shared" si="10"/>
        <v>1630165.9786500011</v>
      </c>
      <c r="H90" s="12"/>
      <c r="I90" s="95">
        <f>+G90/$G$93</f>
        <v>0.67974824757848196</v>
      </c>
    </row>
    <row r="91" spans="1:14" s="8" customFormat="1" ht="15.75" customHeight="1" x14ac:dyDescent="0.25">
      <c r="A91" s="244"/>
      <c r="B91" s="254" t="s">
        <v>48</v>
      </c>
      <c r="C91" s="254"/>
      <c r="D91" s="94">
        <f>+D70+D71+D72+D88</f>
        <v>792241.99278999947</v>
      </c>
      <c r="F91" s="94">
        <f>+F70+F71+F72+F88</f>
        <v>730577.31856000051</v>
      </c>
      <c r="G91" s="94">
        <f>+G70+G71+G72+G88</f>
        <v>768024.79927000566</v>
      </c>
      <c r="H91" s="69"/>
      <c r="I91" s="95">
        <f>+G91/$G$93</f>
        <v>0.32025175242151799</v>
      </c>
    </row>
    <row r="92" spans="1:14" ht="13.8" x14ac:dyDescent="0.25">
      <c r="B92" s="23"/>
      <c r="C92" s="20"/>
      <c r="D92" s="24"/>
      <c r="E92" s="8"/>
      <c r="F92" s="22"/>
      <c r="G92" s="22"/>
      <c r="H92" s="12"/>
      <c r="I92" s="23"/>
      <c r="J92" s="8"/>
      <c r="K92" s="8"/>
    </row>
    <row r="93" spans="1:14" ht="26.25" customHeight="1" x14ac:dyDescent="0.3">
      <c r="A93" s="234" t="s">
        <v>49</v>
      </c>
      <c r="B93" s="235" t="s">
        <v>134</v>
      </c>
      <c r="C93" s="236"/>
      <c r="D93" s="96">
        <f>+D84+D88</f>
        <v>2631337.0581899974</v>
      </c>
      <c r="E93"/>
      <c r="F93" s="96">
        <f>+F84+F88</f>
        <v>2190622.9157300084</v>
      </c>
      <c r="G93" s="96">
        <f>+G84+G88</f>
        <v>2398190.7779200068</v>
      </c>
      <c r="H93" s="12"/>
      <c r="I93" s="114"/>
      <c r="J93" s="18"/>
      <c r="K93" s="8"/>
    </row>
    <row r="94" spans="1:14" ht="14.25" customHeight="1" x14ac:dyDescent="0.25">
      <c r="A94" s="234"/>
      <c r="B94" s="237" t="s">
        <v>74</v>
      </c>
      <c r="C94" s="238"/>
      <c r="D94" s="97"/>
      <c r="E94" s="85"/>
      <c r="F94" s="198">
        <f>F40</f>
        <v>305917.39780999522</v>
      </c>
      <c r="G94" s="198">
        <f>G40</f>
        <v>400844.23228999507</v>
      </c>
      <c r="H94" s="12"/>
      <c r="I94" s="69"/>
      <c r="J94" s="8"/>
      <c r="K94" s="8"/>
    </row>
    <row r="95" spans="1:14" ht="14.25" customHeight="1" x14ac:dyDescent="0.25">
      <c r="A95" s="234"/>
      <c r="B95" s="237" t="s">
        <v>75</v>
      </c>
      <c r="C95" s="238"/>
      <c r="D95" s="97"/>
      <c r="E95" s="85"/>
      <c r="F95" s="198">
        <f>F41</f>
        <v>5189.4526100000076</v>
      </c>
      <c r="G95" s="198">
        <f>G41</f>
        <v>3329.9077900000011</v>
      </c>
      <c r="H95" s="12"/>
      <c r="I95" s="69"/>
      <c r="J95" s="8"/>
      <c r="K95" s="8"/>
    </row>
    <row r="96" spans="1:14" ht="27" customHeight="1" x14ac:dyDescent="0.3">
      <c r="A96" s="234"/>
      <c r="B96" s="235" t="s">
        <v>137</v>
      </c>
      <c r="C96" s="236"/>
      <c r="D96" s="96"/>
      <c r="E96"/>
      <c r="F96" s="98">
        <f>+F93-F94-F95</f>
        <v>1879516.065310013</v>
      </c>
      <c r="G96" s="98">
        <f>+G93-G94-G95</f>
        <v>1994016.6378400116</v>
      </c>
      <c r="H96" s="12"/>
      <c r="I96" s="69"/>
      <c r="J96" s="8"/>
      <c r="K96" s="8"/>
      <c r="L96" s="14"/>
      <c r="M96" s="14"/>
      <c r="N96" s="14"/>
    </row>
    <row r="97" spans="1:11" ht="14.25" customHeight="1" x14ac:dyDescent="0.3">
      <c r="A97" s="234"/>
      <c r="B97" s="237" t="s">
        <v>138</v>
      </c>
      <c r="C97" s="238"/>
      <c r="D97" s="99"/>
      <c r="E97" s="100"/>
      <c r="F97" s="199">
        <f>F43</f>
        <v>35169.344900000302</v>
      </c>
      <c r="G97" s="101">
        <f>+G43</f>
        <v>96730.020460000102</v>
      </c>
      <c r="H97" s="12"/>
      <c r="I97" s="69"/>
      <c r="J97" s="8"/>
      <c r="K97" s="8"/>
    </row>
    <row r="98" spans="1:11" ht="38.25" customHeight="1" x14ac:dyDescent="0.3">
      <c r="A98" s="234"/>
      <c r="B98" s="239" t="s">
        <v>139</v>
      </c>
      <c r="C98" s="240"/>
      <c r="D98" s="96"/>
      <c r="E98"/>
      <c r="F98" s="102">
        <f>+F96-F97</f>
        <v>1844346.7204100126</v>
      </c>
      <c r="G98" s="102">
        <f>+G96-G97</f>
        <v>1897286.6173800116</v>
      </c>
      <c r="H98" s="12"/>
      <c r="I98" s="69"/>
      <c r="J98" s="8"/>
      <c r="K98" s="8"/>
    </row>
    <row r="99" spans="1:11" customFormat="1" ht="15" customHeight="1" x14ac:dyDescent="0.3">
      <c r="A99" s="230" t="s">
        <v>147</v>
      </c>
      <c r="B99" s="230"/>
      <c r="C99" s="230"/>
      <c r="F99" s="124"/>
      <c r="G99" s="124"/>
    </row>
    <row r="100" spans="1:11" ht="54" customHeight="1" x14ac:dyDescent="0.25">
      <c r="A100" s="231" t="s">
        <v>84</v>
      </c>
      <c r="B100" s="231"/>
      <c r="C100" s="231"/>
      <c r="D100" s="231"/>
      <c r="E100" s="231"/>
      <c r="F100" s="231"/>
      <c r="G100" s="231"/>
      <c r="H100" s="231"/>
      <c r="I100" s="231"/>
    </row>
    <row r="101" spans="1:11" ht="12.75" customHeight="1" x14ac:dyDescent="0.25">
      <c r="A101" s="231" t="s">
        <v>70</v>
      </c>
      <c r="B101" s="231"/>
      <c r="C101" s="231"/>
      <c r="D101" s="231"/>
      <c r="E101" s="231"/>
      <c r="F101" s="231"/>
      <c r="G101" s="231"/>
      <c r="H101" s="231"/>
      <c r="I101" s="231"/>
    </row>
    <row r="102" spans="1:11" ht="12.75" customHeight="1" x14ac:dyDescent="0.25">
      <c r="A102" s="231" t="s">
        <v>71</v>
      </c>
      <c r="B102" s="231"/>
      <c r="C102" s="231"/>
      <c r="D102" s="231"/>
      <c r="E102" s="231"/>
      <c r="F102" s="231"/>
      <c r="G102" s="231"/>
      <c r="H102" s="231"/>
      <c r="I102" s="231"/>
    </row>
    <row r="103" spans="1:11" ht="12.75" customHeight="1" x14ac:dyDescent="0.25">
      <c r="A103" s="231" t="s">
        <v>144</v>
      </c>
      <c r="B103" s="231"/>
      <c r="C103" s="231"/>
      <c r="D103" s="231"/>
      <c r="E103" s="231"/>
      <c r="F103" s="231"/>
      <c r="G103" s="231"/>
      <c r="H103" s="231"/>
      <c r="I103" s="231"/>
    </row>
    <row r="104" spans="1:11" ht="12.75" customHeight="1" x14ac:dyDescent="0.25">
      <c r="A104" s="231" t="s">
        <v>140</v>
      </c>
      <c r="B104" s="231"/>
      <c r="C104" s="231"/>
      <c r="D104" s="231"/>
      <c r="E104" s="231"/>
      <c r="F104" s="231"/>
      <c r="G104" s="231"/>
      <c r="H104" s="231"/>
      <c r="I104" s="231"/>
    </row>
    <row r="105" spans="1:11" ht="12.75" customHeight="1" x14ac:dyDescent="0.25">
      <c r="A105" s="231" t="s">
        <v>141</v>
      </c>
      <c r="B105" s="231"/>
      <c r="C105" s="231"/>
      <c r="D105" s="231"/>
      <c r="E105" s="231"/>
      <c r="F105" s="231"/>
      <c r="G105" s="231"/>
      <c r="H105" s="231"/>
      <c r="I105" s="231"/>
    </row>
    <row r="106" spans="1:11" ht="15" customHeight="1" x14ac:dyDescent="0.25">
      <c r="A106" s="231" t="s">
        <v>142</v>
      </c>
      <c r="B106" s="231"/>
      <c r="C106" s="231"/>
      <c r="D106" s="231"/>
      <c r="E106" s="231"/>
      <c r="F106" s="231"/>
      <c r="G106" s="231"/>
      <c r="H106" s="231"/>
      <c r="I106" s="231"/>
    </row>
    <row r="107" spans="1:11" ht="27" customHeight="1" x14ac:dyDescent="0.25">
      <c r="A107" s="231" t="s">
        <v>143</v>
      </c>
      <c r="B107" s="231"/>
      <c r="C107" s="231"/>
      <c r="D107" s="231"/>
      <c r="E107" s="231"/>
      <c r="F107" s="231"/>
      <c r="G107" s="231"/>
      <c r="H107" s="231"/>
      <c r="I107" s="231"/>
    </row>
    <row r="108" spans="1:11" ht="15" customHeight="1" x14ac:dyDescent="0.25">
      <c r="A108" s="230" t="s">
        <v>58</v>
      </c>
      <c r="B108" s="230"/>
      <c r="C108" s="230"/>
      <c r="D108" s="128"/>
      <c r="E108" s="128"/>
      <c r="F108" s="128"/>
      <c r="G108" s="128"/>
      <c r="H108" s="128"/>
      <c r="I108" s="128"/>
    </row>
    <row r="109" spans="1:11" ht="15" customHeight="1" x14ac:dyDescent="0.25">
      <c r="A109" s="232" t="s">
        <v>146</v>
      </c>
      <c r="B109" s="232"/>
      <c r="C109" s="232"/>
      <c r="D109" s="232"/>
      <c r="E109" s="232"/>
      <c r="F109" s="232"/>
      <c r="G109" s="22"/>
      <c r="H109" s="8"/>
      <c r="I109" s="23"/>
    </row>
    <row r="110" spans="1:11" ht="15" customHeight="1" x14ac:dyDescent="0.25">
      <c r="A110" s="233" t="s">
        <v>99</v>
      </c>
      <c r="B110" s="233"/>
      <c r="C110" s="233"/>
      <c r="D110" s="233"/>
      <c r="E110" s="25"/>
      <c r="F110" s="25"/>
      <c r="G110" s="26"/>
      <c r="H110" s="26"/>
      <c r="I110" s="26"/>
    </row>
    <row r="111" spans="1:11" ht="15" customHeight="1" x14ac:dyDescent="0.25">
      <c r="A111" s="229" t="s">
        <v>29</v>
      </c>
      <c r="B111" s="229"/>
      <c r="C111" s="229"/>
      <c r="D111" s="229"/>
      <c r="E111" s="25"/>
      <c r="F111" s="25"/>
      <c r="G111" s="26"/>
      <c r="H111" s="26"/>
      <c r="I111" s="26"/>
    </row>
    <row r="112" spans="1:11" x14ac:dyDescent="0.25">
      <c r="C112" s="26"/>
      <c r="D112" s="26"/>
      <c r="E112" s="25"/>
      <c r="F112" s="25"/>
      <c r="G112" s="26"/>
      <c r="H112" s="26"/>
      <c r="I112" s="26"/>
    </row>
  </sheetData>
  <mergeCells count="51">
    <mergeCell ref="A111:D111"/>
    <mergeCell ref="A99:C99"/>
    <mergeCell ref="A100:I100"/>
    <mergeCell ref="A101:I101"/>
    <mergeCell ref="A102:I102"/>
    <mergeCell ref="A104:I104"/>
    <mergeCell ref="A105:I105"/>
    <mergeCell ref="A103:I103"/>
    <mergeCell ref="A106:I106"/>
    <mergeCell ref="A107:I107"/>
    <mergeCell ref="A108:C108"/>
    <mergeCell ref="A109:F109"/>
    <mergeCell ref="A110:D110"/>
    <mergeCell ref="B90:C90"/>
    <mergeCell ref="B91:C91"/>
    <mergeCell ref="A93:A98"/>
    <mergeCell ref="B93:C93"/>
    <mergeCell ref="B94:C94"/>
    <mergeCell ref="B95:C95"/>
    <mergeCell ref="B96:C96"/>
    <mergeCell ref="B97:C97"/>
    <mergeCell ref="B98:C98"/>
    <mergeCell ref="A61:A91"/>
    <mergeCell ref="B61:B84"/>
    <mergeCell ref="I61:I84"/>
    <mergeCell ref="B86:B88"/>
    <mergeCell ref="I86:I88"/>
    <mergeCell ref="B36:C36"/>
    <mergeCell ref="B37:C37"/>
    <mergeCell ref="A46:I46"/>
    <mergeCell ref="A50:C50"/>
    <mergeCell ref="A53:A54"/>
    <mergeCell ref="B53:B55"/>
    <mergeCell ref="A57:I57"/>
    <mergeCell ref="A39:A44"/>
    <mergeCell ref="B39:C39"/>
    <mergeCell ref="B40:C40"/>
    <mergeCell ref="B41:C41"/>
    <mergeCell ref="B42:C42"/>
    <mergeCell ref="B43:C43"/>
    <mergeCell ref="B44:C44"/>
    <mergeCell ref="A1:I1"/>
    <mergeCell ref="A2:I2"/>
    <mergeCell ref="A3:I3"/>
    <mergeCell ref="A4:I4"/>
    <mergeCell ref="A6:I6"/>
    <mergeCell ref="A10:A37"/>
    <mergeCell ref="B10:B30"/>
    <mergeCell ref="I10:I30"/>
    <mergeCell ref="B32:B34"/>
    <mergeCell ref="I32:I34"/>
  </mergeCells>
  <conditionalFormatting sqref="H61">
    <cfRule type="iconSet" priority="46">
      <iconSet>
        <cfvo type="percent" val="0"/>
        <cfvo type="num" val="0.95"/>
        <cfvo type="num" val="1"/>
      </iconSet>
    </cfRule>
  </conditionalFormatting>
  <conditionalFormatting sqref="H84">
    <cfRule type="iconSet" priority="45">
      <iconSet>
        <cfvo type="percent" val="0"/>
        <cfvo type="num" val="0.95"/>
        <cfvo type="num" val="1"/>
      </iconSet>
    </cfRule>
  </conditionalFormatting>
  <conditionalFormatting sqref="H62:H66 H69">
    <cfRule type="iconSet" priority="44">
      <iconSet>
        <cfvo type="percent" val="0"/>
        <cfvo type="num" val="0.95"/>
        <cfvo type="num" val="1"/>
      </iconSet>
    </cfRule>
  </conditionalFormatting>
  <conditionalFormatting sqref="H86:H90 H70:H72 H92">
    <cfRule type="iconSet" priority="43">
      <iconSet>
        <cfvo type="percent" val="0"/>
        <cfvo type="num" val="0.95"/>
        <cfvo type="num" val="1"/>
      </iconSet>
    </cfRule>
  </conditionalFormatting>
  <conditionalFormatting sqref="H86:H90 H70:H72">
    <cfRule type="iconSet" priority="42">
      <iconSet>
        <cfvo type="percent" val="0"/>
        <cfvo type="num" val="0.95"/>
        <cfvo type="num" val="1"/>
      </iconSet>
    </cfRule>
  </conditionalFormatting>
  <conditionalFormatting sqref="H70:H71">
    <cfRule type="iconSet" priority="41">
      <iconSet>
        <cfvo type="percent" val="0"/>
        <cfvo type="num" val="0.95"/>
        <cfvo type="num" val="1"/>
      </iconSet>
    </cfRule>
  </conditionalFormatting>
  <conditionalFormatting sqref="H81:H82 H73:H78">
    <cfRule type="iconSet" priority="47">
      <iconSet>
        <cfvo type="percent" val="0"/>
        <cfvo type="num" val="0.95"/>
        <cfvo type="num" val="1"/>
      </iconSet>
    </cfRule>
  </conditionalFormatting>
  <conditionalFormatting sqref="H92 H61:H66 H69:H78 H81:H90">
    <cfRule type="iconSet" priority="48">
      <iconSet>
        <cfvo type="percent" val="0"/>
        <cfvo type="num" val="0.95" gte="0"/>
        <cfvo type="num" val="0.99" gte="0"/>
      </iconSet>
    </cfRule>
  </conditionalFormatting>
  <conditionalFormatting sqref="H93:H98">
    <cfRule type="iconSet" priority="39">
      <iconSet>
        <cfvo type="percent" val="0"/>
        <cfvo type="num" val="0.95"/>
        <cfvo type="num" val="1"/>
      </iconSet>
    </cfRule>
  </conditionalFormatting>
  <conditionalFormatting sqref="H93:H98">
    <cfRule type="iconSet" priority="38">
      <iconSet>
        <cfvo type="percent" val="0"/>
        <cfvo type="num" val="0.95"/>
        <cfvo type="num" val="1"/>
      </iconSet>
    </cfRule>
  </conditionalFormatting>
  <conditionalFormatting sqref="H93:H98">
    <cfRule type="iconSet" priority="40">
      <iconSet>
        <cfvo type="percent" val="0"/>
        <cfvo type="num" val="0.95" gte="0"/>
        <cfvo type="num" val="0.99" gte="0"/>
      </iconSet>
    </cfRule>
  </conditionalFormatting>
  <conditionalFormatting sqref="H9">
    <cfRule type="iconSet" priority="35">
      <iconSet>
        <cfvo type="percent" val="0"/>
        <cfvo type="num" val="0.95" gte="0"/>
        <cfvo type="num" val="1" gte="0"/>
      </iconSet>
    </cfRule>
  </conditionalFormatting>
  <conditionalFormatting sqref="H9">
    <cfRule type="iconSet" priority="36">
      <iconSet>
        <cfvo type="percent" val="0"/>
        <cfvo type="num" val="0.95" gte="0"/>
        <cfvo type="num" val="0.99" gte="0"/>
      </iconSet>
    </cfRule>
  </conditionalFormatting>
  <conditionalFormatting sqref="H39:H44">
    <cfRule type="iconSet" priority="26">
      <iconSet>
        <cfvo type="percent" val="0"/>
        <cfvo type="num" val="0.95"/>
        <cfvo type="num" val="1"/>
      </iconSet>
    </cfRule>
  </conditionalFormatting>
  <conditionalFormatting sqref="H39:H44">
    <cfRule type="iconSet" priority="25">
      <iconSet>
        <cfvo type="percent" val="0"/>
        <cfvo type="num" val="0.95"/>
        <cfvo type="num" val="1"/>
      </iconSet>
    </cfRule>
  </conditionalFormatting>
  <conditionalFormatting sqref="H39:H44">
    <cfRule type="iconSet" priority="27">
      <iconSet>
        <cfvo type="percent" val="0"/>
        <cfvo type="num" val="0.95" gte="0"/>
        <cfvo type="num" val="0.99" gte="0"/>
      </iconSet>
    </cfRule>
  </conditionalFormatting>
  <conditionalFormatting sqref="H9">
    <cfRule type="iconSet" priority="37">
      <iconSet>
        <cfvo type="percent" val="0"/>
        <cfvo type="num" val="0.95"/>
        <cfvo type="num" val="1"/>
      </iconSet>
    </cfRule>
  </conditionalFormatting>
  <conditionalFormatting sqref="H10">
    <cfRule type="iconSet" priority="33">
      <iconSet>
        <cfvo type="percent" val="0"/>
        <cfvo type="num" val="0.95"/>
        <cfvo type="num" val="1"/>
      </iconSet>
    </cfRule>
  </conditionalFormatting>
  <conditionalFormatting sqref="H30">
    <cfRule type="iconSet" priority="32">
      <iconSet>
        <cfvo type="percent" val="0"/>
        <cfvo type="num" val="0.95"/>
        <cfvo type="num" val="1"/>
      </iconSet>
    </cfRule>
  </conditionalFormatting>
  <conditionalFormatting sqref="H11:H12 H14:H15 H18">
    <cfRule type="iconSet" priority="31">
      <iconSet>
        <cfvo type="percent" val="0"/>
        <cfvo type="num" val="0.95"/>
        <cfvo type="num" val="1"/>
      </iconSet>
    </cfRule>
  </conditionalFormatting>
  <conditionalFormatting sqref="H32:H36 H19:H21 H38">
    <cfRule type="iconSet" priority="30">
      <iconSet>
        <cfvo type="percent" val="0"/>
        <cfvo type="num" val="0.95"/>
        <cfvo type="num" val="1"/>
      </iconSet>
    </cfRule>
  </conditionalFormatting>
  <conditionalFormatting sqref="H32:H36 H19:H21">
    <cfRule type="iconSet" priority="29">
      <iconSet>
        <cfvo type="percent" val="0"/>
        <cfvo type="num" val="0.95"/>
        <cfvo type="num" val="1"/>
      </iconSet>
    </cfRule>
  </conditionalFormatting>
  <conditionalFormatting sqref="H19:H20">
    <cfRule type="iconSet" priority="28">
      <iconSet>
        <cfvo type="percent" val="0"/>
        <cfvo type="num" val="0.95"/>
        <cfvo type="num" val="1"/>
      </iconSet>
    </cfRule>
  </conditionalFormatting>
  <conditionalFormatting sqref="H38 H10:H12 H14:H15 H18:H36">
    <cfRule type="iconSet" priority="34">
      <iconSet>
        <cfvo type="percent" val="0"/>
        <cfvo type="num" val="0.95" gte="0"/>
        <cfvo type="num" val="0.99" gte="0"/>
      </iconSet>
    </cfRule>
  </conditionalFormatting>
  <conditionalFormatting sqref="H29">
    <cfRule type="iconSet" priority="49">
      <iconSet>
        <cfvo type="percent" val="0"/>
        <cfvo type="num" val="0.95"/>
        <cfvo type="num" val="1"/>
      </iconSet>
    </cfRule>
  </conditionalFormatting>
  <conditionalFormatting sqref="H83">
    <cfRule type="iconSet" priority="50">
      <iconSet>
        <cfvo type="percent" val="0"/>
        <cfvo type="num" val="0.95"/>
        <cfvo type="num" val="1"/>
      </iconSet>
    </cfRule>
  </conditionalFormatting>
  <conditionalFormatting sqref="H81:H84 H73:H78 H61:H66 H69">
    <cfRule type="iconSet" priority="51">
      <iconSet>
        <cfvo type="percent" val="0"/>
        <cfvo type="num" val="0.95" gte="0"/>
        <cfvo type="num" val="1" gte="0"/>
      </iconSet>
    </cfRule>
  </conditionalFormatting>
  <conditionalFormatting sqref="H81:H83 H73:H78 H62:H66 H69">
    <cfRule type="iconSet" priority="52">
      <iconSet>
        <cfvo type="percent" val="0"/>
        <cfvo type="num" val="0.95" gte="0"/>
        <cfvo type="num" val="1" gte="0"/>
      </iconSet>
    </cfRule>
  </conditionalFormatting>
  <conditionalFormatting sqref="H16">
    <cfRule type="iconSet" priority="21">
      <iconSet>
        <cfvo type="percent" val="0"/>
        <cfvo type="num" val="0.95"/>
        <cfvo type="num" val="1"/>
      </iconSet>
    </cfRule>
  </conditionalFormatting>
  <conditionalFormatting sqref="H16">
    <cfRule type="iconSet" priority="22">
      <iconSet>
        <cfvo type="percent" val="0"/>
        <cfvo type="num" val="0.95" gte="0"/>
        <cfvo type="num" val="0.99" gte="0"/>
      </iconSet>
    </cfRule>
  </conditionalFormatting>
  <conditionalFormatting sqref="H16">
    <cfRule type="iconSet" priority="23">
      <iconSet>
        <cfvo type="percent" val="0"/>
        <cfvo type="num" val="0.95" gte="0"/>
        <cfvo type="num" val="1" gte="0"/>
      </iconSet>
    </cfRule>
  </conditionalFormatting>
  <conditionalFormatting sqref="H16">
    <cfRule type="iconSet" priority="24">
      <iconSet>
        <cfvo type="percent" val="0"/>
        <cfvo type="num" val="0.95" gte="0"/>
        <cfvo type="num" val="1" gte="0"/>
      </iconSet>
    </cfRule>
  </conditionalFormatting>
  <conditionalFormatting sqref="H17">
    <cfRule type="iconSet" priority="17">
      <iconSet>
        <cfvo type="percent" val="0"/>
        <cfvo type="num" val="0.95"/>
        <cfvo type="num" val="1"/>
      </iconSet>
    </cfRule>
  </conditionalFormatting>
  <conditionalFormatting sqref="H17">
    <cfRule type="iconSet" priority="18">
      <iconSet>
        <cfvo type="percent" val="0"/>
        <cfvo type="num" val="0.95" gte="0"/>
        <cfvo type="num" val="0.99" gte="0"/>
      </iconSet>
    </cfRule>
  </conditionalFormatting>
  <conditionalFormatting sqref="H17">
    <cfRule type="iconSet" priority="19">
      <iconSet>
        <cfvo type="percent" val="0"/>
        <cfvo type="num" val="0.95" gte="0"/>
        <cfvo type="num" val="1" gte="0"/>
      </iconSet>
    </cfRule>
  </conditionalFormatting>
  <conditionalFormatting sqref="H17">
    <cfRule type="iconSet" priority="20">
      <iconSet>
        <cfvo type="percent" val="0"/>
        <cfvo type="num" val="0.95" gte="0"/>
        <cfvo type="num" val="1" gte="0"/>
      </iconSet>
    </cfRule>
  </conditionalFormatting>
  <conditionalFormatting sqref="H68">
    <cfRule type="iconSet" priority="13">
      <iconSet>
        <cfvo type="percent" val="0"/>
        <cfvo type="num" val="0.95"/>
        <cfvo type="num" val="1"/>
      </iconSet>
    </cfRule>
  </conditionalFormatting>
  <conditionalFormatting sqref="H68">
    <cfRule type="iconSet" priority="14">
      <iconSet>
        <cfvo type="percent" val="0"/>
        <cfvo type="num" val="0.95" gte="0"/>
        <cfvo type="num" val="0.99" gte="0"/>
      </iconSet>
    </cfRule>
  </conditionalFormatting>
  <conditionalFormatting sqref="H68">
    <cfRule type="iconSet" priority="15">
      <iconSet>
        <cfvo type="percent" val="0"/>
        <cfvo type="num" val="0.95" gte="0"/>
        <cfvo type="num" val="1" gte="0"/>
      </iconSet>
    </cfRule>
  </conditionalFormatting>
  <conditionalFormatting sqref="H68">
    <cfRule type="iconSet" priority="16">
      <iconSet>
        <cfvo type="percent" val="0"/>
        <cfvo type="num" val="0.95" gte="0"/>
        <cfvo type="num" val="1" gte="0"/>
      </iconSet>
    </cfRule>
  </conditionalFormatting>
  <conditionalFormatting sqref="H67">
    <cfRule type="iconSet" priority="9">
      <iconSet>
        <cfvo type="percent" val="0"/>
        <cfvo type="num" val="0.95"/>
        <cfvo type="num" val="1"/>
      </iconSet>
    </cfRule>
  </conditionalFormatting>
  <conditionalFormatting sqref="H67">
    <cfRule type="iconSet" priority="10">
      <iconSet>
        <cfvo type="percent" val="0"/>
        <cfvo type="num" val="0.95" gte="0"/>
        <cfvo type="num" val="0.99" gte="0"/>
      </iconSet>
    </cfRule>
  </conditionalFormatting>
  <conditionalFormatting sqref="H67">
    <cfRule type="iconSet" priority="11">
      <iconSet>
        <cfvo type="percent" val="0"/>
        <cfvo type="num" val="0.95" gte="0"/>
        <cfvo type="num" val="1" gte="0"/>
      </iconSet>
    </cfRule>
  </conditionalFormatting>
  <conditionalFormatting sqref="H67">
    <cfRule type="iconSet" priority="12">
      <iconSet>
        <cfvo type="percent" val="0"/>
        <cfvo type="num" val="0.95" gte="0"/>
        <cfvo type="num" val="1" gte="0"/>
      </iconSet>
    </cfRule>
  </conditionalFormatting>
  <conditionalFormatting sqref="H80">
    <cfRule type="iconSet" priority="5">
      <iconSet>
        <cfvo type="percent" val="0"/>
        <cfvo type="num" val="0.95"/>
        <cfvo type="num" val="1"/>
      </iconSet>
    </cfRule>
  </conditionalFormatting>
  <conditionalFormatting sqref="H80">
    <cfRule type="iconSet" priority="6">
      <iconSet>
        <cfvo type="percent" val="0"/>
        <cfvo type="num" val="0.95" gte="0"/>
        <cfvo type="num" val="0.99" gte="0"/>
      </iconSet>
    </cfRule>
  </conditionalFormatting>
  <conditionalFormatting sqref="H80">
    <cfRule type="iconSet" priority="7">
      <iconSet>
        <cfvo type="percent" val="0"/>
        <cfvo type="num" val="0.95" gte="0"/>
        <cfvo type="num" val="1" gte="0"/>
      </iconSet>
    </cfRule>
  </conditionalFormatting>
  <conditionalFormatting sqref="H80">
    <cfRule type="iconSet" priority="8">
      <iconSet>
        <cfvo type="percent" val="0"/>
        <cfvo type="num" val="0.95" gte="0"/>
        <cfvo type="num" val="1" gte="0"/>
      </iconSet>
    </cfRule>
  </conditionalFormatting>
  <conditionalFormatting sqref="H79">
    <cfRule type="iconSet" priority="1">
      <iconSet>
        <cfvo type="percent" val="0"/>
        <cfvo type="num" val="0.95"/>
        <cfvo type="num" val="1"/>
      </iconSet>
    </cfRule>
  </conditionalFormatting>
  <conditionalFormatting sqref="H79">
    <cfRule type="iconSet" priority="2">
      <iconSet>
        <cfvo type="percent" val="0"/>
        <cfvo type="num" val="0.95" gte="0"/>
        <cfvo type="num" val="0.99" gte="0"/>
      </iconSet>
    </cfRule>
  </conditionalFormatting>
  <conditionalFormatting sqref="H79">
    <cfRule type="iconSet" priority="3">
      <iconSet>
        <cfvo type="percent" val="0"/>
        <cfvo type="num" val="0.95" gte="0"/>
        <cfvo type="num" val="1" gte="0"/>
      </iconSet>
    </cfRule>
  </conditionalFormatting>
  <conditionalFormatting sqref="H79">
    <cfRule type="iconSet" priority="4">
      <iconSet>
        <cfvo type="percent" val="0"/>
        <cfvo type="num" val="0.95" gte="0"/>
        <cfvo type="num" val="1" gte="0"/>
      </iconSet>
    </cfRule>
  </conditionalFormatting>
  <conditionalFormatting sqref="H22:H28">
    <cfRule type="iconSet" priority="53">
      <iconSet>
        <cfvo type="percent" val="0"/>
        <cfvo type="num" val="0.95"/>
        <cfvo type="num" val="1"/>
      </iconSet>
    </cfRule>
  </conditionalFormatting>
  <conditionalFormatting sqref="H22:H30 H10:H12 H14:H15 H18">
    <cfRule type="iconSet" priority="54">
      <iconSet>
        <cfvo type="percent" val="0"/>
        <cfvo type="num" val="0.95" gte="0"/>
        <cfvo type="num" val="1" gte="0"/>
      </iconSet>
    </cfRule>
  </conditionalFormatting>
  <conditionalFormatting sqref="H22:H29 H11:H12 H14:H15 H18">
    <cfRule type="iconSet" priority="55">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26" orientation="landscape" r:id="rId1"/>
  <headerFooter alignWithMargins="0">
    <oddHeader>&amp;R&amp;"Arial,Negrita"&amp;11CUADRO No. "A1"</oddHeader>
    <oddFooter>&amp;LFecha:  &amp;D&amp;RPlanificación Nacional.- XM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39"/>
  <sheetViews>
    <sheetView showGridLines="0" tabSelected="1" topLeftCell="A107" zoomScale="80" zoomScaleNormal="80" zoomScaleSheetLayoutView="80" workbookViewId="0">
      <selection activeCell="N116" sqref="N116"/>
    </sheetView>
  </sheetViews>
  <sheetFormatPr baseColWidth="10" defaultColWidth="11.44140625" defaultRowHeight="13.2" outlineLevelRow="2" x14ac:dyDescent="0.25"/>
  <cols>
    <col min="1" max="2" width="5.6640625" style="3" customWidth="1"/>
    <col min="3" max="3" width="63.6640625" style="3" customWidth="1"/>
    <col min="4" max="4" width="18.44140625" style="3" customWidth="1"/>
    <col min="5" max="5" width="1.33203125" style="3" customWidth="1"/>
    <col min="6" max="6" width="20.33203125" style="3" customWidth="1"/>
    <col min="7" max="7" width="20.44140625" style="3" customWidth="1"/>
    <col min="8" max="8" width="1.5546875" style="3" customWidth="1"/>
    <col min="9" max="9" width="14" style="3" customWidth="1"/>
    <col min="10" max="10" width="12.6640625" style="3" bestFit="1" customWidth="1"/>
    <col min="11" max="11" width="14" style="3" bestFit="1" customWidth="1"/>
    <col min="12" max="16384" width="11.44140625" style="3"/>
  </cols>
  <sheetData>
    <row r="1" spans="1:12" ht="27.75" customHeight="1" x14ac:dyDescent="0.25">
      <c r="A1" s="267" t="s">
        <v>77</v>
      </c>
      <c r="B1" s="267"/>
      <c r="C1" s="267"/>
      <c r="D1" s="267"/>
      <c r="E1" s="267"/>
      <c r="F1" s="267"/>
      <c r="G1" s="267"/>
      <c r="H1" s="267"/>
      <c r="I1" s="267"/>
    </row>
    <row r="2" spans="1:12" ht="17.399999999999999" x14ac:dyDescent="0.25">
      <c r="A2" s="268" t="s">
        <v>78</v>
      </c>
      <c r="B2" s="268"/>
      <c r="C2" s="268"/>
      <c r="D2" s="268"/>
      <c r="E2" s="268"/>
      <c r="F2" s="268"/>
      <c r="G2" s="268"/>
      <c r="H2" s="268"/>
      <c r="I2" s="268"/>
    </row>
    <row r="3" spans="1:12" ht="20.25" customHeight="1" x14ac:dyDescent="0.25">
      <c r="A3" s="269" t="s">
        <v>132</v>
      </c>
      <c r="B3" s="269"/>
      <c r="C3" s="269"/>
      <c r="D3" s="269"/>
      <c r="E3" s="269"/>
      <c r="F3" s="269"/>
      <c r="G3" s="269"/>
      <c r="H3" s="269"/>
      <c r="I3" s="269"/>
    </row>
    <row r="4" spans="1:12" ht="17.25" customHeight="1" x14ac:dyDescent="0.25">
      <c r="A4" s="292" t="s">
        <v>41</v>
      </c>
      <c r="B4" s="292"/>
      <c r="C4" s="292"/>
      <c r="D4" s="292"/>
      <c r="E4" s="292"/>
      <c r="F4" s="292"/>
      <c r="G4" s="292"/>
      <c r="H4" s="292"/>
      <c r="I4" s="292"/>
    </row>
    <row r="5" spans="1:12" ht="15.6" x14ac:dyDescent="0.3">
      <c r="A5" s="70"/>
      <c r="B5" s="70"/>
      <c r="C5" s="70"/>
      <c r="D5" s="70"/>
      <c r="E5" s="70"/>
      <c r="F5" s="70"/>
      <c r="G5" s="70"/>
      <c r="H5" s="70"/>
      <c r="I5" s="70"/>
    </row>
    <row r="6" spans="1:12" customFormat="1" ht="31.5" customHeight="1" x14ac:dyDescent="0.3">
      <c r="A6" s="271" t="s">
        <v>67</v>
      </c>
      <c r="B6" s="272"/>
      <c r="C6" s="272"/>
      <c r="D6" s="272"/>
      <c r="E6" s="272"/>
      <c r="F6" s="272"/>
      <c r="G6" s="272"/>
      <c r="H6" s="272"/>
      <c r="I6" s="273"/>
    </row>
    <row r="7" spans="1:12" ht="15.6" x14ac:dyDescent="0.3">
      <c r="C7" s="4"/>
      <c r="D7" s="5"/>
      <c r="G7" s="5"/>
    </row>
    <row r="8" spans="1:12" s="6" customFormat="1" ht="60" customHeight="1" x14ac:dyDescent="0.25">
      <c r="C8" s="48"/>
      <c r="D8" s="49" t="s">
        <v>116</v>
      </c>
      <c r="E8" s="7"/>
      <c r="F8" s="49" t="s">
        <v>117</v>
      </c>
      <c r="G8" s="49" t="s">
        <v>118</v>
      </c>
      <c r="H8" s="7"/>
      <c r="I8" s="49" t="s">
        <v>119</v>
      </c>
    </row>
    <row r="9" spans="1:12" s="8" customFormat="1" ht="4.5" customHeight="1" x14ac:dyDescent="0.25">
      <c r="C9" s="9"/>
      <c r="D9" s="40"/>
      <c r="E9" s="11"/>
      <c r="F9" s="10"/>
      <c r="G9" s="10"/>
      <c r="H9" s="11"/>
      <c r="J9" s="6"/>
      <c r="K9" s="6"/>
      <c r="L9" s="6"/>
    </row>
    <row r="10" spans="1:12" s="6" customFormat="1" ht="15.9" customHeight="1" x14ac:dyDescent="0.25">
      <c r="A10" s="257" t="s">
        <v>42</v>
      </c>
      <c r="B10" s="258" t="s">
        <v>43</v>
      </c>
      <c r="C10" s="109" t="s">
        <v>1</v>
      </c>
      <c r="D10" s="173">
        <f>'Ene 2023'!D10+'Feb 2023'!D10+'Mar 2023'!D10+'Abr 2023'!D10</f>
        <v>2877616.4404399991</v>
      </c>
      <c r="E10" s="141"/>
      <c r="F10" s="173">
        <f>'Ene 2023'!F10+'Feb 2023'!F10+'Mar 2023'!F10+'Abr 2023'!F10</f>
        <v>2369431.1466500126</v>
      </c>
      <c r="G10" s="173">
        <f>'Ene 2023'!G10+'Feb 2023'!G10+'Mar 2023'!G10+'Abr 2023'!G10</f>
        <v>2742306.5122899972</v>
      </c>
      <c r="H10" s="12"/>
      <c r="I10" s="261">
        <f>+G30/G39</f>
        <v>0.88217281499821953</v>
      </c>
    </row>
    <row r="11" spans="1:12" ht="15.9" customHeight="1" outlineLevel="1" x14ac:dyDescent="0.25">
      <c r="A11" s="257"/>
      <c r="B11" s="259"/>
      <c r="C11" s="110" t="s">
        <v>68</v>
      </c>
      <c r="D11" s="43">
        <f>'Ene 2023'!D11+'Feb 2023'!D11+'Mar 2023'!D11+'Abr 2023'!D11</f>
        <v>1372346.1926099998</v>
      </c>
      <c r="E11" s="141"/>
      <c r="F11" s="43">
        <f>'Ene 2023'!F11+'Feb 2023'!F11+'Mar 2023'!F11+'Abr 2023'!F11</f>
        <v>1306536.8258700061</v>
      </c>
      <c r="G11" s="43">
        <f>'Ene 2023'!G11+'Feb 2023'!G11+'Mar 2023'!G11+'Abr 2023'!G11</f>
        <v>1421902.7871799981</v>
      </c>
      <c r="I11" s="262"/>
      <c r="J11" s="6"/>
      <c r="K11" s="6"/>
      <c r="L11" s="6"/>
    </row>
    <row r="12" spans="1:12" ht="15.9" customHeight="1" outlineLevel="1" x14ac:dyDescent="0.25">
      <c r="A12" s="257"/>
      <c r="B12" s="259"/>
      <c r="C12" s="110" t="s">
        <v>35</v>
      </c>
      <c r="D12" s="43">
        <f>'Ene 2023'!D12+'Feb 2023'!D12+'Mar 2023'!D12+'Abr 2023'!D12</f>
        <v>1776.9951100000003</v>
      </c>
      <c r="E12" s="141"/>
      <c r="F12" s="43">
        <f>'Ene 2023'!F12+'Feb 2023'!F12+'Mar 2023'!F12+'Abr 2023'!F12</f>
        <v>921.3738400000002</v>
      </c>
      <c r="G12" s="43">
        <f>'Ene 2023'!G12+'Feb 2023'!G12+'Mar 2023'!G12+'Abr 2023'!G12</f>
        <v>1935.5215200000009</v>
      </c>
      <c r="I12" s="262"/>
      <c r="J12" s="6"/>
      <c r="K12" s="6"/>
      <c r="L12" s="6"/>
    </row>
    <row r="13" spans="1:12" ht="15.9" customHeight="1" outlineLevel="1" x14ac:dyDescent="0.25">
      <c r="A13" s="257"/>
      <c r="B13" s="259"/>
      <c r="C13" s="110" t="s">
        <v>69</v>
      </c>
      <c r="D13" s="43">
        <f>'Ene 2023'!D13+'Feb 2023'!D13+'Mar 2023'!D13+'Abr 2023'!D13</f>
        <v>1503441.5508199995</v>
      </c>
      <c r="E13" s="142"/>
      <c r="F13" s="43">
        <f>'Ene 2023'!F13+'Feb 2023'!F13+'Mar 2023'!F13+'Abr 2023'!F13</f>
        <v>1061972.9469399999</v>
      </c>
      <c r="G13" s="43">
        <f>'Ene 2023'!G13+'Feb 2023'!G13+'Mar 2023'!G13+'Abr 2023'!G13</f>
        <v>1318468.20359</v>
      </c>
      <c r="H13" s="76"/>
      <c r="I13" s="262"/>
      <c r="J13" s="6"/>
      <c r="K13" s="6"/>
      <c r="L13" s="6"/>
    </row>
    <row r="14" spans="1:12" ht="15.9" customHeight="1" outlineLevel="1" x14ac:dyDescent="0.25">
      <c r="A14" s="257"/>
      <c r="B14" s="259"/>
      <c r="C14" s="111" t="s">
        <v>34</v>
      </c>
      <c r="D14" s="43">
        <f>'Ene 2023'!D14+'Feb 2023'!D14+'Mar 2023'!D14+'Abr 2023'!D14</f>
        <v>244912.00392999992</v>
      </c>
      <c r="E14" s="141"/>
      <c r="F14" s="43">
        <f>'Ene 2023'!F14+'Feb 2023'!F14+'Mar 2023'!F14+'Abr 2023'!F14</f>
        <v>139052.32286000013</v>
      </c>
      <c r="G14" s="43">
        <f>'Ene 2023'!G14+'Feb 2023'!G14+'Mar 2023'!G14+'Abr 2023'!G14</f>
        <v>224855.97387000019</v>
      </c>
      <c r="I14" s="262"/>
      <c r="J14" s="6"/>
      <c r="K14" s="6"/>
      <c r="L14" s="6"/>
    </row>
    <row r="15" spans="1:12" ht="15.9" customHeight="1" outlineLevel="1" x14ac:dyDescent="0.25">
      <c r="A15" s="257"/>
      <c r="B15" s="259"/>
      <c r="C15" s="111" t="s">
        <v>33</v>
      </c>
      <c r="D15" s="43">
        <f>'Ene 2023'!D15+'Feb 2023'!D15+'Mar 2023'!D15+'Abr 2023'!D15</f>
        <v>1250712.4253199999</v>
      </c>
      <c r="E15" s="141"/>
      <c r="F15" s="43">
        <f>'Ene 2023'!F15+'Feb 2023'!F15+'Mar 2023'!F15+'Abr 2023'!F15</f>
        <v>865794.10387999949</v>
      </c>
      <c r="G15" s="43">
        <f>'Ene 2023'!G15+'Feb 2023'!G15+'Mar 2023'!G15+'Abr 2023'!G15</f>
        <v>1082933.6165</v>
      </c>
      <c r="I15" s="262"/>
      <c r="J15" s="6"/>
      <c r="K15" s="6"/>
      <c r="L15" s="6"/>
    </row>
    <row r="16" spans="1:12" ht="15.9" customHeight="1" outlineLevel="1" x14ac:dyDescent="0.25">
      <c r="A16" s="257"/>
      <c r="B16" s="259"/>
      <c r="C16" s="111" t="s">
        <v>32</v>
      </c>
      <c r="D16" s="43">
        <f>'Ene 2023'!D16+'Feb 2023'!D16+'Mar 2023'!D16+'Abr 2023'!D16</f>
        <v>2979.580719999999</v>
      </c>
      <c r="E16" s="141"/>
      <c r="F16" s="43">
        <f>'Ene 2023'!F16+'Feb 2023'!F16+'Mar 2023'!F16+'Abr 2023'!F16</f>
        <v>2962.5182500000001</v>
      </c>
      <c r="G16" s="43">
        <f>'Ene 2023'!G16+'Feb 2023'!G16+'Mar 2023'!G16+'Abr 2023'!G16</f>
        <v>3159.5343200000002</v>
      </c>
      <c r="I16" s="262"/>
      <c r="J16" s="6"/>
      <c r="K16" s="6"/>
      <c r="L16" s="6"/>
    </row>
    <row r="17" spans="1:12" ht="15.9" customHeight="1" outlineLevel="1" x14ac:dyDescent="0.25">
      <c r="A17" s="257"/>
      <c r="B17" s="259"/>
      <c r="C17" s="111" t="s">
        <v>91</v>
      </c>
      <c r="D17" s="43">
        <f>'Ene 2023'!D17+'Feb 2023'!D17+'Mar 2023'!D17+'Abr 2023'!D17</f>
        <v>4837.5408499999994</v>
      </c>
      <c r="E17" s="141"/>
      <c r="F17" s="43">
        <f>'Ene 2023'!F17+'Feb 2023'!F17+'Mar 2023'!F17+'Abr 2023'!F17</f>
        <v>43511.362250000551</v>
      </c>
      <c r="G17" s="43">
        <f>'Ene 2023'!G17+'Feb 2023'!G17+'Mar 2023'!G17+'Abr 2023'!G17</f>
        <v>3470.6865200000029</v>
      </c>
      <c r="I17" s="262"/>
      <c r="J17" s="6"/>
      <c r="K17" s="6"/>
      <c r="L17" s="6"/>
    </row>
    <row r="18" spans="1:12" ht="15.9" customHeight="1" outlineLevel="1" x14ac:dyDescent="0.25">
      <c r="A18" s="257"/>
      <c r="B18" s="259"/>
      <c r="C18" s="111" t="s">
        <v>96</v>
      </c>
      <c r="D18" s="43">
        <f>'Ene 2023'!D18+'Feb 2023'!D18+'Mar 2023'!D18+'Abr 2023'!D18</f>
        <v>0</v>
      </c>
      <c r="E18" s="141"/>
      <c r="F18" s="43">
        <f>'Ene 2023'!F18+'Feb 2023'!F18+'Mar 2023'!F18+'Abr 2023'!F18</f>
        <v>10652.639700000002</v>
      </c>
      <c r="G18" s="43">
        <f>'Ene 2023'!G18+'Feb 2023'!G18+'Mar 2023'!G18+'Abr 2023'!G18</f>
        <v>4048.3923800000002</v>
      </c>
      <c r="I18" s="262"/>
      <c r="J18" s="6"/>
      <c r="K18" s="6"/>
      <c r="L18" s="6"/>
    </row>
    <row r="19" spans="1:12" ht="15.9" customHeight="1" x14ac:dyDescent="0.25">
      <c r="A19" s="257"/>
      <c r="B19" s="259"/>
      <c r="C19" s="112" t="s">
        <v>92</v>
      </c>
      <c r="D19" s="222">
        <f>'Ene 2023'!D19+'Feb 2023'!D19+'Mar 2023'!D19+'Abr 2023'!D19</f>
        <v>2081357.0457399967</v>
      </c>
      <c r="E19" s="223"/>
      <c r="F19" s="222">
        <f>'Ene 2023'!F19+'Feb 2023'!F19+'Mar 2023'!F19+'Abr 2023'!F19</f>
        <v>1862882.9183700017</v>
      </c>
      <c r="G19" s="222">
        <f>'Ene 2023'!G19+'Feb 2023'!G19+'Mar 2023'!G19+'Abr 2023'!G19</f>
        <v>2130658.9377200189</v>
      </c>
      <c r="H19" s="12"/>
      <c r="I19" s="262"/>
      <c r="J19" s="6"/>
      <c r="K19" s="6"/>
      <c r="L19" s="6"/>
    </row>
    <row r="20" spans="1:12" ht="15.9" customHeight="1" x14ac:dyDescent="0.25">
      <c r="A20" s="257"/>
      <c r="B20" s="259"/>
      <c r="C20" s="112" t="s">
        <v>66</v>
      </c>
      <c r="D20" s="222">
        <f>'Ene 2023'!D20+'Feb 2023'!D20+'Mar 2023'!D20+'Abr 2023'!D20</f>
        <v>195141.00250000021</v>
      </c>
      <c r="E20" s="223"/>
      <c r="F20" s="222">
        <f>'Ene 2023'!F20+'Feb 2023'!F20+'Mar 2023'!F20+'Abr 2023'!F20</f>
        <v>179576.27646999992</v>
      </c>
      <c r="G20" s="222">
        <f>'Ene 2023'!G20+'Feb 2023'!G20+'Mar 2023'!G20+'Abr 2023'!G20</f>
        <v>185749.52323999995</v>
      </c>
      <c r="H20" s="12"/>
      <c r="I20" s="262"/>
      <c r="J20" s="6"/>
      <c r="K20" s="6"/>
      <c r="L20" s="6"/>
    </row>
    <row r="21" spans="1:12" s="6" customFormat="1" ht="15.9" customHeight="1" x14ac:dyDescent="0.25">
      <c r="A21" s="257"/>
      <c r="B21" s="259"/>
      <c r="C21" s="113" t="s">
        <v>40</v>
      </c>
      <c r="D21" s="43">
        <f>'Ene 2023'!D21+'Feb 2023'!D21+'Mar 2023'!D21+'Abr 2023'!D21</f>
        <v>12113.634370000002</v>
      </c>
      <c r="E21" s="141"/>
      <c r="F21" s="43">
        <f>'Ene 2023'!F21+'Feb 2023'!F21+'Mar 2023'!F21+'Abr 2023'!F21</f>
        <v>12184.77031</v>
      </c>
      <c r="G21" s="43">
        <f>'Ene 2023'!G21+'Feb 2023'!G21+'Mar 2023'!G21+'Abr 2023'!G21</f>
        <v>14160.738009999999</v>
      </c>
      <c r="H21" s="8"/>
      <c r="I21" s="262"/>
    </row>
    <row r="22" spans="1:12" ht="15.9" customHeight="1" x14ac:dyDescent="0.25">
      <c r="A22" s="257"/>
      <c r="B22" s="259"/>
      <c r="C22" s="113" t="s">
        <v>24</v>
      </c>
      <c r="D22" s="43">
        <f>'Ene 2023'!D22+'Feb 2023'!D22+'Mar 2023'!D22+'Abr 2023'!D22</f>
        <v>93257.521820000067</v>
      </c>
      <c r="E22" s="141"/>
      <c r="F22" s="43">
        <f>'Ene 2023'!F22+'Feb 2023'!F22+'Mar 2023'!F22+'Abr 2023'!F22</f>
        <v>84160.87577000061</v>
      </c>
      <c r="G22" s="43">
        <f>'Ene 2023'!G22+'Feb 2023'!G22+'Mar 2023'!G22+'Abr 2023'!G22</f>
        <v>101627.69075000614</v>
      </c>
      <c r="H22" s="12"/>
      <c r="I22" s="262"/>
      <c r="J22" s="6"/>
      <c r="K22" s="6"/>
      <c r="L22" s="6"/>
    </row>
    <row r="23" spans="1:12" ht="15.9" customHeight="1" x14ac:dyDescent="0.25">
      <c r="A23" s="257"/>
      <c r="B23" s="259"/>
      <c r="C23" s="113" t="s">
        <v>25</v>
      </c>
      <c r="D23" s="43">
        <f>'Ene 2023'!D23+'Feb 2023'!D23+'Mar 2023'!D23+'Abr 2023'!D23</f>
        <v>412232.01162000018</v>
      </c>
      <c r="E23" s="141"/>
      <c r="F23" s="43">
        <f>'Ene 2023'!F23+'Feb 2023'!F23+'Mar 2023'!F23+'Abr 2023'!F23</f>
        <v>440430.84738000011</v>
      </c>
      <c r="G23" s="43">
        <f>'Ene 2023'!G23+'Feb 2023'!G23+'Mar 2023'!G23+'Abr 2023'!G23</f>
        <v>374494.17689999985</v>
      </c>
      <c r="H23" s="12"/>
      <c r="I23" s="262"/>
      <c r="J23" s="6"/>
      <c r="K23" s="6"/>
      <c r="L23" s="6"/>
    </row>
    <row r="24" spans="1:12" ht="15.9" customHeight="1" x14ac:dyDescent="0.25">
      <c r="A24" s="257"/>
      <c r="B24" s="259"/>
      <c r="C24" s="113" t="s">
        <v>37</v>
      </c>
      <c r="D24" s="43">
        <f>'Ene 2023'!D24+'Feb 2023'!D24+'Mar 2023'!D24+'Abr 2023'!D24</f>
        <v>9656.2971800000014</v>
      </c>
      <c r="E24" s="141"/>
      <c r="F24" s="43">
        <f>'Ene 2023'!F24+'Feb 2023'!F24+'Mar 2023'!F24+'Abr 2023'!F24</f>
        <v>7227.8665599999995</v>
      </c>
      <c r="G24" s="43">
        <f>'Ene 2023'!G24+'Feb 2023'!G24+'Mar 2023'!G24+'Abr 2023'!G24</f>
        <v>6707.1059899999991</v>
      </c>
      <c r="H24" s="12"/>
      <c r="I24" s="262"/>
      <c r="J24" s="6"/>
      <c r="K24" s="6"/>
      <c r="L24" s="6"/>
    </row>
    <row r="25" spans="1:12" ht="15.9" customHeight="1" x14ac:dyDescent="0.25">
      <c r="A25" s="257"/>
      <c r="B25" s="259"/>
      <c r="C25" s="113" t="s">
        <v>27</v>
      </c>
      <c r="D25" s="43">
        <f>'Ene 2023'!D25+'Feb 2023'!D25+'Mar 2023'!D25+'Abr 2023'!D25</f>
        <v>186662.11297000013</v>
      </c>
      <c r="E25" s="141"/>
      <c r="F25" s="43">
        <f>'Ene 2023'!F25+'Feb 2023'!F25+'Mar 2023'!F25+'Abr 2023'!F25</f>
        <v>148057.04989999998</v>
      </c>
      <c r="G25" s="43">
        <f>'Ene 2023'!G25+'Feb 2023'!G25+'Mar 2023'!G25+'Abr 2023'!G25</f>
        <v>150671.55898</v>
      </c>
      <c r="H25" s="12"/>
      <c r="I25" s="262"/>
      <c r="J25" s="6"/>
      <c r="K25" s="6"/>
      <c r="L25" s="6"/>
    </row>
    <row r="26" spans="1:12" ht="15.9" customHeight="1" x14ac:dyDescent="0.25">
      <c r="A26" s="257"/>
      <c r="B26" s="259"/>
      <c r="C26" s="113" t="s">
        <v>38</v>
      </c>
      <c r="D26" s="43">
        <f>'Ene 2023'!D26+'Feb 2023'!D26+'Mar 2023'!D26+'Abr 2023'!D26</f>
        <v>66552.714019999999</v>
      </c>
      <c r="E26" s="141"/>
      <c r="F26" s="43">
        <f>'Ene 2023'!F26+'Feb 2023'!F26+'Mar 2023'!F26+'Abr 2023'!F26</f>
        <v>65139.139160000035</v>
      </c>
      <c r="G26" s="43">
        <f>'Ene 2023'!G26+'Feb 2023'!G26+'Mar 2023'!G26+'Abr 2023'!G26</f>
        <v>67545.288079999998</v>
      </c>
      <c r="H26" s="12"/>
      <c r="I26" s="262"/>
      <c r="J26" s="6"/>
      <c r="K26" s="6"/>
      <c r="L26" s="6"/>
    </row>
    <row r="27" spans="1:12" ht="15.9" customHeight="1" x14ac:dyDescent="0.25">
      <c r="A27" s="257"/>
      <c r="B27" s="259"/>
      <c r="C27" s="113" t="s">
        <v>82</v>
      </c>
      <c r="D27" s="43">
        <f>'Ene 2023'!D27+'Feb 2023'!D27+'Mar 2023'!D27+'Abr 2023'!D27</f>
        <v>15569.626699999997</v>
      </c>
      <c r="E27" s="141"/>
      <c r="F27" s="43">
        <f>'Ene 2023'!F27+'Feb 2023'!F27+'Mar 2023'!F27+'Abr 2023'!F27</f>
        <v>16303.685790000593</v>
      </c>
      <c r="G27" s="43">
        <f>'Ene 2023'!G27+'Feb 2023'!G27+'Mar 2023'!G27+'Abr 2023'!G27</f>
        <v>24155.349350000251</v>
      </c>
      <c r="H27" s="12"/>
      <c r="I27" s="262"/>
      <c r="J27" s="6"/>
      <c r="K27" s="6"/>
      <c r="L27" s="6"/>
    </row>
    <row r="28" spans="1:12" ht="15.9" customHeight="1" x14ac:dyDescent="0.25">
      <c r="A28" s="257"/>
      <c r="B28" s="259"/>
      <c r="C28" s="113" t="s">
        <v>83</v>
      </c>
      <c r="D28" s="43">
        <f>'Ene 2023'!D28+'Feb 2023'!D28+'Mar 2023'!D28+'Abr 2023'!D28</f>
        <v>19109.498849999996</v>
      </c>
      <c r="E28" s="141"/>
      <c r="F28" s="43">
        <f>'Ene 2023'!F28+'Feb 2023'!F28+'Mar 2023'!F28+'Abr 2023'!F28</f>
        <v>18709.646460002001</v>
      </c>
      <c r="G28" s="43">
        <f>'Ene 2023'!G28+'Feb 2023'!G28+'Mar 2023'!G28+'Abr 2023'!G28</f>
        <v>19632.369550001597</v>
      </c>
      <c r="H28" s="12"/>
      <c r="I28" s="262"/>
      <c r="J28" s="6"/>
      <c r="K28" s="6"/>
      <c r="L28" s="6"/>
    </row>
    <row r="29" spans="1:12" ht="15.9" customHeight="1" x14ac:dyDescent="0.25">
      <c r="A29" s="257"/>
      <c r="B29" s="259"/>
      <c r="C29" s="113" t="s">
        <v>133</v>
      </c>
      <c r="D29" s="43">
        <f>'Ene 2023'!D29+'Feb 2023'!D29+'Mar 2023'!D29+'Abr 2023'!D29</f>
        <v>10986.460369999986</v>
      </c>
      <c r="E29" s="141"/>
      <c r="F29" s="43">
        <f>'Ene 2023'!F29+'Feb 2023'!F29+'Mar 2023'!F29+'Abr 2023'!F29</f>
        <v>9164.4747199999892</v>
      </c>
      <c r="G29" s="43">
        <f>'Ene 2023'!G29+'Feb 2023'!G29+'Mar 2023'!G29+'Abr 2023'!G29</f>
        <v>6061.3743700000023</v>
      </c>
      <c r="H29" s="8"/>
      <c r="I29" s="262"/>
      <c r="J29" s="6"/>
    </row>
    <row r="30" spans="1:12" s="8" customFormat="1" ht="18" customHeight="1" x14ac:dyDescent="0.3">
      <c r="A30" s="257"/>
      <c r="B30" s="260"/>
      <c r="C30" s="54" t="s">
        <v>80</v>
      </c>
      <c r="D30" s="55">
        <f>+D10+SUM(D19:D29)</f>
        <v>5980254.3665799964</v>
      </c>
      <c r="E30"/>
      <c r="F30" s="55">
        <f>+F10+SUM(F19:F29)</f>
        <v>5213268.6975400168</v>
      </c>
      <c r="G30" s="55">
        <f>+G10+SUM(G19:G29)</f>
        <v>5823770.6252300236</v>
      </c>
      <c r="I30" s="263"/>
      <c r="J30" s="17"/>
      <c r="K30" s="18"/>
    </row>
    <row r="31" spans="1:12" ht="6.6" customHeight="1" x14ac:dyDescent="0.3">
      <c r="A31" s="257"/>
      <c r="B31" s="23"/>
      <c r="C31" s="41"/>
      <c r="D31" s="19"/>
      <c r="E31" s="19"/>
      <c r="F31" s="19"/>
      <c r="G31" s="19"/>
      <c r="H31" s="8"/>
      <c r="I31" s="42"/>
      <c r="J31" s="6"/>
    </row>
    <row r="32" spans="1:12" ht="18.75" customHeight="1" x14ac:dyDescent="0.25">
      <c r="A32" s="257"/>
      <c r="B32" s="264" t="s">
        <v>45</v>
      </c>
      <c r="C32" s="44" t="s">
        <v>63</v>
      </c>
      <c r="D32" s="45">
        <f>'Ene 2023'!D32+'Feb 2023'!D32+'Mar 2023'!D32+'Abr 2023'!D32</f>
        <v>773972.07091999985</v>
      </c>
      <c r="E32" s="144"/>
      <c r="F32" s="45">
        <f>'Ene 2023'!F32+'Feb 2023'!F32+'Mar 2023'!F32+'Abr 2023'!F32</f>
        <v>756735.78843000019</v>
      </c>
      <c r="G32" s="45">
        <f>'Ene 2023'!G32+'Feb 2023'!G32+'Mar 2023'!G32+'Abr 2023'!G32</f>
        <v>677931.17423000094</v>
      </c>
      <c r="H32" s="8"/>
      <c r="I32" s="261">
        <f>+G34/G39</f>
        <v>0.11782718500178044</v>
      </c>
    </row>
    <row r="33" spans="1:9" ht="18.75" customHeight="1" x14ac:dyDescent="0.25">
      <c r="A33" s="257"/>
      <c r="B33" s="265"/>
      <c r="C33" s="46" t="s">
        <v>64</v>
      </c>
      <c r="D33" s="43">
        <f>'Ene 2023'!D33+'Feb 2023'!D33+'Mar 2023'!D33+'Abr 2023'!D33</f>
        <v>106557.95788999999</v>
      </c>
      <c r="E33" s="144"/>
      <c r="F33" s="43">
        <f>'Ene 2023'!F33+'Feb 2023'!F33+'Mar 2023'!F33+'Abr 2023'!F33</f>
        <v>110089.19015999997</v>
      </c>
      <c r="G33" s="43">
        <f>'Ene 2023'!G33+'Feb 2023'!G33+'Mar 2023'!G33+'Abr 2023'!G33</f>
        <v>99919.250540000008</v>
      </c>
      <c r="H33" s="8"/>
      <c r="I33" s="262"/>
    </row>
    <row r="34" spans="1:9" s="8" customFormat="1" ht="18.75" customHeight="1" x14ac:dyDescent="0.3">
      <c r="A34" s="257"/>
      <c r="B34" s="266"/>
      <c r="C34" s="107" t="s">
        <v>88</v>
      </c>
      <c r="D34" s="55">
        <f t="shared" ref="D34:F34" si="0">SUM(D32:D33)</f>
        <v>880530.02880999981</v>
      </c>
      <c r="F34" s="55">
        <f t="shared" si="0"/>
        <v>866824.97859000019</v>
      </c>
      <c r="G34" s="55">
        <f>SUM(G32:G33)</f>
        <v>777850.42477000097</v>
      </c>
      <c r="H34" s="12"/>
      <c r="I34" s="263"/>
    </row>
    <row r="35" spans="1:9" s="8" customFormat="1" ht="15.6" x14ac:dyDescent="0.3">
      <c r="A35" s="257"/>
      <c r="B35" s="23"/>
      <c r="C35" s="20"/>
      <c r="D35" s="103"/>
      <c r="E35" s="103"/>
      <c r="F35" s="103"/>
      <c r="G35" s="103"/>
      <c r="H35" s="12"/>
      <c r="I35" s="42"/>
    </row>
    <row r="36" spans="1:9" s="8" customFormat="1" ht="15.75" customHeight="1" x14ac:dyDescent="0.3">
      <c r="A36" s="257"/>
      <c r="B36" s="278" t="s">
        <v>47</v>
      </c>
      <c r="C36" s="278"/>
      <c r="D36" s="56">
        <f>D39-D37</f>
        <v>3691642.6839699997</v>
      </c>
      <c r="F36" s="56">
        <f t="shared" ref="F36:G36" si="1">F39-F37</f>
        <v>3158624.7323900154</v>
      </c>
      <c r="G36" s="56">
        <f t="shared" si="1"/>
        <v>3493201.4262600052</v>
      </c>
      <c r="H36" s="12"/>
      <c r="I36" s="57">
        <f>+G36/$G$39</f>
        <v>0.52914297864158566</v>
      </c>
    </row>
    <row r="37" spans="1:9" s="8" customFormat="1" ht="15.75" customHeight="1" x14ac:dyDescent="0.25">
      <c r="A37" s="257"/>
      <c r="B37" s="278" t="s">
        <v>48</v>
      </c>
      <c r="C37" s="278"/>
      <c r="D37" s="56">
        <f>+D19+D20+D21+D34</f>
        <v>3169141.7114199968</v>
      </c>
      <c r="F37" s="56">
        <f>+F19+F20+F21+F34</f>
        <v>2921468.9437400019</v>
      </c>
      <c r="G37" s="56">
        <f>+G19+G20+G21+G34</f>
        <v>3108419.6237400197</v>
      </c>
      <c r="H37" s="69"/>
      <c r="I37" s="57">
        <f>+G37/$G$39</f>
        <v>0.4708570213584144</v>
      </c>
    </row>
    <row r="38" spans="1:9" ht="13.8" x14ac:dyDescent="0.25">
      <c r="B38" s="23"/>
      <c r="C38" s="20"/>
      <c r="D38" s="24"/>
      <c r="E38" s="8"/>
      <c r="F38" s="22"/>
      <c r="G38" s="22"/>
      <c r="H38" s="12"/>
      <c r="I38" s="23"/>
    </row>
    <row r="39" spans="1:9" ht="24.75" customHeight="1" x14ac:dyDescent="0.3">
      <c r="A39" s="279" t="s">
        <v>49</v>
      </c>
      <c r="B39" s="280" t="s">
        <v>134</v>
      </c>
      <c r="C39" s="281"/>
      <c r="D39" s="50">
        <f t="shared" ref="D39" si="2">+D34+D30</f>
        <v>6860784.3953899965</v>
      </c>
      <c r="E39"/>
      <c r="F39" s="50">
        <f t="shared" ref="F39" si="3">+F30+F34</f>
        <v>6080093.6761300173</v>
      </c>
      <c r="G39" s="50">
        <f>+G30+G34</f>
        <v>6601621.050000025</v>
      </c>
      <c r="H39" s="12"/>
      <c r="I39" s="114" t="s">
        <v>90</v>
      </c>
    </row>
    <row r="40" spans="1:9" ht="14.25" customHeight="1" x14ac:dyDescent="0.25">
      <c r="A40" s="279"/>
      <c r="B40" s="282" t="s">
        <v>74</v>
      </c>
      <c r="C40" s="283"/>
      <c r="D40" s="47"/>
      <c r="E40" s="8"/>
      <c r="F40" s="200">
        <f>'Ene 2023'!F40+'Feb 2023'!F40+'Mar 2023'!F40+'Abr 2023'!F40</f>
        <v>557634.50189999619</v>
      </c>
      <c r="G40" s="200">
        <f>'Ene 2023'!G40+'Feb 2023'!G40+'Mar 2023'!G40+'Abr 2023'!G40</f>
        <v>868297.85703999258</v>
      </c>
      <c r="H40" s="12"/>
      <c r="I40" s="114" t="s">
        <v>90</v>
      </c>
    </row>
    <row r="41" spans="1:9" ht="14.25" customHeight="1" x14ac:dyDescent="0.25">
      <c r="A41" s="279"/>
      <c r="B41" s="282" t="s">
        <v>75</v>
      </c>
      <c r="C41" s="283"/>
      <c r="D41" s="47"/>
      <c r="E41" s="8"/>
      <c r="F41" s="200">
        <f>'Ene 2023'!F41+'Feb 2023'!F41+'Mar 2023'!F41+'Abr 2023'!F41</f>
        <v>14148.345270000005</v>
      </c>
      <c r="G41" s="200">
        <f>'Ene 2023'!G41+'Feb 2023'!G41+'Mar 2023'!G41+'Abr 2023'!G41</f>
        <v>16104.24108</v>
      </c>
      <c r="H41" s="12"/>
      <c r="I41" s="114"/>
    </row>
    <row r="42" spans="1:9" ht="25.5" customHeight="1" x14ac:dyDescent="0.25">
      <c r="A42" s="279"/>
      <c r="B42" s="280" t="s">
        <v>135</v>
      </c>
      <c r="C42" s="281"/>
      <c r="D42" s="50"/>
      <c r="E42" s="69"/>
      <c r="F42" s="52">
        <f t="shared" ref="F42" si="4">+F39-F40-F41</f>
        <v>5508310.828960021</v>
      </c>
      <c r="G42" s="52">
        <f>+G39-G40-G41</f>
        <v>5717218.9518800322</v>
      </c>
      <c r="H42" s="12"/>
      <c r="I42" s="69" t="s">
        <v>90</v>
      </c>
    </row>
    <row r="43" spans="1:9" ht="14.25" customHeight="1" x14ac:dyDescent="0.25">
      <c r="A43" s="279"/>
      <c r="B43" s="282" t="s">
        <v>136</v>
      </c>
      <c r="C43" s="283"/>
      <c r="D43" s="58"/>
      <c r="E43" s="69"/>
      <c r="F43" s="200">
        <f>'Ene 2023'!F43+'Feb 2023'!F43+'Mar 2023'!F43+'Abr 2023'!F43</f>
        <v>123814.49999000029</v>
      </c>
      <c r="G43" s="200">
        <f>'Ene 2023'!G43+'Feb 2023'!G43+'Mar 2023'!G43+'Abr 2023'!G43</f>
        <v>243285.75765000127</v>
      </c>
      <c r="H43" s="12"/>
      <c r="I43" s="114"/>
    </row>
    <row r="44" spans="1:9" ht="33" customHeight="1" x14ac:dyDescent="0.25">
      <c r="A44" s="279"/>
      <c r="B44" s="255" t="s">
        <v>145</v>
      </c>
      <c r="C44" s="256"/>
      <c r="D44" s="50"/>
      <c r="E44" s="69"/>
      <c r="F44" s="53">
        <f t="shared" ref="F44" si="5">+F42-F43</f>
        <v>5384496.3289700206</v>
      </c>
      <c r="G44" s="53">
        <f>+G42-G43</f>
        <v>5473933.1942300312</v>
      </c>
      <c r="H44" s="12"/>
      <c r="I44" s="69"/>
    </row>
    <row r="45" spans="1:9" customFormat="1" ht="14.4" x14ac:dyDescent="0.3"/>
    <row r="46" spans="1:9" customFormat="1" ht="27.75" customHeight="1" x14ac:dyDescent="0.3">
      <c r="A46" s="274" t="s">
        <v>73</v>
      </c>
      <c r="B46" s="275"/>
      <c r="C46" s="275"/>
      <c r="D46" s="275"/>
      <c r="E46" s="275"/>
      <c r="F46" s="275"/>
      <c r="G46" s="275"/>
      <c r="H46" s="275"/>
      <c r="I46" s="276"/>
    </row>
    <row r="47" spans="1:9" customFormat="1" ht="8.25" customHeight="1" x14ac:dyDescent="0.3"/>
    <row r="48" spans="1:9" s="6" customFormat="1" ht="30" customHeight="1" x14ac:dyDescent="0.3">
      <c r="C48" s="48"/>
      <c r="D48" s="81" t="s">
        <v>125</v>
      </c>
      <c r="F48" s="81" t="str">
        <f>+F8</f>
        <v>Recaudación
 2022</v>
      </c>
      <c r="G48" s="81" t="str">
        <f>+G8</f>
        <v>Recaudación 
2023</v>
      </c>
      <c r="I48"/>
    </row>
    <row r="49" spans="1:10" customFormat="1" ht="8.25" customHeight="1" x14ac:dyDescent="0.3"/>
    <row r="50" spans="1:10" s="8" customFormat="1" ht="19.5" customHeight="1" x14ac:dyDescent="0.3">
      <c r="A50" s="277" t="s">
        <v>72</v>
      </c>
      <c r="B50" s="277"/>
      <c r="C50" s="277"/>
      <c r="D50" s="90">
        <f>SUM(D53:D56)</f>
        <v>322721.04365000001</v>
      </c>
      <c r="E50"/>
      <c r="F50" s="90">
        <f>+F53</f>
        <v>306249.09626999998</v>
      </c>
      <c r="G50" s="90">
        <f>+G53+G54</f>
        <v>314422.49009999988</v>
      </c>
      <c r="H50"/>
      <c r="I50"/>
      <c r="J50" s="6"/>
    </row>
    <row r="51" spans="1:10" customFormat="1" ht="4.5" customHeight="1" x14ac:dyDescent="0.3"/>
    <row r="52" spans="1:10" customFormat="1" ht="4.5" customHeight="1" x14ac:dyDescent="0.3"/>
    <row r="53" spans="1:10" customFormat="1" ht="19.5" customHeight="1" x14ac:dyDescent="0.3">
      <c r="A53" s="228"/>
      <c r="B53" s="284"/>
      <c r="C53" s="71" t="s">
        <v>97</v>
      </c>
      <c r="D53" s="86">
        <f>'Ene 2023'!D53+'Feb 2023'!D53+'Mar 2023'!D53+'Abr 2023'!D53</f>
        <v>313623.84450000001</v>
      </c>
      <c r="E53" s="73"/>
      <c r="F53" s="86">
        <f>'Ene 2023'!F53+'Feb 2023'!F53+'Mar 2023'!F53+'Abr 2023'!F53</f>
        <v>306249.09626999998</v>
      </c>
      <c r="G53" s="86">
        <f>'Ene 2023'!G53+'Feb 2023'!G53+'Mar 2023'!G53+'Abr 2023'!G53</f>
        <v>306387.38331999991</v>
      </c>
    </row>
    <row r="54" spans="1:10" customFormat="1" ht="19.2" customHeight="1" x14ac:dyDescent="0.3">
      <c r="A54" s="228"/>
      <c r="B54" s="284"/>
      <c r="C54" s="80" t="s">
        <v>98</v>
      </c>
      <c r="D54" s="76">
        <f>'Ene 2023'!D54+'Feb 2023'!D54+'Mar 2023'!D54+'Abr 2023'!D54</f>
        <v>5749.9182500000015</v>
      </c>
      <c r="E54" s="73"/>
      <c r="F54" s="76">
        <f>'Ene 2023'!F54+'Feb 2023'!F54+'Mar 2023'!F54+'Abr 2023'!F54</f>
        <v>108311.38851999998</v>
      </c>
      <c r="G54" s="76">
        <f>'Ene 2023'!G54+'Feb 2023'!G54+'Mar 2023'!G54+'Abr 2023'!G54</f>
        <v>8035.1067799999992</v>
      </c>
    </row>
    <row r="55" spans="1:10" customFormat="1" ht="19.2" customHeight="1" x14ac:dyDescent="0.3">
      <c r="A55" s="174"/>
      <c r="B55" s="284"/>
      <c r="C55" s="129" t="s">
        <v>87</v>
      </c>
      <c r="D55" s="130">
        <f>'Ene 2023'!D55+'Feb 2023'!D55+'Mar 2023'!D55+'Abr 2023'!D55</f>
        <v>3347.280899999997</v>
      </c>
      <c r="E55" s="73"/>
      <c r="F55" s="130">
        <f>'Ene 2023'!F55+'Feb 2023'!F55+'Mar 2023'!F55+'Abr 2023'!F55</f>
        <v>161148.20063999988</v>
      </c>
      <c r="G55" s="130">
        <f>'Ene 2023'!G55+'Feb 2023'!G55+'Mar 2023'!G55+'Abr 2023'!G55</f>
        <v>942.50229999999999</v>
      </c>
    </row>
    <row r="56" spans="1:10" customFormat="1" ht="19.5" hidden="1" customHeight="1" outlineLevel="1" x14ac:dyDescent="0.3"/>
    <row r="57" spans="1:10" s="6" customFormat="1" ht="15.9" hidden="1" customHeight="1" outlineLevel="1" x14ac:dyDescent="0.3">
      <c r="A57" s="228" t="s">
        <v>42</v>
      </c>
      <c r="B57" s="286" t="s">
        <v>43</v>
      </c>
      <c r="C57" s="71" t="s">
        <v>1</v>
      </c>
      <c r="D57"/>
      <c r="E57" s="73"/>
      <c r="F57" s="72"/>
      <c r="G57" s="74"/>
      <c r="H57"/>
      <c r="I57"/>
    </row>
    <row r="58" spans="1:10" ht="15.9" hidden="1" customHeight="1" outlineLevel="2" x14ac:dyDescent="0.3">
      <c r="A58" s="228"/>
      <c r="B58" s="287"/>
      <c r="C58" s="75" t="s">
        <v>68</v>
      </c>
      <c r="D58"/>
      <c r="E58" s="73"/>
      <c r="F58" s="76"/>
      <c r="G58" s="77"/>
      <c r="H58"/>
      <c r="I58"/>
      <c r="J58" s="6"/>
    </row>
    <row r="59" spans="1:10" ht="15.9" hidden="1" customHeight="1" outlineLevel="2" x14ac:dyDescent="0.3">
      <c r="A59" s="228"/>
      <c r="B59" s="287"/>
      <c r="C59" s="75" t="s">
        <v>35</v>
      </c>
      <c r="D59"/>
      <c r="E59" s="73"/>
      <c r="F59" s="76"/>
      <c r="G59" s="77"/>
      <c r="H59"/>
      <c r="I59"/>
    </row>
    <row r="60" spans="1:10" ht="15.9" hidden="1" customHeight="1" outlineLevel="2" x14ac:dyDescent="0.3">
      <c r="A60" s="228"/>
      <c r="B60" s="287"/>
      <c r="C60" s="75" t="s">
        <v>69</v>
      </c>
      <c r="D60"/>
      <c r="E60" s="73"/>
      <c r="F60" s="76"/>
      <c r="G60" s="77"/>
      <c r="H60"/>
      <c r="I60"/>
    </row>
    <row r="61" spans="1:10" ht="15.9" hidden="1" customHeight="1" outlineLevel="2" x14ac:dyDescent="0.3">
      <c r="A61" s="228"/>
      <c r="B61" s="287"/>
      <c r="C61" s="78" t="s">
        <v>34</v>
      </c>
      <c r="D61"/>
      <c r="E61" s="73"/>
      <c r="F61" s="76"/>
      <c r="G61" s="77"/>
      <c r="H61"/>
      <c r="I61"/>
    </row>
    <row r="62" spans="1:10" ht="15.9" hidden="1" customHeight="1" outlineLevel="2" x14ac:dyDescent="0.3">
      <c r="A62" s="228"/>
      <c r="B62" s="287"/>
      <c r="C62" s="78" t="s">
        <v>33</v>
      </c>
      <c r="D62"/>
      <c r="E62" s="73"/>
      <c r="F62" s="76"/>
      <c r="G62" s="77"/>
      <c r="H62"/>
      <c r="I62"/>
    </row>
    <row r="63" spans="1:10" ht="15.9" hidden="1" customHeight="1" outlineLevel="2" x14ac:dyDescent="0.3">
      <c r="A63" s="228"/>
      <c r="B63" s="287"/>
      <c r="C63" s="78" t="s">
        <v>32</v>
      </c>
      <c r="D63"/>
      <c r="E63" s="73"/>
      <c r="F63" s="76"/>
      <c r="G63" s="77"/>
      <c r="H63"/>
      <c r="I63"/>
    </row>
    <row r="64" spans="1:10" ht="15.9" hidden="1" customHeight="1" outlineLevel="1" x14ac:dyDescent="0.3">
      <c r="A64" s="228"/>
      <c r="B64" s="287"/>
      <c r="C64" s="79" t="s">
        <v>65</v>
      </c>
      <c r="D64"/>
      <c r="E64" s="73"/>
      <c r="F64" s="76"/>
      <c r="G64" s="77"/>
      <c r="H64"/>
      <c r="I64"/>
      <c r="J64" s="13"/>
    </row>
    <row r="65" spans="1:11" ht="15.9" hidden="1" customHeight="1" outlineLevel="1" x14ac:dyDescent="0.3">
      <c r="A65" s="228"/>
      <c r="B65" s="287"/>
      <c r="C65" s="79" t="s">
        <v>66</v>
      </c>
      <c r="D65"/>
      <c r="E65" s="73"/>
      <c r="F65" s="76"/>
      <c r="G65" s="77"/>
      <c r="H65"/>
      <c r="I65"/>
      <c r="J65" s="6"/>
    </row>
    <row r="66" spans="1:11" ht="15.9" hidden="1" customHeight="1" outlineLevel="1" x14ac:dyDescent="0.3">
      <c r="A66" s="228"/>
      <c r="B66" s="287"/>
      <c r="C66" s="80" t="s">
        <v>39</v>
      </c>
      <c r="D66"/>
      <c r="E66" s="73"/>
      <c r="F66" s="76"/>
      <c r="G66" s="77"/>
      <c r="H66"/>
      <c r="I66"/>
      <c r="J66" s="6"/>
    </row>
    <row r="67" spans="1:11" s="6" customFormat="1" ht="15.9" hidden="1" customHeight="1" outlineLevel="1" x14ac:dyDescent="0.3">
      <c r="A67" s="228"/>
      <c r="B67" s="287"/>
      <c r="C67" s="80" t="s">
        <v>40</v>
      </c>
      <c r="D67"/>
      <c r="E67" s="73"/>
      <c r="F67" s="76"/>
      <c r="G67" s="77"/>
      <c r="H67"/>
      <c r="I67"/>
      <c r="K67" s="13"/>
    </row>
    <row r="68" spans="1:11" ht="15.9" hidden="1" customHeight="1" outlineLevel="1" x14ac:dyDescent="0.3">
      <c r="A68" s="228"/>
      <c r="B68" s="287"/>
      <c r="C68" s="80" t="s">
        <v>24</v>
      </c>
      <c r="D68"/>
      <c r="E68" s="73"/>
      <c r="F68" s="76"/>
      <c r="G68" s="77"/>
      <c r="H68"/>
      <c r="I68"/>
      <c r="J68" s="6"/>
      <c r="K68" s="14"/>
    </row>
    <row r="69" spans="1:11" ht="15.9" hidden="1" customHeight="1" outlineLevel="1" x14ac:dyDescent="0.3">
      <c r="A69" s="228"/>
      <c r="B69" s="287"/>
      <c r="C69" s="80" t="s">
        <v>25</v>
      </c>
      <c r="D69"/>
      <c r="E69" s="73"/>
      <c r="F69" s="76"/>
      <c r="G69" s="77"/>
      <c r="H69"/>
      <c r="I69"/>
      <c r="J69" s="6"/>
      <c r="K69" s="15"/>
    </row>
    <row r="70" spans="1:11" ht="15.9" hidden="1" customHeight="1" outlineLevel="1" x14ac:dyDescent="0.3">
      <c r="A70" s="228"/>
      <c r="B70" s="287"/>
      <c r="C70" s="80" t="s">
        <v>37</v>
      </c>
      <c r="D70"/>
      <c r="E70" s="73"/>
      <c r="F70" s="76"/>
      <c r="G70" s="77"/>
      <c r="H70"/>
      <c r="I70"/>
      <c r="J70" s="16"/>
      <c r="K70" s="14"/>
    </row>
    <row r="71" spans="1:11" ht="15.9" hidden="1" customHeight="1" outlineLevel="1" x14ac:dyDescent="0.3">
      <c r="A71" s="228"/>
      <c r="B71" s="287"/>
      <c r="C71" s="80" t="s">
        <v>26</v>
      </c>
      <c r="D71"/>
      <c r="E71" s="73"/>
      <c r="F71" s="76"/>
      <c r="G71" s="77"/>
      <c r="H71"/>
      <c r="I71"/>
      <c r="J71" s="16"/>
    </row>
    <row r="72" spans="1:11" ht="15.9" hidden="1" customHeight="1" outlineLevel="1" x14ac:dyDescent="0.3">
      <c r="A72" s="228"/>
      <c r="B72" s="287"/>
      <c r="C72" s="80" t="s">
        <v>27</v>
      </c>
      <c r="D72"/>
      <c r="E72" s="73"/>
      <c r="F72" s="76"/>
      <c r="G72" s="77"/>
      <c r="H72"/>
      <c r="I72"/>
      <c r="J72" s="6"/>
    </row>
    <row r="73" spans="1:11" ht="15.9" hidden="1" customHeight="1" outlineLevel="1" x14ac:dyDescent="0.3">
      <c r="A73" s="228"/>
      <c r="B73" s="287"/>
      <c r="C73" s="80" t="s">
        <v>38</v>
      </c>
      <c r="D73"/>
      <c r="E73" s="73"/>
      <c r="F73" s="76"/>
      <c r="G73" s="77"/>
      <c r="H73"/>
      <c r="I73"/>
    </row>
    <row r="74" spans="1:11" ht="15.9" hidden="1" customHeight="1" outlineLevel="1" x14ac:dyDescent="0.3">
      <c r="A74" s="228"/>
      <c r="B74" s="287"/>
      <c r="C74" s="80" t="s">
        <v>87</v>
      </c>
      <c r="D74"/>
      <c r="E74" s="73"/>
      <c r="F74" s="76"/>
      <c r="G74" s="77"/>
      <c r="H74"/>
      <c r="I74"/>
    </row>
    <row r="75" spans="1:11" ht="15.9" hidden="1" customHeight="1" outlineLevel="1" x14ac:dyDescent="0.3">
      <c r="A75" s="228"/>
      <c r="B75" s="287"/>
      <c r="C75" s="80" t="s">
        <v>82</v>
      </c>
      <c r="D75"/>
      <c r="E75" s="73"/>
      <c r="F75" s="76"/>
      <c r="G75" s="77"/>
      <c r="H75"/>
      <c r="I75"/>
    </row>
    <row r="76" spans="1:11" ht="15.9" hidden="1" customHeight="1" outlineLevel="1" x14ac:dyDescent="0.3">
      <c r="A76" s="228"/>
      <c r="B76" s="287"/>
      <c r="C76" s="80" t="s">
        <v>83</v>
      </c>
      <c r="D76"/>
      <c r="E76" s="73"/>
      <c r="F76" s="76"/>
      <c r="G76" s="77"/>
      <c r="H76"/>
      <c r="I76"/>
    </row>
    <row r="77" spans="1:11" ht="15.9" hidden="1" customHeight="1" outlineLevel="1" x14ac:dyDescent="0.3">
      <c r="A77" s="228"/>
      <c r="B77" s="287"/>
      <c r="C77" s="80" t="s">
        <v>28</v>
      </c>
      <c r="D77"/>
      <c r="E77" s="73"/>
      <c r="F77" s="76"/>
      <c r="G77" s="77"/>
      <c r="H77"/>
      <c r="I77"/>
      <c r="J77" s="6"/>
    </row>
    <row r="78" spans="1:11" s="8" customFormat="1" ht="18" hidden="1" customHeight="1" outlineLevel="1" x14ac:dyDescent="0.3">
      <c r="A78" s="228"/>
      <c r="B78" s="288"/>
      <c r="C78" s="82" t="s">
        <v>44</v>
      </c>
      <c r="D78"/>
      <c r="E78" s="69"/>
      <c r="F78" s="83">
        <f>+F57+F64+F65+SUM(F66:F77)</f>
        <v>0</v>
      </c>
      <c r="G78" s="83"/>
      <c r="H78"/>
      <c r="I78"/>
      <c r="J78" s="17"/>
      <c r="K78" s="18"/>
    </row>
    <row r="79" spans="1:11" ht="10.5" hidden="1" customHeight="1" outlineLevel="1" x14ac:dyDescent="0.3">
      <c r="A79" s="228"/>
      <c r="B79" s="23"/>
      <c r="C79" s="41"/>
      <c r="D79"/>
      <c r="E79" s="19"/>
      <c r="F79" s="19"/>
      <c r="G79" s="19"/>
      <c r="H79"/>
      <c r="I79"/>
      <c r="J79" s="6"/>
    </row>
    <row r="80" spans="1:11" ht="18.75" hidden="1" customHeight="1" outlineLevel="1" x14ac:dyDescent="0.3">
      <c r="A80" s="228"/>
      <c r="B80" s="289" t="s">
        <v>45</v>
      </c>
      <c r="C80" s="84" t="s">
        <v>63</v>
      </c>
      <c r="D80"/>
      <c r="E80" s="85"/>
      <c r="F80" s="86"/>
      <c r="G80" s="87"/>
      <c r="H80"/>
      <c r="I80"/>
    </row>
    <row r="81" spans="1:10" ht="18.75" hidden="1" customHeight="1" outlineLevel="1" x14ac:dyDescent="0.3">
      <c r="A81" s="228"/>
      <c r="B81" s="290"/>
      <c r="C81" s="88" t="s">
        <v>64</v>
      </c>
      <c r="D81"/>
      <c r="E81" s="85"/>
      <c r="F81" s="76"/>
      <c r="G81" s="77"/>
      <c r="H81"/>
      <c r="I81"/>
    </row>
    <row r="82" spans="1:10" s="8" customFormat="1" ht="18.75" hidden="1" customHeight="1" outlineLevel="1" x14ac:dyDescent="0.3">
      <c r="A82" s="228"/>
      <c r="B82" s="291"/>
      <c r="C82" s="89" t="s">
        <v>46</v>
      </c>
      <c r="D82"/>
      <c r="F82" s="83">
        <f>SUM(F80:F81)</f>
        <v>0</v>
      </c>
      <c r="G82" s="83"/>
      <c r="H82"/>
      <c r="I82"/>
    </row>
    <row r="83" spans="1:10" customFormat="1" ht="18.75" customHeight="1" collapsed="1" x14ac:dyDescent="0.3"/>
    <row r="84" spans="1:10" ht="33" customHeight="1" x14ac:dyDescent="0.25">
      <c r="A84" s="241" t="s">
        <v>76</v>
      </c>
      <c r="B84" s="242"/>
      <c r="C84" s="242"/>
      <c r="D84" s="242"/>
      <c r="E84" s="242"/>
      <c r="F84" s="242"/>
      <c r="G84" s="242"/>
      <c r="H84" s="242"/>
      <c r="I84" s="243"/>
    </row>
    <row r="85" spans="1:10" ht="8.25" customHeight="1" x14ac:dyDescent="0.3">
      <c r="C85" s="4"/>
      <c r="D85"/>
      <c r="G85" s="5"/>
    </row>
    <row r="86" spans="1:10" s="6" customFormat="1" ht="51" customHeight="1" x14ac:dyDescent="0.3">
      <c r="C86" s="48"/>
      <c r="D86" s="91" t="str">
        <f>+D8</f>
        <v>Meta 
2023</v>
      </c>
      <c r="E86"/>
      <c r="F86" s="91" t="str">
        <f>+F8</f>
        <v>Recaudación
 2022</v>
      </c>
      <c r="G86" s="91" t="str">
        <f>+G8</f>
        <v>Recaudación 
2023</v>
      </c>
      <c r="H86"/>
      <c r="I86" s="91" t="str">
        <f>+I8</f>
        <v>Participación de la Recaudación 2023</v>
      </c>
    </row>
    <row r="87" spans="1:10" customFormat="1" ht="6" customHeight="1" x14ac:dyDescent="0.3"/>
    <row r="88" spans="1:10" s="6" customFormat="1" ht="15.9" customHeight="1" x14ac:dyDescent="0.25">
      <c r="A88" s="244" t="s">
        <v>42</v>
      </c>
      <c r="B88" s="245" t="s">
        <v>43</v>
      </c>
      <c r="C88" s="71" t="s">
        <v>1</v>
      </c>
      <c r="D88" s="72">
        <f t="shared" ref="D88:D104" si="6">+D10</f>
        <v>2877616.4404399991</v>
      </c>
      <c r="E88" s="73"/>
      <c r="F88" s="72">
        <f t="shared" ref="F88:G96" si="7">+F10</f>
        <v>2369431.1466500126</v>
      </c>
      <c r="G88" s="202">
        <f t="shared" si="7"/>
        <v>2742306.5122899972</v>
      </c>
      <c r="H88" s="12"/>
      <c r="I88" s="248">
        <f>+G111/G120</f>
        <v>0.88754489021635985</v>
      </c>
    </row>
    <row r="89" spans="1:10" ht="15.9" customHeight="1" outlineLevel="1" x14ac:dyDescent="0.25">
      <c r="A89" s="244"/>
      <c r="B89" s="246"/>
      <c r="C89" s="75" t="s">
        <v>68</v>
      </c>
      <c r="D89" s="76">
        <f t="shared" si="6"/>
        <v>1372346.1926099998</v>
      </c>
      <c r="E89" s="73"/>
      <c r="F89" s="76">
        <f t="shared" si="7"/>
        <v>1306536.8258700061</v>
      </c>
      <c r="G89" s="201">
        <f t="shared" si="7"/>
        <v>1421902.7871799981</v>
      </c>
      <c r="I89" s="249"/>
      <c r="J89" s="6"/>
    </row>
    <row r="90" spans="1:10" ht="15.9" customHeight="1" outlineLevel="1" x14ac:dyDescent="0.25">
      <c r="A90" s="244"/>
      <c r="B90" s="246"/>
      <c r="C90" s="75" t="s">
        <v>35</v>
      </c>
      <c r="D90" s="76">
        <f t="shared" si="6"/>
        <v>1776.9951100000003</v>
      </c>
      <c r="E90" s="73"/>
      <c r="F90" s="76">
        <f t="shared" si="7"/>
        <v>921.3738400000002</v>
      </c>
      <c r="G90" s="201">
        <f t="shared" si="7"/>
        <v>1935.5215200000009</v>
      </c>
      <c r="I90" s="249"/>
    </row>
    <row r="91" spans="1:10" ht="15.9" customHeight="1" outlineLevel="1" x14ac:dyDescent="0.25">
      <c r="A91" s="244"/>
      <c r="B91" s="246"/>
      <c r="C91" s="75" t="s">
        <v>69</v>
      </c>
      <c r="D91" s="76">
        <f t="shared" si="6"/>
        <v>1503441.5508199995</v>
      </c>
      <c r="E91" s="73"/>
      <c r="F91" s="76">
        <f t="shared" si="7"/>
        <v>1061972.9469399999</v>
      </c>
      <c r="G91" s="201">
        <f t="shared" si="7"/>
        <v>1318468.20359</v>
      </c>
      <c r="I91" s="249"/>
    </row>
    <row r="92" spans="1:10" ht="15.9" customHeight="1" outlineLevel="1" x14ac:dyDescent="0.25">
      <c r="A92" s="244"/>
      <c r="B92" s="246"/>
      <c r="C92" s="78" t="s">
        <v>34</v>
      </c>
      <c r="D92" s="76">
        <f t="shared" si="6"/>
        <v>244912.00392999992</v>
      </c>
      <c r="E92" s="73"/>
      <c r="F92" s="76">
        <f t="shared" si="7"/>
        <v>139052.32286000013</v>
      </c>
      <c r="G92" s="201">
        <f t="shared" si="7"/>
        <v>224855.97387000019</v>
      </c>
      <c r="I92" s="249"/>
    </row>
    <row r="93" spans="1:10" ht="15.9" customHeight="1" outlineLevel="1" x14ac:dyDescent="0.25">
      <c r="A93" s="244"/>
      <c r="B93" s="246"/>
      <c r="C93" s="78" t="s">
        <v>33</v>
      </c>
      <c r="D93" s="76">
        <f t="shared" si="6"/>
        <v>1250712.4253199999</v>
      </c>
      <c r="E93" s="73"/>
      <c r="F93" s="76">
        <f t="shared" si="7"/>
        <v>865794.10387999949</v>
      </c>
      <c r="G93" s="201">
        <f t="shared" si="7"/>
        <v>1082933.6165</v>
      </c>
      <c r="I93" s="249"/>
    </row>
    <row r="94" spans="1:10" ht="15.9" customHeight="1" outlineLevel="1" x14ac:dyDescent="0.25">
      <c r="A94" s="244"/>
      <c r="B94" s="246"/>
      <c r="C94" s="78" t="s">
        <v>32</v>
      </c>
      <c r="D94" s="76">
        <f t="shared" si="6"/>
        <v>2979.580719999999</v>
      </c>
      <c r="E94" s="73"/>
      <c r="F94" s="76">
        <f t="shared" si="7"/>
        <v>2962.5182500000001</v>
      </c>
      <c r="G94" s="201">
        <f t="shared" si="7"/>
        <v>3159.5343200000002</v>
      </c>
      <c r="I94" s="249"/>
    </row>
    <row r="95" spans="1:10" ht="15.9" customHeight="1" outlineLevel="1" x14ac:dyDescent="0.25">
      <c r="A95" s="244"/>
      <c r="B95" s="246"/>
      <c r="C95" s="78" t="s">
        <v>91</v>
      </c>
      <c r="D95" s="76">
        <f t="shared" si="6"/>
        <v>4837.5408499999994</v>
      </c>
      <c r="E95" s="73"/>
      <c r="F95" s="76">
        <f t="shared" si="7"/>
        <v>43511.362250000551</v>
      </c>
      <c r="G95" s="201">
        <f t="shared" si="7"/>
        <v>3470.6865200000029</v>
      </c>
      <c r="I95" s="249"/>
    </row>
    <row r="96" spans="1:10" ht="15.9" customHeight="1" outlineLevel="1" x14ac:dyDescent="0.25">
      <c r="A96" s="244"/>
      <c r="B96" s="246"/>
      <c r="C96" s="78" t="s">
        <v>96</v>
      </c>
      <c r="D96" s="76">
        <f t="shared" si="6"/>
        <v>0</v>
      </c>
      <c r="E96" s="73"/>
      <c r="F96" s="76">
        <f t="shared" si="7"/>
        <v>10652.639700000002</v>
      </c>
      <c r="G96" s="201">
        <f t="shared" si="7"/>
        <v>4048.3923800000002</v>
      </c>
      <c r="I96" s="249"/>
    </row>
    <row r="97" spans="1:11" ht="15.9" customHeight="1" x14ac:dyDescent="0.25">
      <c r="A97" s="244"/>
      <c r="B97" s="246"/>
      <c r="C97" s="79" t="s">
        <v>92</v>
      </c>
      <c r="D97" s="76">
        <f t="shared" si="6"/>
        <v>2081357.0457399967</v>
      </c>
      <c r="E97" s="73"/>
      <c r="F97" s="76">
        <f>+F19+F64</f>
        <v>1862882.9183700017</v>
      </c>
      <c r="G97" s="201">
        <f t="shared" ref="G97:G104" si="8">+G19</f>
        <v>2130658.9377200189</v>
      </c>
      <c r="H97" s="12"/>
      <c r="I97" s="249"/>
      <c r="J97" s="13"/>
    </row>
    <row r="98" spans="1:11" ht="15.9" customHeight="1" x14ac:dyDescent="0.25">
      <c r="A98" s="244"/>
      <c r="B98" s="246"/>
      <c r="C98" s="79" t="s">
        <v>66</v>
      </c>
      <c r="D98" s="76">
        <f t="shared" si="6"/>
        <v>195141.00250000021</v>
      </c>
      <c r="E98" s="73"/>
      <c r="F98" s="76">
        <f>+F20+F65</f>
        <v>179576.27646999992</v>
      </c>
      <c r="G98" s="201">
        <f t="shared" si="8"/>
        <v>185749.52323999995</v>
      </c>
      <c r="H98" s="12"/>
      <c r="I98" s="249"/>
      <c r="J98" s="6"/>
    </row>
    <row r="99" spans="1:11" s="6" customFormat="1" ht="15.9" customHeight="1" x14ac:dyDescent="0.25">
      <c r="A99" s="244"/>
      <c r="B99" s="246"/>
      <c r="C99" s="80" t="s">
        <v>40</v>
      </c>
      <c r="D99" s="76">
        <f t="shared" si="6"/>
        <v>12113.634370000002</v>
      </c>
      <c r="E99" s="73"/>
      <c r="F99" s="76">
        <f>+F21+F67</f>
        <v>12184.77031</v>
      </c>
      <c r="G99" s="201">
        <f t="shared" si="8"/>
        <v>14160.738009999999</v>
      </c>
      <c r="H99" s="8"/>
      <c r="I99" s="249"/>
      <c r="K99" s="13"/>
    </row>
    <row r="100" spans="1:11" ht="15.9" customHeight="1" x14ac:dyDescent="0.25">
      <c r="A100" s="244"/>
      <c r="B100" s="246"/>
      <c r="C100" s="80" t="s">
        <v>24</v>
      </c>
      <c r="D100" s="76">
        <f t="shared" si="6"/>
        <v>93257.521820000067</v>
      </c>
      <c r="E100" s="73"/>
      <c r="F100" s="76">
        <f>+F22+F68</f>
        <v>84160.87577000061</v>
      </c>
      <c r="G100" s="201">
        <f t="shared" si="8"/>
        <v>101627.69075000614</v>
      </c>
      <c r="H100" s="12"/>
      <c r="I100" s="249"/>
      <c r="J100" s="6"/>
      <c r="K100" s="14"/>
    </row>
    <row r="101" spans="1:11" ht="15.9" customHeight="1" x14ac:dyDescent="0.25">
      <c r="A101" s="244"/>
      <c r="B101" s="246"/>
      <c r="C101" s="80" t="s">
        <v>25</v>
      </c>
      <c r="D101" s="76">
        <f t="shared" si="6"/>
        <v>412232.01162000018</v>
      </c>
      <c r="E101" s="73"/>
      <c r="F101" s="76">
        <f>+F23+F69</f>
        <v>440430.84738000011</v>
      </c>
      <c r="G101" s="201">
        <f t="shared" si="8"/>
        <v>374494.17689999985</v>
      </c>
      <c r="H101" s="12"/>
      <c r="I101" s="249"/>
      <c r="J101" s="6"/>
      <c r="K101" s="15"/>
    </row>
    <row r="102" spans="1:11" ht="15.9" customHeight="1" x14ac:dyDescent="0.25">
      <c r="A102" s="244"/>
      <c r="B102" s="246"/>
      <c r="C102" s="80" t="s">
        <v>37</v>
      </c>
      <c r="D102" s="76">
        <f t="shared" si="6"/>
        <v>9656.2971800000014</v>
      </c>
      <c r="E102" s="73"/>
      <c r="F102" s="76">
        <f>+F24+F70</f>
        <v>7227.8665599999995</v>
      </c>
      <c r="G102" s="201">
        <f t="shared" si="8"/>
        <v>6707.1059899999991</v>
      </c>
      <c r="H102" s="12"/>
      <c r="I102" s="249"/>
      <c r="J102" s="16"/>
      <c r="K102" s="14"/>
    </row>
    <row r="103" spans="1:11" ht="15.9" customHeight="1" x14ac:dyDescent="0.25">
      <c r="A103" s="244"/>
      <c r="B103" s="246"/>
      <c r="C103" s="80" t="s">
        <v>27</v>
      </c>
      <c r="D103" s="76">
        <f t="shared" si="6"/>
        <v>186662.11297000013</v>
      </c>
      <c r="E103" s="73"/>
      <c r="F103" s="76">
        <f>+F25+F72</f>
        <v>148057.04989999998</v>
      </c>
      <c r="G103" s="201">
        <f t="shared" si="8"/>
        <v>150671.55898</v>
      </c>
      <c r="H103" s="12"/>
      <c r="I103" s="249"/>
      <c r="J103" s="6"/>
    </row>
    <row r="104" spans="1:11" ht="15.9" customHeight="1" x14ac:dyDescent="0.25">
      <c r="A104" s="244"/>
      <c r="B104" s="246"/>
      <c r="C104" s="80" t="s">
        <v>38</v>
      </c>
      <c r="D104" s="76">
        <f t="shared" si="6"/>
        <v>66552.714019999999</v>
      </c>
      <c r="E104" s="73"/>
      <c r="F104" s="76">
        <f>+F26+F73</f>
        <v>65139.139160000035</v>
      </c>
      <c r="G104" s="201">
        <f t="shared" si="8"/>
        <v>67545.288079999998</v>
      </c>
      <c r="H104" s="12"/>
      <c r="I104" s="249"/>
    </row>
    <row r="105" spans="1:11" ht="15.9" customHeight="1" x14ac:dyDescent="0.25">
      <c r="A105" s="244"/>
      <c r="B105" s="246"/>
      <c r="C105" s="80" t="s">
        <v>87</v>
      </c>
      <c r="D105" s="76">
        <f>D55</f>
        <v>3347.280899999997</v>
      </c>
      <c r="E105" s="73"/>
      <c r="F105" s="76">
        <f>F55</f>
        <v>161148.20063999988</v>
      </c>
      <c r="G105" s="201">
        <f>G55</f>
        <v>942.50229999999999</v>
      </c>
      <c r="H105" s="12"/>
      <c r="I105" s="249"/>
    </row>
    <row r="106" spans="1:11" ht="15.9" customHeight="1" x14ac:dyDescent="0.25">
      <c r="A106" s="244"/>
      <c r="B106" s="246"/>
      <c r="C106" s="80" t="s">
        <v>97</v>
      </c>
      <c r="D106" s="76">
        <f>D53</f>
        <v>313623.84450000001</v>
      </c>
      <c r="E106" s="73"/>
      <c r="F106" s="76">
        <f>F53</f>
        <v>306249.09626999998</v>
      </c>
      <c r="G106" s="201">
        <f>G53</f>
        <v>306387.38331999991</v>
      </c>
      <c r="H106" s="12"/>
      <c r="I106" s="249"/>
    </row>
    <row r="107" spans="1:11" ht="15.9" customHeight="1" x14ac:dyDescent="0.25">
      <c r="A107" s="244"/>
      <c r="B107" s="246"/>
      <c r="C107" s="80" t="s">
        <v>98</v>
      </c>
      <c r="D107" s="76">
        <f>D54</f>
        <v>5749.9182500000015</v>
      </c>
      <c r="E107" s="73"/>
      <c r="F107" s="76">
        <f>F54</f>
        <v>108311.38851999998</v>
      </c>
      <c r="G107" s="201">
        <f>G54</f>
        <v>8035.1067799999992</v>
      </c>
      <c r="H107" s="12"/>
      <c r="I107" s="249"/>
    </row>
    <row r="108" spans="1:11" ht="15.9" customHeight="1" x14ac:dyDescent="0.25">
      <c r="A108" s="244"/>
      <c r="B108" s="246"/>
      <c r="C108" s="80" t="s">
        <v>82</v>
      </c>
      <c r="D108" s="76">
        <f>+D27</f>
        <v>15569.626699999997</v>
      </c>
      <c r="E108" s="73"/>
      <c r="F108" s="76">
        <f>+F27+F75</f>
        <v>16303.685790000593</v>
      </c>
      <c r="G108" s="201">
        <f>+G27</f>
        <v>24155.349350000251</v>
      </c>
      <c r="H108" s="12"/>
      <c r="I108" s="249"/>
    </row>
    <row r="109" spans="1:11" ht="15.9" customHeight="1" x14ac:dyDescent="0.25">
      <c r="A109" s="244"/>
      <c r="B109" s="246"/>
      <c r="C109" s="80" t="s">
        <v>83</v>
      </c>
      <c r="D109" s="76">
        <f>+D28</f>
        <v>19109.498849999996</v>
      </c>
      <c r="E109" s="73"/>
      <c r="F109" s="76">
        <f>+F28+F76</f>
        <v>18709.646460002001</v>
      </c>
      <c r="G109" s="201">
        <f>+G28</f>
        <v>19632.369550001597</v>
      </c>
      <c r="H109" s="12"/>
      <c r="I109" s="249"/>
    </row>
    <row r="110" spans="1:11" ht="15.9" customHeight="1" x14ac:dyDescent="0.25">
      <c r="A110" s="244"/>
      <c r="B110" s="246"/>
      <c r="C110" s="113" t="s">
        <v>133</v>
      </c>
      <c r="D110" s="76">
        <f>+D29</f>
        <v>10986.460369999986</v>
      </c>
      <c r="E110" s="73"/>
      <c r="F110" s="76">
        <f>+F29+F77</f>
        <v>9164.4747199999892</v>
      </c>
      <c r="G110" s="201">
        <f>+G29</f>
        <v>6061.3743700000023</v>
      </c>
      <c r="H110" s="8"/>
      <c r="I110" s="249"/>
      <c r="J110" s="6"/>
    </row>
    <row r="111" spans="1:11" s="8" customFormat="1" ht="18" customHeight="1" x14ac:dyDescent="0.25">
      <c r="A111" s="244"/>
      <c r="B111" s="247"/>
      <c r="C111" s="92" t="s">
        <v>80</v>
      </c>
      <c r="D111" s="93">
        <f>+D88+D97+D98+SUM(D99:D110)</f>
        <v>6302975.4102299977</v>
      </c>
      <c r="E111" s="69"/>
      <c r="F111" s="93">
        <f>+F88+F97+F98+SUM(F99:F110)</f>
        <v>5788977.3829700183</v>
      </c>
      <c r="G111" s="93">
        <f>+G88+G97+G98+SUM(G99:G110)</f>
        <v>6139135.6176300244</v>
      </c>
      <c r="I111" s="250"/>
      <c r="J111" s="17"/>
      <c r="K111" s="18"/>
    </row>
    <row r="112" spans="1:11" ht="10.5" customHeight="1" x14ac:dyDescent="0.3">
      <c r="A112" s="244"/>
      <c r="B112" s="23"/>
      <c r="C112" s="41"/>
      <c r="D112" s="19"/>
      <c r="E112" s="19"/>
      <c r="F112" s="19"/>
      <c r="G112" s="19"/>
      <c r="H112" s="8"/>
      <c r="I112" s="42"/>
      <c r="J112" s="6"/>
    </row>
    <row r="113" spans="1:10" ht="18.75" customHeight="1" x14ac:dyDescent="0.25">
      <c r="A113" s="244"/>
      <c r="B113" s="251" t="s">
        <v>45</v>
      </c>
      <c r="C113" s="84" t="s">
        <v>63</v>
      </c>
      <c r="D113" s="86">
        <f>+D32</f>
        <v>773972.07091999985</v>
      </c>
      <c r="E113" s="85"/>
      <c r="F113" s="86">
        <f>+F32+F80</f>
        <v>756735.78843000019</v>
      </c>
      <c r="G113" s="87">
        <f>+G32</f>
        <v>677931.17423000094</v>
      </c>
      <c r="H113" s="8"/>
      <c r="I113" s="248">
        <f>+G115/G120</f>
        <v>0.11245510978364008</v>
      </c>
    </row>
    <row r="114" spans="1:10" ht="18.75" customHeight="1" x14ac:dyDescent="0.25">
      <c r="A114" s="244"/>
      <c r="B114" s="252"/>
      <c r="C114" s="88" t="s">
        <v>64</v>
      </c>
      <c r="D114" s="76">
        <f>+D33</f>
        <v>106557.95788999999</v>
      </c>
      <c r="E114" s="85"/>
      <c r="F114" s="76">
        <f>+F33+F81</f>
        <v>110089.19015999997</v>
      </c>
      <c r="G114" s="77">
        <f>+G33</f>
        <v>99919.250540000008</v>
      </c>
      <c r="H114" s="8"/>
      <c r="I114" s="249"/>
    </row>
    <row r="115" spans="1:10" s="8" customFormat="1" ht="18.75" customHeight="1" x14ac:dyDescent="0.3">
      <c r="A115" s="244"/>
      <c r="B115" s="253"/>
      <c r="C115" s="108" t="s">
        <v>88</v>
      </c>
      <c r="D115" s="93">
        <f>SUM(D113:D114)</f>
        <v>880530.02880999981</v>
      </c>
      <c r="F115" s="93">
        <f>SUM(F113:F114)</f>
        <v>866824.97859000019</v>
      </c>
      <c r="G115" s="93">
        <f>SUM(G113:G114)</f>
        <v>777850.42477000097</v>
      </c>
      <c r="H115" s="12"/>
      <c r="I115" s="250"/>
    </row>
    <row r="116" spans="1:10" s="8" customFormat="1" ht="15.6" x14ac:dyDescent="0.3">
      <c r="A116" s="244"/>
      <c r="B116" s="23"/>
      <c r="C116" s="20"/>
      <c r="D116" s="24"/>
      <c r="F116" s="21"/>
      <c r="G116" s="24"/>
      <c r="H116" s="12"/>
      <c r="I116" s="42"/>
    </row>
    <row r="117" spans="1:10" s="8" customFormat="1" ht="15.75" customHeight="1" x14ac:dyDescent="0.3">
      <c r="A117" s="244"/>
      <c r="B117" s="254" t="s">
        <v>47</v>
      </c>
      <c r="C117" s="254"/>
      <c r="D117" s="94">
        <f>D120-D118</f>
        <v>4014363.727620001</v>
      </c>
      <c r="F117" s="94">
        <f t="shared" ref="F117:G117" si="9">F120-F118</f>
        <v>3734333.4178200169</v>
      </c>
      <c r="G117" s="94">
        <f t="shared" si="9"/>
        <v>3808566.418660006</v>
      </c>
      <c r="H117" s="12"/>
      <c r="I117" s="95">
        <f>+G117/$G$120</f>
        <v>0.55061068438104388</v>
      </c>
    </row>
    <row r="118" spans="1:10" s="8" customFormat="1" ht="15.75" customHeight="1" x14ac:dyDescent="0.25">
      <c r="A118" s="244"/>
      <c r="B118" s="254" t="s">
        <v>48</v>
      </c>
      <c r="C118" s="254"/>
      <c r="D118" s="94">
        <f>+D97+D98+D99+D115</f>
        <v>3169141.7114199968</v>
      </c>
      <c r="F118" s="94">
        <f>+F97+F98+F99+F115</f>
        <v>2921468.9437400019</v>
      </c>
      <c r="G118" s="94">
        <f>+G97+G98+G99+G115</f>
        <v>3108419.6237400197</v>
      </c>
      <c r="H118" s="69"/>
      <c r="I118" s="95">
        <f>+G118/$G$120</f>
        <v>0.44938931561895618</v>
      </c>
    </row>
    <row r="119" spans="1:10" ht="13.8" x14ac:dyDescent="0.25">
      <c r="B119" s="23"/>
      <c r="C119" s="20"/>
      <c r="D119" s="24"/>
      <c r="E119" s="8"/>
      <c r="F119" s="22"/>
      <c r="G119" s="22"/>
      <c r="H119" s="12"/>
      <c r="I119" s="23"/>
    </row>
    <row r="120" spans="1:10" ht="26.25" customHeight="1" x14ac:dyDescent="0.3">
      <c r="A120" s="234" t="s">
        <v>49</v>
      </c>
      <c r="B120" s="235" t="s">
        <v>134</v>
      </c>
      <c r="C120" s="236"/>
      <c r="D120" s="96">
        <f>+D111+D115</f>
        <v>7183505.4390399978</v>
      </c>
      <c r="E120"/>
      <c r="F120" s="96">
        <f>+F111+F115</f>
        <v>6655802.3615600187</v>
      </c>
      <c r="G120" s="96">
        <f>+G111+G115</f>
        <v>6916986.0424000258</v>
      </c>
      <c r="H120" s="12"/>
      <c r="I120" s="114"/>
      <c r="J120" s="14"/>
    </row>
    <row r="121" spans="1:10" ht="14.25" customHeight="1" x14ac:dyDescent="0.25">
      <c r="A121" s="234"/>
      <c r="B121" s="237" t="s">
        <v>74</v>
      </c>
      <c r="C121" s="238"/>
      <c r="D121" s="97"/>
      <c r="E121" s="85"/>
      <c r="F121" s="97">
        <f>+F40</f>
        <v>557634.50189999619</v>
      </c>
      <c r="G121" s="97">
        <f>+G40</f>
        <v>868297.85703999258</v>
      </c>
      <c r="H121" s="12"/>
      <c r="I121" s="114"/>
      <c r="J121" s="14"/>
    </row>
    <row r="122" spans="1:10" ht="14.25" customHeight="1" x14ac:dyDescent="0.25">
      <c r="A122" s="234"/>
      <c r="B122" s="237" t="s">
        <v>75</v>
      </c>
      <c r="C122" s="238"/>
      <c r="D122" s="97"/>
      <c r="E122" s="85"/>
      <c r="F122" s="97">
        <f>+F41</f>
        <v>14148.345270000005</v>
      </c>
      <c r="G122" s="97">
        <f>+G41</f>
        <v>16104.24108</v>
      </c>
      <c r="H122" s="12"/>
      <c r="I122" s="69"/>
    </row>
    <row r="123" spans="1:10" ht="27" customHeight="1" x14ac:dyDescent="0.3">
      <c r="A123" s="234"/>
      <c r="B123" s="235" t="s">
        <v>137</v>
      </c>
      <c r="C123" s="236"/>
      <c r="D123" s="96"/>
      <c r="E123"/>
      <c r="F123" s="98">
        <f>+F120-F121-F122</f>
        <v>6084019.5143900225</v>
      </c>
      <c r="G123" s="98">
        <f>+G120-G121-G122</f>
        <v>6032583.944280033</v>
      </c>
      <c r="H123" s="12"/>
      <c r="I123" s="69"/>
    </row>
    <row r="124" spans="1:10" ht="14.25" customHeight="1" x14ac:dyDescent="0.3">
      <c r="A124" s="234"/>
      <c r="B124" s="237" t="s">
        <v>138</v>
      </c>
      <c r="C124" s="238"/>
      <c r="D124" s="99"/>
      <c r="E124" s="100"/>
      <c r="F124" s="101">
        <f>+F43</f>
        <v>123814.49999000029</v>
      </c>
      <c r="G124" s="101">
        <f>+G43</f>
        <v>243285.75765000127</v>
      </c>
      <c r="H124" s="12"/>
      <c r="I124" s="69"/>
    </row>
    <row r="125" spans="1:10" ht="38.25" customHeight="1" x14ac:dyDescent="0.3">
      <c r="A125" s="234"/>
      <c r="B125" s="239" t="s">
        <v>139</v>
      </c>
      <c r="C125" s="240"/>
      <c r="D125" s="96"/>
      <c r="E125"/>
      <c r="F125" s="102">
        <f>+F123-F124</f>
        <v>5960205.0144000221</v>
      </c>
      <c r="G125" s="102">
        <f>+G123-G124</f>
        <v>5789298.186630032</v>
      </c>
      <c r="H125" s="12"/>
      <c r="I125" s="69"/>
    </row>
    <row r="126" spans="1:10" customFormat="1" ht="15" customHeight="1" x14ac:dyDescent="0.3">
      <c r="A126" s="285" t="s">
        <v>147</v>
      </c>
      <c r="B126" s="285"/>
      <c r="C126" s="285"/>
      <c r="D126" s="285"/>
      <c r="E126" s="285"/>
      <c r="F126" s="285"/>
      <c r="G126" s="285"/>
      <c r="H126" s="285"/>
      <c r="I126" s="285"/>
      <c r="J126" s="285"/>
    </row>
    <row r="127" spans="1:10" ht="54" customHeight="1" x14ac:dyDescent="0.25">
      <c r="A127" s="231" t="s">
        <v>84</v>
      </c>
      <c r="B127" s="231"/>
      <c r="C127" s="231"/>
      <c r="D127" s="231"/>
      <c r="E127" s="231"/>
      <c r="F127" s="231"/>
      <c r="G127" s="231"/>
      <c r="H127" s="231"/>
      <c r="I127" s="231"/>
    </row>
    <row r="128" spans="1:10" ht="12.75" customHeight="1" x14ac:dyDescent="0.25">
      <c r="A128" s="231" t="s">
        <v>70</v>
      </c>
      <c r="B128" s="231"/>
      <c r="C128" s="231"/>
      <c r="D128" s="231"/>
      <c r="E128" s="231"/>
      <c r="F128" s="231"/>
      <c r="G128" s="231"/>
      <c r="H128" s="231"/>
      <c r="I128" s="231"/>
    </row>
    <row r="129" spans="1:9" ht="12.75" customHeight="1" x14ac:dyDescent="0.25">
      <c r="A129" s="231" t="s">
        <v>71</v>
      </c>
      <c r="B129" s="231"/>
      <c r="C129" s="231"/>
      <c r="D129" s="231"/>
      <c r="E129" s="231"/>
      <c r="F129" s="231"/>
      <c r="G129" s="231"/>
      <c r="H129" s="231"/>
      <c r="I129" s="231"/>
    </row>
    <row r="130" spans="1:9" ht="12.75" customHeight="1" x14ac:dyDescent="0.25">
      <c r="A130" s="231" t="s">
        <v>144</v>
      </c>
      <c r="B130" s="231"/>
      <c r="C130" s="231"/>
      <c r="D130" s="231"/>
      <c r="E130" s="231"/>
      <c r="F130" s="231"/>
      <c r="G130" s="231"/>
      <c r="H130" s="231"/>
      <c r="I130" s="231"/>
    </row>
    <row r="131" spans="1:9" ht="12.75" customHeight="1" x14ac:dyDescent="0.25">
      <c r="A131" s="231" t="s">
        <v>140</v>
      </c>
      <c r="B131" s="231"/>
      <c r="C131" s="231"/>
      <c r="D131" s="231"/>
      <c r="E131" s="231"/>
      <c r="F131" s="231"/>
      <c r="G131" s="231"/>
      <c r="H131" s="231"/>
      <c r="I131" s="231"/>
    </row>
    <row r="132" spans="1:9" ht="12.75" customHeight="1" x14ac:dyDescent="0.25">
      <c r="A132" s="231" t="s">
        <v>141</v>
      </c>
      <c r="B132" s="231"/>
      <c r="C132" s="231"/>
      <c r="D132" s="231"/>
      <c r="E132" s="231"/>
      <c r="F132" s="231"/>
      <c r="G132" s="231"/>
      <c r="H132" s="231"/>
      <c r="I132" s="231"/>
    </row>
    <row r="133" spans="1:9" ht="15" customHeight="1" x14ac:dyDescent="0.25">
      <c r="A133" s="231" t="s">
        <v>142</v>
      </c>
      <c r="B133" s="231"/>
      <c r="C133" s="231"/>
      <c r="D133" s="231"/>
      <c r="E133" s="231"/>
      <c r="F133" s="231"/>
      <c r="G133" s="231"/>
      <c r="H133" s="231"/>
      <c r="I133" s="231"/>
    </row>
    <row r="134" spans="1:9" ht="25.5" customHeight="1" x14ac:dyDescent="0.25">
      <c r="A134" s="231" t="s">
        <v>143</v>
      </c>
      <c r="B134" s="231"/>
      <c r="C134" s="231"/>
      <c r="D134" s="231"/>
      <c r="E134" s="231"/>
      <c r="F134" s="231"/>
      <c r="G134" s="231"/>
      <c r="H134" s="231"/>
      <c r="I134" s="231"/>
    </row>
    <row r="135" spans="1:9" ht="24.75" customHeight="1" x14ac:dyDescent="0.25">
      <c r="A135" s="230" t="s">
        <v>58</v>
      </c>
      <c r="B135" s="230"/>
      <c r="C135" s="230"/>
      <c r="D135" s="128"/>
      <c r="E135" s="128"/>
      <c r="F135" s="128"/>
      <c r="G135" s="128"/>
      <c r="H135" s="128"/>
      <c r="I135" s="128"/>
    </row>
    <row r="136" spans="1:9" ht="15" customHeight="1" x14ac:dyDescent="0.25">
      <c r="A136" s="232" t="s">
        <v>146</v>
      </c>
      <c r="B136" s="232"/>
      <c r="C136" s="232"/>
      <c r="D136" s="232"/>
      <c r="E136" s="232"/>
      <c r="F136" s="232"/>
      <c r="G136" s="22"/>
      <c r="H136" s="8"/>
      <c r="I136" s="23"/>
    </row>
    <row r="137" spans="1:9" ht="15" customHeight="1" x14ac:dyDescent="0.25">
      <c r="A137" s="233" t="s">
        <v>99</v>
      </c>
      <c r="B137" s="233"/>
      <c r="C137" s="233"/>
      <c r="D137" s="233"/>
      <c r="E137" s="25"/>
      <c r="F137" s="25"/>
      <c r="G137" s="26"/>
      <c r="H137" s="26"/>
      <c r="I137" s="26"/>
    </row>
    <row r="138" spans="1:9" ht="15" customHeight="1" x14ac:dyDescent="0.25">
      <c r="A138" s="229" t="s">
        <v>29</v>
      </c>
      <c r="B138" s="229"/>
      <c r="C138" s="229"/>
      <c r="D138" s="229"/>
      <c r="E138" s="25"/>
      <c r="F138" s="25"/>
      <c r="G138" s="26"/>
      <c r="H138" s="26"/>
      <c r="I138" s="26"/>
    </row>
    <row r="139" spans="1:9" x14ac:dyDescent="0.25">
      <c r="C139" s="26"/>
      <c r="D139" s="26"/>
      <c r="E139" s="25"/>
      <c r="F139" s="25"/>
      <c r="G139" s="26"/>
      <c r="H139" s="26"/>
      <c r="I139" s="26"/>
    </row>
  </sheetData>
  <mergeCells count="54">
    <mergeCell ref="I10:I30"/>
    <mergeCell ref="B32:B34"/>
    <mergeCell ref="I32:I34"/>
    <mergeCell ref="A1:I1"/>
    <mergeCell ref="A2:I2"/>
    <mergeCell ref="A3:I3"/>
    <mergeCell ref="A4:I4"/>
    <mergeCell ref="A6:I6"/>
    <mergeCell ref="B36:C36"/>
    <mergeCell ref="B37:C37"/>
    <mergeCell ref="A39:A44"/>
    <mergeCell ref="B39:C39"/>
    <mergeCell ref="B40:C40"/>
    <mergeCell ref="B41:C41"/>
    <mergeCell ref="B42:C42"/>
    <mergeCell ref="B43:C43"/>
    <mergeCell ref="B44:C44"/>
    <mergeCell ref="A10:A37"/>
    <mergeCell ref="B10:B30"/>
    <mergeCell ref="A46:I46"/>
    <mergeCell ref="A50:C50"/>
    <mergeCell ref="A57:A82"/>
    <mergeCell ref="B57:B78"/>
    <mergeCell ref="B80:B82"/>
    <mergeCell ref="A53:A54"/>
    <mergeCell ref="B53:B55"/>
    <mergeCell ref="A84:I84"/>
    <mergeCell ref="A88:A118"/>
    <mergeCell ref="B88:B111"/>
    <mergeCell ref="I88:I111"/>
    <mergeCell ref="B113:B115"/>
    <mergeCell ref="I113:I115"/>
    <mergeCell ref="B117:C117"/>
    <mergeCell ref="B118:C118"/>
    <mergeCell ref="A120:A125"/>
    <mergeCell ref="B120:C120"/>
    <mergeCell ref="B121:C121"/>
    <mergeCell ref="B122:C122"/>
    <mergeCell ref="B123:C123"/>
    <mergeCell ref="B124:C124"/>
    <mergeCell ref="B125:C125"/>
    <mergeCell ref="A132:I132"/>
    <mergeCell ref="A133:I133"/>
    <mergeCell ref="A134:I134"/>
    <mergeCell ref="A138:D138"/>
    <mergeCell ref="A135:C135"/>
    <mergeCell ref="A136:F136"/>
    <mergeCell ref="A137:D137"/>
    <mergeCell ref="A127:I127"/>
    <mergeCell ref="A128:I128"/>
    <mergeCell ref="A129:I129"/>
    <mergeCell ref="A131:I131"/>
    <mergeCell ref="A126:J126"/>
    <mergeCell ref="A130:I130"/>
  </mergeCells>
  <conditionalFormatting sqref="H88">
    <cfRule type="iconSet" priority="47">
      <iconSet>
        <cfvo type="percent" val="0"/>
        <cfvo type="num" val="0.95"/>
        <cfvo type="num" val="1"/>
      </iconSet>
    </cfRule>
  </conditionalFormatting>
  <conditionalFormatting sqref="H111">
    <cfRule type="iconSet" priority="46">
      <iconSet>
        <cfvo type="percent" val="0"/>
        <cfvo type="num" val="0.95"/>
        <cfvo type="num" val="1"/>
      </iconSet>
    </cfRule>
  </conditionalFormatting>
  <conditionalFormatting sqref="H89:H93 H96">
    <cfRule type="iconSet" priority="45">
      <iconSet>
        <cfvo type="percent" val="0"/>
        <cfvo type="num" val="0.95"/>
        <cfvo type="num" val="1"/>
      </iconSet>
    </cfRule>
  </conditionalFormatting>
  <conditionalFormatting sqref="H113:H117 H97:H99 H119">
    <cfRule type="iconSet" priority="44">
      <iconSet>
        <cfvo type="percent" val="0"/>
        <cfvo type="num" val="0.95"/>
        <cfvo type="num" val="1"/>
      </iconSet>
    </cfRule>
  </conditionalFormatting>
  <conditionalFormatting sqref="H113:H117 H97:H99">
    <cfRule type="iconSet" priority="43">
      <iconSet>
        <cfvo type="percent" val="0"/>
        <cfvo type="num" val="0.95"/>
        <cfvo type="num" val="1"/>
      </iconSet>
    </cfRule>
  </conditionalFormatting>
  <conditionalFormatting sqref="H97:H98">
    <cfRule type="iconSet" priority="42">
      <iconSet>
        <cfvo type="percent" val="0"/>
        <cfvo type="num" val="0.95"/>
        <cfvo type="num" val="1"/>
      </iconSet>
    </cfRule>
  </conditionalFormatting>
  <conditionalFormatting sqref="H108:H109 H100:H105">
    <cfRule type="iconSet" priority="48">
      <iconSet>
        <cfvo type="percent" val="0"/>
        <cfvo type="num" val="0.95"/>
        <cfvo type="num" val="1"/>
      </iconSet>
    </cfRule>
  </conditionalFormatting>
  <conditionalFormatting sqref="H119 H88:H93 H96:H105 H108:H117">
    <cfRule type="iconSet" priority="49">
      <iconSet>
        <cfvo type="percent" val="0"/>
        <cfvo type="num" val="0.95" gte="0"/>
        <cfvo type="num" val="0.99" gte="0"/>
      </iconSet>
    </cfRule>
  </conditionalFormatting>
  <conditionalFormatting sqref="H120:H125">
    <cfRule type="iconSet" priority="40">
      <iconSet>
        <cfvo type="percent" val="0"/>
        <cfvo type="num" val="0.95"/>
        <cfvo type="num" val="1"/>
      </iconSet>
    </cfRule>
  </conditionalFormatting>
  <conditionalFormatting sqref="H120:H125">
    <cfRule type="iconSet" priority="39">
      <iconSet>
        <cfvo type="percent" val="0"/>
        <cfvo type="num" val="0.95"/>
        <cfvo type="num" val="1"/>
      </iconSet>
    </cfRule>
  </conditionalFormatting>
  <conditionalFormatting sqref="H120:H125">
    <cfRule type="iconSet" priority="41">
      <iconSet>
        <cfvo type="percent" val="0"/>
        <cfvo type="num" val="0.95" gte="0"/>
        <cfvo type="num" val="0.99" gte="0"/>
      </iconSet>
    </cfRule>
  </conditionalFormatting>
  <conditionalFormatting sqref="H9">
    <cfRule type="iconSet" priority="36">
      <iconSet>
        <cfvo type="percent" val="0"/>
        <cfvo type="num" val="0.95" gte="0"/>
        <cfvo type="num" val="1" gte="0"/>
      </iconSet>
    </cfRule>
  </conditionalFormatting>
  <conditionalFormatting sqref="H9">
    <cfRule type="iconSet" priority="37">
      <iconSet>
        <cfvo type="percent" val="0"/>
        <cfvo type="num" val="0.95" gte="0"/>
        <cfvo type="num" val="0.99" gte="0"/>
      </iconSet>
    </cfRule>
  </conditionalFormatting>
  <conditionalFormatting sqref="H39:H44">
    <cfRule type="iconSet" priority="26">
      <iconSet>
        <cfvo type="percent" val="0"/>
        <cfvo type="num" val="0.95"/>
        <cfvo type="num" val="1"/>
      </iconSet>
    </cfRule>
  </conditionalFormatting>
  <conditionalFormatting sqref="H39:H44">
    <cfRule type="iconSet" priority="25">
      <iconSet>
        <cfvo type="percent" val="0"/>
        <cfvo type="num" val="0.95"/>
        <cfvo type="num" val="1"/>
      </iconSet>
    </cfRule>
  </conditionalFormatting>
  <conditionalFormatting sqref="H39:H44">
    <cfRule type="iconSet" priority="27">
      <iconSet>
        <cfvo type="percent" val="0"/>
        <cfvo type="num" val="0.95" gte="0"/>
        <cfvo type="num" val="0.99" gte="0"/>
      </iconSet>
    </cfRule>
  </conditionalFormatting>
  <conditionalFormatting sqref="H9">
    <cfRule type="iconSet" priority="38">
      <iconSet>
        <cfvo type="percent" val="0"/>
        <cfvo type="num" val="0.95"/>
        <cfvo type="num" val="1"/>
      </iconSet>
    </cfRule>
  </conditionalFormatting>
  <conditionalFormatting sqref="H10">
    <cfRule type="iconSet" priority="33">
      <iconSet>
        <cfvo type="percent" val="0"/>
        <cfvo type="num" val="0.95"/>
        <cfvo type="num" val="1"/>
      </iconSet>
    </cfRule>
  </conditionalFormatting>
  <conditionalFormatting sqref="H30">
    <cfRule type="iconSet" priority="32">
      <iconSet>
        <cfvo type="percent" val="0"/>
        <cfvo type="num" val="0.95"/>
        <cfvo type="num" val="1"/>
      </iconSet>
    </cfRule>
  </conditionalFormatting>
  <conditionalFormatting sqref="H11:H12 H14:H15 H18">
    <cfRule type="iconSet" priority="31">
      <iconSet>
        <cfvo type="percent" val="0"/>
        <cfvo type="num" val="0.95"/>
        <cfvo type="num" val="1"/>
      </iconSet>
    </cfRule>
  </conditionalFormatting>
  <conditionalFormatting sqref="H32:H36 H19:H21 H38">
    <cfRule type="iconSet" priority="30">
      <iconSet>
        <cfvo type="percent" val="0"/>
        <cfvo type="num" val="0.95"/>
        <cfvo type="num" val="1"/>
      </iconSet>
    </cfRule>
  </conditionalFormatting>
  <conditionalFormatting sqref="H32:H36 H19:H21">
    <cfRule type="iconSet" priority="29">
      <iconSet>
        <cfvo type="percent" val="0"/>
        <cfvo type="num" val="0.95"/>
        <cfvo type="num" val="1"/>
      </iconSet>
    </cfRule>
  </conditionalFormatting>
  <conditionalFormatting sqref="H19:H20">
    <cfRule type="iconSet" priority="28">
      <iconSet>
        <cfvo type="percent" val="0"/>
        <cfvo type="num" val="0.95"/>
        <cfvo type="num" val="1"/>
      </iconSet>
    </cfRule>
  </conditionalFormatting>
  <conditionalFormatting sqref="H38 H10:H12 H14:H15 H18:H36">
    <cfRule type="iconSet" priority="35">
      <iconSet>
        <cfvo type="percent" val="0"/>
        <cfvo type="num" val="0.95" gte="0"/>
        <cfvo type="num" val="0.99" gte="0"/>
      </iconSet>
    </cfRule>
  </conditionalFormatting>
  <conditionalFormatting sqref="H29">
    <cfRule type="iconSet" priority="50">
      <iconSet>
        <cfvo type="percent" val="0"/>
        <cfvo type="num" val="0.95"/>
        <cfvo type="num" val="1"/>
      </iconSet>
    </cfRule>
  </conditionalFormatting>
  <conditionalFormatting sqref="H110">
    <cfRule type="iconSet" priority="53">
      <iconSet>
        <cfvo type="percent" val="0"/>
        <cfvo type="num" val="0.95"/>
        <cfvo type="num" val="1"/>
      </iconSet>
    </cfRule>
  </conditionalFormatting>
  <conditionalFormatting sqref="H108:H111 H100:H105 H88:H93 H96">
    <cfRule type="iconSet" priority="54">
      <iconSet>
        <cfvo type="percent" val="0"/>
        <cfvo type="num" val="0.95" gte="0"/>
        <cfvo type="num" val="1" gte="0"/>
      </iconSet>
    </cfRule>
  </conditionalFormatting>
  <conditionalFormatting sqref="H108:H110 H100:H105 H89:H93 H96">
    <cfRule type="iconSet" priority="55">
      <iconSet>
        <cfvo type="percent" val="0"/>
        <cfvo type="num" val="0.95" gte="0"/>
        <cfvo type="num" val="1" gte="0"/>
      </iconSet>
    </cfRule>
  </conditionalFormatting>
  <conditionalFormatting sqref="H16">
    <cfRule type="iconSet" priority="21">
      <iconSet>
        <cfvo type="percent" val="0"/>
        <cfvo type="num" val="0.95"/>
        <cfvo type="num" val="1"/>
      </iconSet>
    </cfRule>
  </conditionalFormatting>
  <conditionalFormatting sqref="H16">
    <cfRule type="iconSet" priority="22">
      <iconSet>
        <cfvo type="percent" val="0"/>
        <cfvo type="num" val="0.95" gte="0"/>
        <cfvo type="num" val="0.99" gte="0"/>
      </iconSet>
    </cfRule>
  </conditionalFormatting>
  <conditionalFormatting sqref="H16">
    <cfRule type="iconSet" priority="23">
      <iconSet>
        <cfvo type="percent" val="0"/>
        <cfvo type="num" val="0.95" gte="0"/>
        <cfvo type="num" val="1" gte="0"/>
      </iconSet>
    </cfRule>
  </conditionalFormatting>
  <conditionalFormatting sqref="H16">
    <cfRule type="iconSet" priority="24">
      <iconSet>
        <cfvo type="percent" val="0"/>
        <cfvo type="num" val="0.95" gte="0"/>
        <cfvo type="num" val="1" gte="0"/>
      </iconSet>
    </cfRule>
  </conditionalFormatting>
  <conditionalFormatting sqref="H17">
    <cfRule type="iconSet" priority="17">
      <iconSet>
        <cfvo type="percent" val="0"/>
        <cfvo type="num" val="0.95"/>
        <cfvo type="num" val="1"/>
      </iconSet>
    </cfRule>
  </conditionalFormatting>
  <conditionalFormatting sqref="H17">
    <cfRule type="iconSet" priority="18">
      <iconSet>
        <cfvo type="percent" val="0"/>
        <cfvo type="num" val="0.95" gte="0"/>
        <cfvo type="num" val="0.99" gte="0"/>
      </iconSet>
    </cfRule>
  </conditionalFormatting>
  <conditionalFormatting sqref="H17">
    <cfRule type="iconSet" priority="19">
      <iconSet>
        <cfvo type="percent" val="0"/>
        <cfvo type="num" val="0.95" gte="0"/>
        <cfvo type="num" val="1" gte="0"/>
      </iconSet>
    </cfRule>
  </conditionalFormatting>
  <conditionalFormatting sqref="H17">
    <cfRule type="iconSet" priority="20">
      <iconSet>
        <cfvo type="percent" val="0"/>
        <cfvo type="num" val="0.95" gte="0"/>
        <cfvo type="num" val="1" gte="0"/>
      </iconSet>
    </cfRule>
  </conditionalFormatting>
  <conditionalFormatting sqref="H94">
    <cfRule type="iconSet" priority="13">
      <iconSet>
        <cfvo type="percent" val="0"/>
        <cfvo type="num" val="0.95"/>
        <cfvo type="num" val="1"/>
      </iconSet>
    </cfRule>
  </conditionalFormatting>
  <conditionalFormatting sqref="H94">
    <cfRule type="iconSet" priority="14">
      <iconSet>
        <cfvo type="percent" val="0"/>
        <cfvo type="num" val="0.95" gte="0"/>
        <cfvo type="num" val="0.99" gte="0"/>
      </iconSet>
    </cfRule>
  </conditionalFormatting>
  <conditionalFormatting sqref="H94">
    <cfRule type="iconSet" priority="15">
      <iconSet>
        <cfvo type="percent" val="0"/>
        <cfvo type="num" val="0.95" gte="0"/>
        <cfvo type="num" val="1" gte="0"/>
      </iconSet>
    </cfRule>
  </conditionalFormatting>
  <conditionalFormatting sqref="H94">
    <cfRule type="iconSet" priority="16">
      <iconSet>
        <cfvo type="percent" val="0"/>
        <cfvo type="num" val="0.95" gte="0"/>
        <cfvo type="num" val="1" gte="0"/>
      </iconSet>
    </cfRule>
  </conditionalFormatting>
  <conditionalFormatting sqref="H95">
    <cfRule type="iconSet" priority="9">
      <iconSet>
        <cfvo type="percent" val="0"/>
        <cfvo type="num" val="0.95"/>
        <cfvo type="num" val="1"/>
      </iconSet>
    </cfRule>
  </conditionalFormatting>
  <conditionalFormatting sqref="H95">
    <cfRule type="iconSet" priority="10">
      <iconSet>
        <cfvo type="percent" val="0"/>
        <cfvo type="num" val="0.95" gte="0"/>
        <cfvo type="num" val="0.99" gte="0"/>
      </iconSet>
    </cfRule>
  </conditionalFormatting>
  <conditionalFormatting sqref="H95">
    <cfRule type="iconSet" priority="11">
      <iconSet>
        <cfvo type="percent" val="0"/>
        <cfvo type="num" val="0.95" gte="0"/>
        <cfvo type="num" val="1" gte="0"/>
      </iconSet>
    </cfRule>
  </conditionalFormatting>
  <conditionalFormatting sqref="H95">
    <cfRule type="iconSet" priority="12">
      <iconSet>
        <cfvo type="percent" val="0"/>
        <cfvo type="num" val="0.95" gte="0"/>
        <cfvo type="num" val="1" gte="0"/>
      </iconSet>
    </cfRule>
  </conditionalFormatting>
  <conditionalFormatting sqref="H107">
    <cfRule type="iconSet" priority="5">
      <iconSet>
        <cfvo type="percent" val="0"/>
        <cfvo type="num" val="0.95"/>
        <cfvo type="num" val="1"/>
      </iconSet>
    </cfRule>
  </conditionalFormatting>
  <conditionalFormatting sqref="H107">
    <cfRule type="iconSet" priority="6">
      <iconSet>
        <cfvo type="percent" val="0"/>
        <cfvo type="num" val="0.95" gte="0"/>
        <cfvo type="num" val="0.99" gte="0"/>
      </iconSet>
    </cfRule>
  </conditionalFormatting>
  <conditionalFormatting sqref="H107">
    <cfRule type="iconSet" priority="7">
      <iconSet>
        <cfvo type="percent" val="0"/>
        <cfvo type="num" val="0.95" gte="0"/>
        <cfvo type="num" val="1" gte="0"/>
      </iconSet>
    </cfRule>
  </conditionalFormatting>
  <conditionalFormatting sqref="H107">
    <cfRule type="iconSet" priority="8">
      <iconSet>
        <cfvo type="percent" val="0"/>
        <cfvo type="num" val="0.95" gte="0"/>
        <cfvo type="num" val="1" gte="0"/>
      </iconSet>
    </cfRule>
  </conditionalFormatting>
  <conditionalFormatting sqref="H106">
    <cfRule type="iconSet" priority="1">
      <iconSet>
        <cfvo type="percent" val="0"/>
        <cfvo type="num" val="0.95"/>
        <cfvo type="num" val="1"/>
      </iconSet>
    </cfRule>
  </conditionalFormatting>
  <conditionalFormatting sqref="H106">
    <cfRule type="iconSet" priority="2">
      <iconSet>
        <cfvo type="percent" val="0"/>
        <cfvo type="num" val="0.95" gte="0"/>
        <cfvo type="num" val="0.99" gte="0"/>
      </iconSet>
    </cfRule>
  </conditionalFormatting>
  <conditionalFormatting sqref="H106">
    <cfRule type="iconSet" priority="3">
      <iconSet>
        <cfvo type="percent" val="0"/>
        <cfvo type="num" val="0.95" gte="0"/>
        <cfvo type="num" val="1" gte="0"/>
      </iconSet>
    </cfRule>
  </conditionalFormatting>
  <conditionalFormatting sqref="H106">
    <cfRule type="iconSet" priority="4">
      <iconSet>
        <cfvo type="percent" val="0"/>
        <cfvo type="num" val="0.95" gte="0"/>
        <cfvo type="num" val="1" gte="0"/>
      </iconSet>
    </cfRule>
  </conditionalFormatting>
  <conditionalFormatting sqref="H22:H28">
    <cfRule type="iconSet" priority="228">
      <iconSet>
        <cfvo type="percent" val="0"/>
        <cfvo type="num" val="0.95"/>
        <cfvo type="num" val="1"/>
      </iconSet>
    </cfRule>
  </conditionalFormatting>
  <conditionalFormatting sqref="H22:H30 H10:H12 H14:H15 H18">
    <cfRule type="iconSet" priority="230">
      <iconSet>
        <cfvo type="percent" val="0"/>
        <cfvo type="num" val="0.95" gte="0"/>
        <cfvo type="num" val="1" gte="0"/>
      </iconSet>
    </cfRule>
  </conditionalFormatting>
  <conditionalFormatting sqref="H22:H29 H11:H12 H14:H15 H18">
    <cfRule type="iconSet" priority="235">
      <iconSet>
        <cfvo type="percent" val="0"/>
        <cfvo type="num" val="0.95" gte="0"/>
        <cfvo type="num" val="1" gte="0"/>
      </iconSet>
    </cfRule>
  </conditionalFormatting>
  <printOptions horizontalCentered="1" verticalCentered="1"/>
  <pageMargins left="0.74803149606299213" right="0.74803149606299213" top="0.35" bottom="0.39370078740157483" header="0.26" footer="0.19685039370078741"/>
  <pageSetup paperSize="9" scale="31" orientation="landscape" r:id="rId1"/>
  <headerFooter alignWithMargins="0">
    <oddHeader>&amp;R&amp;"Arial,Negrita"&amp;11CUADRO No. "A1"</oddHeader>
    <oddFooter>&amp;LFecha:  &amp;D&amp;RPlanificación Nacional.- XM</oddFooter>
  </headerFooter>
  <ignoredErrors>
    <ignoredError sqref="D108:G110 D113:G122 D124:G125 D123:E123 D88:E88 D97:G98 E89:E93 E96 D99:G102 D103:G104 E105" evalError="1"/>
    <ignoredError sqref="F123:G123" evalError="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pageSetUpPr fitToPage="1"/>
  </sheetPr>
  <dimension ref="A1:CS130"/>
  <sheetViews>
    <sheetView showGridLines="0" zoomScale="90" zoomScaleNormal="90" zoomScaleSheetLayoutView="85" workbookViewId="0">
      <pane xSplit="1" ySplit="4" topLeftCell="B65" activePane="bottomRight" state="frozen"/>
      <selection pane="topRight" activeCell="B1" sqref="B1"/>
      <selection pane="bottomLeft" activeCell="A5" sqref="A5"/>
      <selection pane="bottomRight" activeCell="R73" sqref="R73"/>
    </sheetView>
  </sheetViews>
  <sheetFormatPr baseColWidth="10" defaultColWidth="11.44140625" defaultRowHeight="13.2" outlineLevelRow="2" x14ac:dyDescent="0.25"/>
  <cols>
    <col min="1" max="1" width="55.88671875" style="1" customWidth="1"/>
    <col min="2" max="2" width="18" style="195" customWidth="1"/>
    <col min="3" max="3" width="18.77734375" style="195" customWidth="1"/>
    <col min="4" max="4" width="18" style="195" customWidth="1"/>
    <col min="5" max="6" width="16.5546875" style="27" customWidth="1"/>
    <col min="7" max="10" width="16.5546875" style="27" hidden="1" customWidth="1"/>
    <col min="11" max="14" width="15.109375" style="1" hidden="1" customWidth="1"/>
    <col min="15" max="15" width="24.6640625" style="1" customWidth="1"/>
    <col min="16" max="18" width="8.44140625" style="1" customWidth="1"/>
    <col min="19" max="19" width="17" style="1" customWidth="1"/>
    <col min="20" max="20" width="16.109375" style="1" customWidth="1"/>
    <col min="21" max="96" width="8.44140625" style="1" customWidth="1"/>
    <col min="97" max="97" width="4.6640625" style="1" customWidth="1"/>
    <col min="98" max="178" width="8.44140625" style="1" customWidth="1"/>
    <col min="179" max="179" width="8.6640625" style="1" bestFit="1" customWidth="1"/>
    <col min="180" max="16384" width="11.44140625" style="1"/>
  </cols>
  <sheetData>
    <row r="1" spans="1:97" ht="19.2" x14ac:dyDescent="0.3">
      <c r="A1" s="293" t="s">
        <v>79</v>
      </c>
      <c r="B1" s="293"/>
      <c r="C1" s="293"/>
      <c r="D1" s="293"/>
      <c r="E1" s="293"/>
      <c r="F1" s="293"/>
      <c r="G1" s="293"/>
      <c r="H1" s="293"/>
      <c r="I1" s="293"/>
      <c r="J1" s="293"/>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row>
    <row r="2" spans="1:97" ht="17.399999999999999" x14ac:dyDescent="0.3">
      <c r="A2" s="294" t="s">
        <v>132</v>
      </c>
      <c r="B2" s="294"/>
      <c r="C2" s="294"/>
      <c r="D2" s="294"/>
      <c r="E2" s="294"/>
      <c r="F2" s="294"/>
      <c r="G2" s="294"/>
      <c r="H2" s="294"/>
      <c r="I2" s="294"/>
      <c r="J2" s="294"/>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row>
    <row r="3" spans="1:97" ht="17.399999999999999" x14ac:dyDescent="0.3">
      <c r="A3" s="295" t="s">
        <v>56</v>
      </c>
      <c r="B3" s="295"/>
      <c r="C3" s="295"/>
      <c r="D3" s="295"/>
      <c r="E3" s="295"/>
      <c r="F3" s="295"/>
      <c r="G3" s="295"/>
      <c r="H3" s="295"/>
      <c r="I3" s="295"/>
      <c r="J3" s="295"/>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row>
    <row r="4" spans="1:97" ht="17.399999999999999" x14ac:dyDescent="0.3">
      <c r="A4" s="270" t="s">
        <v>126</v>
      </c>
      <c r="B4" s="270"/>
      <c r="C4" s="270"/>
      <c r="D4" s="270"/>
      <c r="E4" s="270"/>
      <c r="F4" s="270"/>
      <c r="G4" s="270"/>
      <c r="H4" s="270"/>
      <c r="I4" s="270"/>
      <c r="J4" s="270"/>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row>
    <row r="5" spans="1:97" ht="7.5" customHeight="1" x14ac:dyDescent="0.3">
      <c r="A5" s="37"/>
      <c r="B5" s="178"/>
      <c r="C5" s="178"/>
      <c r="D5" s="179"/>
      <c r="E5" s="37"/>
      <c r="F5" s="37"/>
      <c r="G5" s="37"/>
      <c r="H5" s="37"/>
      <c r="I5" s="37"/>
      <c r="J5" s="37"/>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1:97" ht="18.75" customHeight="1" x14ac:dyDescent="0.25">
      <c r="A6" s="63" t="s">
        <v>0</v>
      </c>
      <c r="B6" s="180" t="s">
        <v>55</v>
      </c>
      <c r="C6" s="180" t="s">
        <v>57</v>
      </c>
      <c r="D6" s="180" t="s">
        <v>95</v>
      </c>
      <c r="E6" s="64" t="s">
        <v>100</v>
      </c>
      <c r="F6" s="64" t="s">
        <v>101</v>
      </c>
      <c r="G6" s="64" t="s">
        <v>102</v>
      </c>
      <c r="H6" s="64" t="s">
        <v>103</v>
      </c>
      <c r="I6" s="64" t="s">
        <v>109</v>
      </c>
      <c r="J6" s="64" t="s">
        <v>110</v>
      </c>
      <c r="K6" s="64" t="s">
        <v>111</v>
      </c>
      <c r="L6" s="64" t="s">
        <v>112</v>
      </c>
      <c r="M6" s="64" t="s">
        <v>113</v>
      </c>
      <c r="N6" s="64" t="s">
        <v>114</v>
      </c>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97" s="3" customFormat="1" ht="8.25" customHeight="1" x14ac:dyDescent="0.3">
      <c r="A7" s="36"/>
      <c r="B7" s="35"/>
      <c r="C7" s="35"/>
      <c r="D7" s="35"/>
      <c r="E7" s="35"/>
      <c r="F7" s="35"/>
      <c r="G7" s="35"/>
      <c r="H7" s="35"/>
      <c r="I7" s="35"/>
      <c r="J7" s="35"/>
      <c r="K7" s="35"/>
      <c r="L7" s="35"/>
      <c r="M7" s="35"/>
      <c r="N7" s="35"/>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row>
    <row r="8" spans="1:97" x14ac:dyDescent="0.25">
      <c r="A8" s="115" t="s">
        <v>1</v>
      </c>
      <c r="B8" s="181">
        <f t="shared" ref="B8:B17" si="0">SUM(C8:N8)</f>
        <v>2742306.5122899963</v>
      </c>
      <c r="C8" s="218">
        <f>C9+C10+C11+C12</f>
        <v>541347.27227999899</v>
      </c>
      <c r="D8" s="218">
        <f>D9+D10+D11+D12</f>
        <v>296404.69715999818</v>
      </c>
      <c r="E8" s="218">
        <f>E9+E10+E11+E12</f>
        <v>515755.6265400009</v>
      </c>
      <c r="F8" s="218">
        <f>F9+F10+F11+F12</f>
        <v>1388798.9163099984</v>
      </c>
      <c r="G8" s="145"/>
      <c r="H8" s="145"/>
      <c r="I8" s="145"/>
      <c r="J8" s="145"/>
      <c r="K8" s="145"/>
      <c r="L8" s="145"/>
      <c r="M8" s="145"/>
      <c r="N8" s="145"/>
      <c r="O8" s="163"/>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1:97" ht="16.5" customHeight="1" outlineLevel="1" x14ac:dyDescent="0.25">
      <c r="A9" s="116" t="s">
        <v>31</v>
      </c>
      <c r="B9" s="215">
        <f t="shared" si="0"/>
        <v>1403261.5152599984</v>
      </c>
      <c r="C9" s="183">
        <v>510929.86825999897</v>
      </c>
      <c r="D9" s="183">
        <v>273797.83953999815</v>
      </c>
      <c r="E9" s="122">
        <v>280588.7085700006</v>
      </c>
      <c r="F9" s="122">
        <v>337945.09889000043</v>
      </c>
      <c r="G9" s="146"/>
      <c r="H9" s="146"/>
      <c r="I9" s="146"/>
      <c r="J9" s="146"/>
      <c r="K9" s="146"/>
      <c r="L9" s="146"/>
      <c r="M9" s="146"/>
      <c r="N9" s="146"/>
      <c r="O9" s="164"/>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1:97" ht="16.5" customHeight="1" outlineLevel="1" x14ac:dyDescent="0.25">
      <c r="A10" s="116" t="s">
        <v>30</v>
      </c>
      <c r="B10" s="215">
        <f t="shared" si="0"/>
        <v>18641.271920000003</v>
      </c>
      <c r="C10" s="183">
        <v>5521.6834800000006</v>
      </c>
      <c r="D10" s="183">
        <v>5293.4358200000006</v>
      </c>
      <c r="E10" s="122">
        <v>70.297830000000005</v>
      </c>
      <c r="F10" s="122">
        <v>7755.8547900000003</v>
      </c>
      <c r="G10" s="146"/>
      <c r="H10" s="146"/>
      <c r="I10" s="146"/>
      <c r="J10" s="146"/>
      <c r="K10" s="146"/>
      <c r="L10" s="146"/>
      <c r="M10" s="146"/>
      <c r="N10" s="146"/>
      <c r="O10" s="164"/>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row>
    <row r="11" spans="1:97" ht="16.5" customHeight="1" outlineLevel="1" x14ac:dyDescent="0.25">
      <c r="A11" s="116" t="s">
        <v>35</v>
      </c>
      <c r="B11" s="215">
        <f t="shared" si="0"/>
        <v>1935.5215200000009</v>
      </c>
      <c r="C11" s="183">
        <v>145.94132999999999</v>
      </c>
      <c r="D11" s="183">
        <v>106.75151</v>
      </c>
      <c r="E11" s="122">
        <v>1571.098220000001</v>
      </c>
      <c r="F11" s="122">
        <v>111.73045999999991</v>
      </c>
      <c r="G11" s="146"/>
      <c r="H11" s="146"/>
      <c r="I11" s="146"/>
      <c r="J11" s="146"/>
      <c r="K11" s="146"/>
      <c r="L11" s="146"/>
      <c r="M11" s="146"/>
      <c r="N11" s="146"/>
      <c r="O11" s="164"/>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row>
    <row r="12" spans="1:97" ht="16.5" customHeight="1" outlineLevel="1" x14ac:dyDescent="0.25">
      <c r="A12" s="117" t="s">
        <v>2</v>
      </c>
      <c r="B12" s="182">
        <f t="shared" si="0"/>
        <v>1318468.2035899984</v>
      </c>
      <c r="C12" s="219">
        <v>24749.779210000019</v>
      </c>
      <c r="D12" s="219">
        <v>17206.670290000053</v>
      </c>
      <c r="E12" s="220">
        <v>233525.52192000029</v>
      </c>
      <c r="F12" s="220">
        <v>1042986.232169998</v>
      </c>
      <c r="G12" s="146"/>
      <c r="H12" s="146"/>
      <c r="I12" s="146"/>
      <c r="J12" s="146"/>
      <c r="K12" s="146"/>
      <c r="L12" s="146"/>
      <c r="M12" s="146"/>
      <c r="N12" s="146"/>
      <c r="O12" s="165"/>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row>
    <row r="13" spans="1:97" ht="16.5" customHeight="1" outlineLevel="2" x14ac:dyDescent="0.25">
      <c r="A13" s="118" t="s">
        <v>34</v>
      </c>
      <c r="B13" s="215">
        <f t="shared" si="0"/>
        <v>224855.97387000019</v>
      </c>
      <c r="C13" s="183">
        <v>4144.3086900000062</v>
      </c>
      <c r="D13" s="183">
        <v>5995.7386900000047</v>
      </c>
      <c r="E13" s="122">
        <v>175477.8528800002</v>
      </c>
      <c r="F13" s="122">
        <v>39238.073609999992</v>
      </c>
      <c r="G13" s="146"/>
      <c r="H13" s="146"/>
      <c r="I13" s="146"/>
      <c r="J13" s="146"/>
      <c r="K13" s="146"/>
      <c r="L13" s="146"/>
      <c r="M13" s="146"/>
      <c r="N13" s="146"/>
      <c r="O13" s="166"/>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row>
    <row r="14" spans="1:97" ht="16.5" customHeight="1" outlineLevel="2" x14ac:dyDescent="0.25">
      <c r="A14" s="118" t="s">
        <v>33</v>
      </c>
      <c r="B14" s="215">
        <f t="shared" si="0"/>
        <v>1082933.6165</v>
      </c>
      <c r="C14" s="183">
        <v>14617.66483</v>
      </c>
      <c r="D14" s="183">
        <v>9746.1388700000043</v>
      </c>
      <c r="E14" s="122">
        <v>56614.533810000008</v>
      </c>
      <c r="F14" s="122">
        <v>1001955.27899</v>
      </c>
      <c r="G14" s="146"/>
      <c r="H14" s="146"/>
      <c r="I14" s="146"/>
      <c r="J14" s="146"/>
      <c r="K14" s="146"/>
      <c r="L14" s="146"/>
      <c r="M14" s="146"/>
      <c r="N14" s="146"/>
      <c r="O14" s="166"/>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row>
    <row r="15" spans="1:97" ht="16.5" customHeight="1" outlineLevel="2" x14ac:dyDescent="0.25">
      <c r="A15" s="118" t="s">
        <v>32</v>
      </c>
      <c r="B15" s="215">
        <f t="shared" si="0"/>
        <v>3159.5343200000002</v>
      </c>
      <c r="C15" s="183">
        <v>889.17160000000024</v>
      </c>
      <c r="D15" s="183">
        <v>590.75517999999988</v>
      </c>
      <c r="E15" s="122">
        <v>589.04953999999998</v>
      </c>
      <c r="F15" s="122">
        <v>1090.558</v>
      </c>
      <c r="G15" s="146"/>
      <c r="H15" s="146"/>
      <c r="I15" s="146"/>
      <c r="J15" s="146"/>
      <c r="K15" s="146"/>
      <c r="L15" s="146"/>
      <c r="M15" s="146"/>
      <c r="N15" s="146"/>
      <c r="O15" s="166"/>
      <c r="P15" s="29"/>
      <c r="Q15" s="29"/>
      <c r="R15" s="29"/>
      <c r="S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row>
    <row r="16" spans="1:97" ht="16.5" customHeight="1" outlineLevel="2" x14ac:dyDescent="0.25">
      <c r="A16" s="118" t="s">
        <v>91</v>
      </c>
      <c r="B16" s="215">
        <f t="shared" si="0"/>
        <v>3470.6865200000029</v>
      </c>
      <c r="C16" s="183">
        <v>1137.3678000000032</v>
      </c>
      <c r="D16" s="183">
        <v>828.03759000000196</v>
      </c>
      <c r="E16" s="122">
        <v>843.29727999999818</v>
      </c>
      <c r="F16" s="122">
        <v>661.98384999999951</v>
      </c>
      <c r="G16" s="146"/>
      <c r="H16" s="146"/>
      <c r="I16" s="146"/>
      <c r="J16" s="146"/>
      <c r="K16" s="146"/>
      <c r="L16" s="146"/>
      <c r="M16" s="146"/>
      <c r="N16" s="146"/>
      <c r="O16" s="166"/>
      <c r="P16" s="29"/>
      <c r="Q16" s="29"/>
      <c r="R16" s="29"/>
      <c r="S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row>
    <row r="17" spans="1:49" ht="16.5" customHeight="1" outlineLevel="2" x14ac:dyDescent="0.25">
      <c r="A17" s="111" t="s">
        <v>96</v>
      </c>
      <c r="B17" s="215">
        <f t="shared" si="0"/>
        <v>4048.3923800000002</v>
      </c>
      <c r="C17" s="183">
        <v>3961.26629</v>
      </c>
      <c r="D17" s="183">
        <v>45.999960000000009</v>
      </c>
      <c r="E17" s="122">
        <v>0.78840999999999994</v>
      </c>
      <c r="F17" s="122">
        <v>40.337719999999983</v>
      </c>
      <c r="G17" s="146"/>
      <c r="H17" s="146"/>
      <c r="I17" s="146"/>
      <c r="J17" s="146"/>
      <c r="K17" s="146"/>
      <c r="L17" s="146"/>
      <c r="M17" s="146"/>
      <c r="N17" s="146"/>
      <c r="O17" s="167"/>
      <c r="P17" s="29"/>
      <c r="Q17" s="29"/>
      <c r="R17" s="29"/>
      <c r="S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row>
    <row r="18" spans="1:49" s="33" customFormat="1" ht="16.5" customHeight="1" x14ac:dyDescent="0.25">
      <c r="A18" s="119" t="s">
        <v>3</v>
      </c>
      <c r="B18" s="184">
        <f t="shared" ref="B18:B67" si="1">SUM(C18:N18)</f>
        <v>2808590.1119500203</v>
      </c>
      <c r="C18" s="219">
        <f>C19+C20</f>
        <v>883507.00718000683</v>
      </c>
      <c r="D18" s="221">
        <f>D19+D20</f>
        <v>607861.39174999832</v>
      </c>
      <c r="E18" s="221">
        <f>E19+E20</f>
        <v>621311.63702000887</v>
      </c>
      <c r="F18" s="221">
        <f>F19+F20</f>
        <v>695910.07600000571</v>
      </c>
      <c r="G18" s="147"/>
      <c r="H18" s="147"/>
      <c r="I18" s="147"/>
      <c r="J18" s="147"/>
      <c r="K18" s="147"/>
      <c r="L18" s="147"/>
      <c r="M18" s="147"/>
      <c r="N18" s="147"/>
      <c r="O18" s="163"/>
      <c r="P18" s="34"/>
      <c r="Q18" s="34"/>
      <c r="R18" s="34"/>
      <c r="S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row>
    <row r="19" spans="1:49" ht="16.5" customHeight="1" outlineLevel="1" x14ac:dyDescent="0.25">
      <c r="A19" s="117" t="s">
        <v>94</v>
      </c>
      <c r="B19" s="215">
        <f t="shared" si="1"/>
        <v>2130658.9377200189</v>
      </c>
      <c r="C19" s="183">
        <v>701312.54751000577</v>
      </c>
      <c r="D19" s="183">
        <v>457233.51757999789</v>
      </c>
      <c r="E19" s="122">
        <v>447220.82481000893</v>
      </c>
      <c r="F19" s="122">
        <v>524892.04782000615</v>
      </c>
      <c r="G19" s="146"/>
      <c r="H19" s="146"/>
      <c r="I19" s="146"/>
      <c r="J19" s="146"/>
      <c r="K19" s="146"/>
      <c r="L19" s="146"/>
      <c r="M19" s="146"/>
      <c r="N19" s="146"/>
      <c r="O19" s="165"/>
      <c r="P19" s="29"/>
      <c r="Q19" s="29"/>
      <c r="R19" s="29"/>
      <c r="S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ht="16.5" customHeight="1" outlineLevel="1" x14ac:dyDescent="0.25">
      <c r="A20" s="117" t="s">
        <v>63</v>
      </c>
      <c r="B20" s="215">
        <f t="shared" si="1"/>
        <v>677931.17423000094</v>
      </c>
      <c r="C20" s="183">
        <v>182194.45967000109</v>
      </c>
      <c r="D20" s="183">
        <v>150627.87417000049</v>
      </c>
      <c r="E20" s="122">
        <v>174090.81220999989</v>
      </c>
      <c r="F20" s="122">
        <v>171018.0281799995</v>
      </c>
      <c r="G20" s="146"/>
      <c r="H20" s="146"/>
      <c r="I20" s="146"/>
      <c r="J20" s="146"/>
      <c r="K20" s="146"/>
      <c r="L20" s="146"/>
      <c r="M20" s="146"/>
      <c r="N20" s="146"/>
      <c r="O20" s="165"/>
      <c r="P20" s="29"/>
      <c r="Q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row>
    <row r="21" spans="1:49" s="33" customFormat="1" ht="16.5" customHeight="1" x14ac:dyDescent="0.25">
      <c r="A21" s="119" t="s">
        <v>4</v>
      </c>
      <c r="B21" s="184">
        <f>SUM(C21:N21)</f>
        <v>285668.77377999993</v>
      </c>
      <c r="C21" s="219">
        <f>C22+C44</f>
        <v>95012.492649999971</v>
      </c>
      <c r="D21" s="221">
        <f>D22+D44</f>
        <v>53217.986850000001</v>
      </c>
      <c r="E21" s="221">
        <f>E22+E44</f>
        <v>68730.145739999993</v>
      </c>
      <c r="F21" s="221">
        <f>F22+F44</f>
        <v>68708.148539999995</v>
      </c>
      <c r="G21" s="147"/>
      <c r="H21" s="147"/>
      <c r="I21" s="147"/>
      <c r="J21" s="147"/>
      <c r="K21" s="147"/>
      <c r="L21" s="147"/>
      <c r="M21" s="147"/>
      <c r="N21" s="147"/>
      <c r="O21" s="163"/>
      <c r="P21" s="34"/>
      <c r="Q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row>
    <row r="22" spans="1:49" ht="16.5" customHeight="1" outlineLevel="1" x14ac:dyDescent="0.25">
      <c r="A22" s="106" t="s">
        <v>66</v>
      </c>
      <c r="B22" s="182">
        <f t="shared" si="1"/>
        <v>185749.52323999995</v>
      </c>
      <c r="C22" s="219">
        <v>65999.523549999969</v>
      </c>
      <c r="D22" s="219">
        <v>36179.839249999997</v>
      </c>
      <c r="E22" s="220">
        <v>39777.159659999983</v>
      </c>
      <c r="F22" s="220">
        <v>43793.000780000009</v>
      </c>
      <c r="G22" s="146"/>
      <c r="H22" s="146"/>
      <c r="I22" s="146"/>
      <c r="J22" s="146"/>
      <c r="K22" s="146"/>
      <c r="L22" s="146"/>
      <c r="M22" s="146"/>
      <c r="N22" s="146"/>
      <c r="O22" s="16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row>
    <row r="23" spans="1:49" ht="16.5" hidden="1" customHeight="1" outlineLevel="2" x14ac:dyDescent="0.25">
      <c r="A23" s="104" t="s">
        <v>7</v>
      </c>
      <c r="B23" s="185">
        <f t="shared" si="1"/>
        <v>0</v>
      </c>
      <c r="C23" s="183">
        <v>0</v>
      </c>
      <c r="D23" s="183">
        <v>0</v>
      </c>
      <c r="E23" s="122">
        <v>0</v>
      </c>
      <c r="F23" s="122">
        <v>0</v>
      </c>
      <c r="G23" s="146"/>
      <c r="H23" s="146"/>
      <c r="I23" s="146"/>
      <c r="J23" s="146"/>
      <c r="K23" s="146"/>
      <c r="L23" s="146"/>
      <c r="M23" s="146"/>
      <c r="N23" s="146"/>
      <c r="O23" s="169"/>
      <c r="P23" s="29"/>
      <c r="Q23" s="29"/>
      <c r="R23" s="29"/>
      <c r="S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row>
    <row r="24" spans="1:49" s="3" customFormat="1" ht="16.5" customHeight="1" outlineLevel="2" x14ac:dyDescent="0.25">
      <c r="A24" s="104" t="s">
        <v>8</v>
      </c>
      <c r="B24" s="216">
        <f t="shared" si="1"/>
        <v>15984.965799999994</v>
      </c>
      <c r="C24" s="183">
        <v>5949.5928199999944</v>
      </c>
      <c r="D24" s="183">
        <v>3431.5145400000001</v>
      </c>
      <c r="E24" s="122">
        <v>2619.9555799999998</v>
      </c>
      <c r="F24" s="122">
        <v>3983.9028600000006</v>
      </c>
      <c r="G24" s="146"/>
      <c r="H24" s="146"/>
      <c r="I24" s="146"/>
      <c r="J24" s="146"/>
      <c r="K24" s="146"/>
      <c r="L24" s="146"/>
      <c r="M24" s="146"/>
      <c r="N24" s="146"/>
      <c r="O24" s="169"/>
      <c r="P24" s="29"/>
      <c r="Q24" s="29"/>
      <c r="R24" s="29"/>
      <c r="S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row>
    <row r="25" spans="1:49" s="3" customFormat="1" ht="16.5" customHeight="1" outlineLevel="2" x14ac:dyDescent="0.25">
      <c r="A25" s="104" t="s">
        <v>13</v>
      </c>
      <c r="B25" s="216">
        <f t="shared" si="1"/>
        <v>490.06515000000002</v>
      </c>
      <c r="C25" s="183">
        <v>38.029300000000006</v>
      </c>
      <c r="D25" s="183">
        <v>447.10221999999999</v>
      </c>
      <c r="E25" s="122">
        <v>2.3402099999999999</v>
      </c>
      <c r="F25" s="206">
        <v>2.5934200000000009</v>
      </c>
      <c r="G25" s="146"/>
      <c r="H25" s="146"/>
      <c r="I25" s="148"/>
      <c r="J25" s="146"/>
      <c r="K25" s="146"/>
      <c r="L25" s="146"/>
      <c r="M25" s="146"/>
      <c r="N25" s="146"/>
      <c r="O25" s="169"/>
      <c r="P25" s="29"/>
      <c r="Q25" s="29"/>
      <c r="R25" s="29"/>
      <c r="S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row>
    <row r="26" spans="1:49" s="3" customFormat="1" ht="16.5" hidden="1" customHeight="1" outlineLevel="2" x14ac:dyDescent="0.25">
      <c r="A26" s="104" t="s">
        <v>12</v>
      </c>
      <c r="B26" s="217">
        <f t="shared" si="1"/>
        <v>0</v>
      </c>
      <c r="C26" s="183">
        <v>0</v>
      </c>
      <c r="D26" s="183">
        <v>0</v>
      </c>
      <c r="E26" s="122">
        <v>0</v>
      </c>
      <c r="F26" s="207">
        <v>0</v>
      </c>
      <c r="G26" s="147"/>
      <c r="H26" s="147"/>
      <c r="I26" s="149"/>
      <c r="J26" s="147"/>
      <c r="K26" s="147"/>
      <c r="L26" s="147"/>
      <c r="M26" s="147"/>
      <c r="N26" s="147"/>
      <c r="O26" s="169"/>
      <c r="P26" s="29"/>
      <c r="Q26" s="29"/>
      <c r="R26" s="29"/>
      <c r="S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49" s="3" customFormat="1" ht="16.5" customHeight="1" outlineLevel="2" x14ac:dyDescent="0.25">
      <c r="A27" s="104" t="s">
        <v>22</v>
      </c>
      <c r="B27" s="216">
        <f t="shared" si="1"/>
        <v>1719.1373599999999</v>
      </c>
      <c r="C27" s="183">
        <v>472.52359999999999</v>
      </c>
      <c r="D27" s="183">
        <v>375.52695</v>
      </c>
      <c r="E27" s="122">
        <v>400.17298</v>
      </c>
      <c r="F27" s="122">
        <v>470.91383000000002</v>
      </c>
      <c r="G27" s="146"/>
      <c r="H27" s="146"/>
      <c r="I27" s="146"/>
      <c r="J27" s="146"/>
      <c r="K27" s="146"/>
      <c r="L27" s="146"/>
      <c r="M27" s="146"/>
      <c r="N27" s="146"/>
      <c r="O27" s="169"/>
      <c r="P27" s="29"/>
      <c r="Q27" s="29"/>
      <c r="R27" s="29"/>
      <c r="S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row>
    <row r="28" spans="1:49" s="3" customFormat="1" ht="16.5" customHeight="1" outlineLevel="2" x14ac:dyDescent="0.25">
      <c r="A28" s="104" t="s">
        <v>6</v>
      </c>
      <c r="B28" s="216">
        <f t="shared" si="1"/>
        <v>25526.236260000001</v>
      </c>
      <c r="C28" s="183">
        <v>6961.0373200000022</v>
      </c>
      <c r="D28" s="183">
        <v>6465.7285000000002</v>
      </c>
      <c r="E28" s="122">
        <v>5676.6532800000004</v>
      </c>
      <c r="F28" s="122">
        <v>6422.8171599999996</v>
      </c>
      <c r="G28" s="146"/>
      <c r="H28" s="146"/>
      <c r="I28" s="146"/>
      <c r="J28" s="146"/>
      <c r="K28" s="146"/>
      <c r="L28" s="146"/>
      <c r="M28" s="146"/>
      <c r="N28" s="146"/>
      <c r="O28" s="169"/>
      <c r="P28" s="29"/>
      <c r="Q28" s="29"/>
      <c r="R28" s="29"/>
      <c r="S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row>
    <row r="29" spans="1:49" s="3" customFormat="1" ht="16.5" customHeight="1" outlineLevel="2" x14ac:dyDescent="0.25">
      <c r="A29" s="104" t="s">
        <v>23</v>
      </c>
      <c r="B29" s="216">
        <f t="shared" si="1"/>
        <v>6119.1086700000005</v>
      </c>
      <c r="C29" s="183">
        <v>1442.07196</v>
      </c>
      <c r="D29" s="183">
        <v>1663.6875500000001</v>
      </c>
      <c r="E29" s="122">
        <v>1379.5057400000001</v>
      </c>
      <c r="F29" s="122">
        <v>1633.8434199999999</v>
      </c>
      <c r="G29" s="146"/>
      <c r="H29" s="146"/>
      <c r="I29" s="146"/>
      <c r="J29" s="146"/>
      <c r="K29" s="146"/>
      <c r="L29" s="146"/>
      <c r="M29" s="146"/>
      <c r="N29" s="146"/>
      <c r="O29" s="169"/>
      <c r="P29" s="29"/>
      <c r="Q29" s="29"/>
      <c r="R29" s="29"/>
      <c r="S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row>
    <row r="30" spans="1:49" s="3" customFormat="1" ht="16.5" customHeight="1" outlineLevel="2" x14ac:dyDescent="0.25">
      <c r="A30" s="104" t="s">
        <v>9</v>
      </c>
      <c r="B30" s="217">
        <f t="shared" si="1"/>
        <v>107412.94502000001</v>
      </c>
      <c r="C30" s="183">
        <v>42806.644820000023</v>
      </c>
      <c r="D30" s="183">
        <v>17292.388769999998</v>
      </c>
      <c r="E30" s="122">
        <v>23769.420499999989</v>
      </c>
      <c r="F30" s="208">
        <v>23544.49093</v>
      </c>
      <c r="G30" s="147"/>
      <c r="H30" s="147"/>
      <c r="I30" s="147"/>
      <c r="J30" s="147"/>
      <c r="K30" s="147"/>
      <c r="L30" s="147"/>
      <c r="M30" s="147"/>
      <c r="N30" s="147"/>
      <c r="O30" s="169"/>
      <c r="P30" s="29"/>
      <c r="Q30" s="29"/>
      <c r="R30" s="29"/>
      <c r="S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row>
    <row r="31" spans="1:49" s="3" customFormat="1" ht="16.5" customHeight="1" outlineLevel="2" x14ac:dyDescent="0.25">
      <c r="A31" s="104" t="s">
        <v>5</v>
      </c>
      <c r="B31" s="216">
        <f t="shared" si="1"/>
        <v>1.0000000000000001E-5</v>
      </c>
      <c r="C31" s="183">
        <v>0</v>
      </c>
      <c r="D31" s="183">
        <v>1.0000000000000001E-5</v>
      </c>
      <c r="E31" s="122" t="s">
        <v>127</v>
      </c>
      <c r="F31" s="206" t="s">
        <v>127</v>
      </c>
      <c r="G31" s="148"/>
      <c r="H31" s="148"/>
      <c r="I31" s="148"/>
      <c r="J31" s="148"/>
      <c r="K31" s="148"/>
      <c r="L31" s="148"/>
      <c r="M31" s="148"/>
      <c r="N31" s="148"/>
      <c r="O31" s="169"/>
      <c r="P31" s="29"/>
      <c r="Q31" s="29"/>
      <c r="R31" s="29"/>
      <c r="S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row>
    <row r="32" spans="1:49" s="3" customFormat="1" ht="16.5" hidden="1" customHeight="1" outlineLevel="2" x14ac:dyDescent="0.25">
      <c r="A32" s="104" t="s">
        <v>20</v>
      </c>
      <c r="B32" s="216">
        <f t="shared" si="1"/>
        <v>0</v>
      </c>
      <c r="C32" s="183">
        <v>0</v>
      </c>
      <c r="D32" s="183">
        <v>0</v>
      </c>
      <c r="E32" s="122">
        <v>0</v>
      </c>
      <c r="F32" s="206">
        <v>0</v>
      </c>
      <c r="G32" s="148"/>
      <c r="H32" s="148"/>
      <c r="I32" s="148"/>
      <c r="J32" s="148"/>
      <c r="K32" s="148"/>
      <c r="L32" s="148"/>
      <c r="M32" s="148"/>
      <c r="N32" s="148"/>
      <c r="O32" s="169"/>
      <c r="P32" s="29"/>
      <c r="Q32" s="29"/>
      <c r="R32" s="29"/>
      <c r="S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row>
    <row r="33" spans="1:95" s="3" customFormat="1" ht="16.5" customHeight="1" outlineLevel="2" x14ac:dyDescent="0.25">
      <c r="A33" s="104" t="s">
        <v>14</v>
      </c>
      <c r="B33" s="216">
        <f t="shared" si="1"/>
        <v>5.1432000000000002</v>
      </c>
      <c r="C33" s="183">
        <v>0.80889999999999995</v>
      </c>
      <c r="D33" s="183">
        <v>1.8407</v>
      </c>
      <c r="E33" s="122">
        <v>0.64679999999999993</v>
      </c>
      <c r="F33" s="122">
        <v>1.8468</v>
      </c>
      <c r="G33" s="146"/>
      <c r="H33" s="146"/>
      <c r="I33" s="146"/>
      <c r="J33" s="146"/>
      <c r="K33" s="146"/>
      <c r="L33" s="146"/>
      <c r="M33" s="146"/>
      <c r="N33" s="146"/>
      <c r="O33" s="169"/>
      <c r="P33" s="29"/>
      <c r="Q33" s="29"/>
      <c r="R33" s="29"/>
      <c r="S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row>
    <row r="34" spans="1:95" s="3" customFormat="1" ht="16.5" hidden="1" customHeight="1" outlineLevel="2" x14ac:dyDescent="0.25">
      <c r="A34" s="105" t="s">
        <v>17</v>
      </c>
      <c r="B34" s="217">
        <f t="shared" si="1"/>
        <v>0</v>
      </c>
      <c r="C34" s="183">
        <v>0</v>
      </c>
      <c r="D34" s="183">
        <v>0</v>
      </c>
      <c r="E34" s="122">
        <v>0</v>
      </c>
      <c r="F34" s="208">
        <v>0</v>
      </c>
      <c r="G34" s="147"/>
      <c r="H34" s="147"/>
      <c r="I34" s="147"/>
      <c r="J34" s="147"/>
      <c r="K34" s="147"/>
      <c r="L34" s="147"/>
      <c r="M34" s="147"/>
      <c r="N34" s="147"/>
      <c r="O34" s="170"/>
      <c r="P34" s="29"/>
      <c r="Q34" s="29"/>
      <c r="R34" s="29"/>
      <c r="S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row>
    <row r="35" spans="1:95" s="3" customFormat="1" ht="16.5" customHeight="1" outlineLevel="2" x14ac:dyDescent="0.25">
      <c r="A35" s="105" t="s">
        <v>89</v>
      </c>
      <c r="B35" s="216">
        <f t="shared" si="1"/>
        <v>192.14816999999999</v>
      </c>
      <c r="C35" s="183">
        <v>61.954890000000006</v>
      </c>
      <c r="D35" s="183">
        <v>42.893789999999996</v>
      </c>
      <c r="E35" s="122">
        <v>46.396579999999993</v>
      </c>
      <c r="F35" s="122">
        <v>40.902910000000006</v>
      </c>
      <c r="G35" s="146"/>
      <c r="H35" s="146"/>
      <c r="I35" s="146"/>
      <c r="J35" s="146"/>
      <c r="K35" s="146"/>
      <c r="L35" s="146"/>
      <c r="M35" s="146"/>
      <c r="N35" s="146"/>
      <c r="O35" s="170"/>
      <c r="P35" s="29"/>
      <c r="Q35" s="29"/>
      <c r="R35" s="29"/>
      <c r="S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row>
    <row r="36" spans="1:95" s="3" customFormat="1" ht="16.5" customHeight="1" outlineLevel="2" x14ac:dyDescent="0.25">
      <c r="A36" s="105" t="s">
        <v>15</v>
      </c>
      <c r="B36" s="216">
        <f t="shared" si="1"/>
        <v>5543.812280000001</v>
      </c>
      <c r="C36" s="183">
        <v>1867.4057600000001</v>
      </c>
      <c r="D36" s="183">
        <v>1117.935590000001</v>
      </c>
      <c r="E36" s="122">
        <v>1214.22126</v>
      </c>
      <c r="F36" s="122">
        <v>1344.2496699999999</v>
      </c>
      <c r="G36" s="146"/>
      <c r="H36" s="146"/>
      <c r="I36" s="146"/>
      <c r="J36" s="146"/>
      <c r="K36" s="146"/>
      <c r="L36" s="146"/>
      <c r="M36" s="146"/>
      <c r="N36" s="146"/>
      <c r="O36" s="170"/>
      <c r="P36" s="29"/>
      <c r="Q36" s="29"/>
      <c r="R36" s="29"/>
      <c r="S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row>
    <row r="37" spans="1:95" s="3" customFormat="1" ht="16.5" hidden="1" customHeight="1" outlineLevel="2" x14ac:dyDescent="0.25">
      <c r="A37" s="105" t="s">
        <v>16</v>
      </c>
      <c r="B37" s="216">
        <f t="shared" si="1"/>
        <v>0</v>
      </c>
      <c r="C37" s="183">
        <v>0</v>
      </c>
      <c r="D37" s="183">
        <v>0</v>
      </c>
      <c r="E37" s="122">
        <v>0</v>
      </c>
      <c r="F37" s="122">
        <v>0</v>
      </c>
      <c r="G37" s="146"/>
      <c r="H37" s="146"/>
      <c r="I37" s="146"/>
      <c r="J37" s="146"/>
      <c r="K37" s="146"/>
      <c r="L37" s="146"/>
      <c r="M37" s="146"/>
      <c r="N37" s="146"/>
      <c r="O37" s="170"/>
      <c r="P37" s="29"/>
      <c r="Q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row>
    <row r="38" spans="1:95" s="3" customFormat="1" ht="16.5" customHeight="1" outlineLevel="2" x14ac:dyDescent="0.25">
      <c r="A38" s="105" t="s">
        <v>19</v>
      </c>
      <c r="B38" s="217">
        <f t="shared" si="1"/>
        <v>9065.8799299999991</v>
      </c>
      <c r="C38" s="183">
        <v>2494.3252999999991</v>
      </c>
      <c r="D38" s="183">
        <v>2175.8866000000012</v>
      </c>
      <c r="E38" s="122">
        <v>2166.6256600000002</v>
      </c>
      <c r="F38" s="208">
        <v>2229.0423700000001</v>
      </c>
      <c r="G38" s="147"/>
      <c r="H38" s="147"/>
      <c r="I38" s="147"/>
      <c r="J38" s="147"/>
      <c r="K38" s="147"/>
      <c r="L38" s="147"/>
      <c r="M38" s="147"/>
      <c r="N38" s="147"/>
      <c r="O38" s="170"/>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95" s="3" customFormat="1" ht="16.5" hidden="1" customHeight="1" outlineLevel="2" x14ac:dyDescent="0.25">
      <c r="A39" s="105" t="s">
        <v>11</v>
      </c>
      <c r="B39" s="216">
        <f t="shared" si="1"/>
        <v>0</v>
      </c>
      <c r="C39" s="183">
        <v>0</v>
      </c>
      <c r="D39" s="183">
        <v>0</v>
      </c>
      <c r="E39" s="122">
        <v>0</v>
      </c>
      <c r="F39" s="122">
        <v>0</v>
      </c>
      <c r="G39" s="146"/>
      <c r="H39" s="146"/>
      <c r="I39" s="146"/>
      <c r="J39" s="146"/>
      <c r="K39" s="146"/>
      <c r="L39" s="146"/>
      <c r="M39" s="146"/>
      <c r="N39" s="146"/>
      <c r="O39" s="170"/>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row>
    <row r="40" spans="1:95" ht="16.5" customHeight="1" outlineLevel="2" x14ac:dyDescent="0.25">
      <c r="A40" s="105" t="s">
        <v>21</v>
      </c>
      <c r="B40" s="216">
        <f t="shared" si="1"/>
        <v>4.14323</v>
      </c>
      <c r="C40" s="183">
        <v>4.14323</v>
      </c>
      <c r="D40" s="183">
        <v>0</v>
      </c>
      <c r="E40" s="122" t="s">
        <v>127</v>
      </c>
      <c r="F40" s="122">
        <v>0</v>
      </c>
      <c r="G40" s="148"/>
      <c r="H40" s="146"/>
      <c r="I40" s="148"/>
      <c r="J40" s="148"/>
      <c r="K40" s="147"/>
      <c r="L40" s="147"/>
      <c r="M40" s="147"/>
      <c r="N40" s="147"/>
      <c r="O40" s="170"/>
      <c r="P40" s="29"/>
      <c r="Q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row>
    <row r="41" spans="1:95" ht="16.5" customHeight="1" outlineLevel="2" x14ac:dyDescent="0.25">
      <c r="A41" s="105" t="s">
        <v>10</v>
      </c>
      <c r="B41" s="216">
        <f t="shared" si="1"/>
        <v>13685.93244</v>
      </c>
      <c r="C41" s="183">
        <v>3900.98495</v>
      </c>
      <c r="D41" s="183">
        <v>3165.3329800000001</v>
      </c>
      <c r="E41" s="122">
        <v>2501.2210700000001</v>
      </c>
      <c r="F41" s="122">
        <v>4118.3934399999998</v>
      </c>
      <c r="G41" s="146"/>
      <c r="H41" s="146"/>
      <c r="I41" s="146"/>
      <c r="J41" s="146"/>
      <c r="K41" s="146"/>
      <c r="L41" s="146"/>
      <c r="M41" s="146"/>
      <c r="N41" s="146"/>
      <c r="O41" s="170"/>
      <c r="P41" s="29"/>
      <c r="Q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row>
    <row r="42" spans="1:95" ht="16.5" hidden="1" customHeight="1" outlineLevel="2" x14ac:dyDescent="0.25">
      <c r="A42" s="105" t="s">
        <v>18</v>
      </c>
      <c r="B42" s="184">
        <f t="shared" si="1"/>
        <v>5.7200000000000011E-3</v>
      </c>
      <c r="C42" s="183">
        <v>6.9999999999999999E-4</v>
      </c>
      <c r="D42" s="183">
        <v>1.0500000000000002E-3</v>
      </c>
      <c r="E42" s="122">
        <v>0</v>
      </c>
      <c r="F42" s="208">
        <v>3.9700000000000004E-3</v>
      </c>
      <c r="G42" s="149"/>
      <c r="H42" s="149"/>
      <c r="I42" s="147"/>
      <c r="J42" s="147"/>
      <c r="K42" s="147"/>
      <c r="L42" s="147"/>
      <c r="M42" s="147"/>
      <c r="N42" s="147"/>
      <c r="O42" s="170"/>
      <c r="P42" s="29"/>
      <c r="Q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row>
    <row r="43" spans="1:95" ht="16.5" hidden="1" customHeight="1" outlineLevel="2" x14ac:dyDescent="0.25">
      <c r="A43" s="105" t="s">
        <v>59</v>
      </c>
      <c r="B43" s="185">
        <f t="shared" si="1"/>
        <v>0</v>
      </c>
      <c r="C43" s="183">
        <v>0</v>
      </c>
      <c r="D43" s="183">
        <v>0</v>
      </c>
      <c r="E43" s="122">
        <v>0</v>
      </c>
      <c r="F43" s="122">
        <v>0</v>
      </c>
      <c r="G43" s="146"/>
      <c r="H43" s="148"/>
      <c r="I43" s="148"/>
      <c r="J43" s="148"/>
      <c r="K43" s="148"/>
      <c r="L43" s="148"/>
      <c r="M43" s="148"/>
      <c r="N43" s="148"/>
      <c r="O43" s="170"/>
      <c r="P43" s="29"/>
      <c r="Q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row>
    <row r="44" spans="1:95" s="33" customFormat="1" ht="16.5" customHeight="1" outlineLevel="1" x14ac:dyDescent="0.25">
      <c r="A44" s="106" t="s">
        <v>64</v>
      </c>
      <c r="B44" s="182">
        <f t="shared" si="1"/>
        <v>99919.250540000008</v>
      </c>
      <c r="C44" s="219">
        <v>29012.969100000009</v>
      </c>
      <c r="D44" s="219">
        <v>17038.1476</v>
      </c>
      <c r="E44" s="220">
        <v>28952.98608000001</v>
      </c>
      <c r="F44" s="220">
        <v>24915.147759999989</v>
      </c>
      <c r="G44" s="146"/>
      <c r="H44" s="146"/>
      <c r="I44" s="146"/>
      <c r="J44" s="146"/>
      <c r="K44" s="146"/>
      <c r="L44" s="146"/>
      <c r="M44" s="146"/>
      <c r="N44" s="146"/>
      <c r="O44" s="168"/>
      <c r="P44" s="34"/>
      <c r="Q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row>
    <row r="45" spans="1:95" s="33" customFormat="1" ht="16.5" customHeight="1" x14ac:dyDescent="0.25">
      <c r="A45" s="119" t="s">
        <v>36</v>
      </c>
      <c r="B45" s="182">
        <f t="shared" si="1"/>
        <v>14160.738009999999</v>
      </c>
      <c r="C45" s="183">
        <v>3346.7239900000004</v>
      </c>
      <c r="D45" s="183">
        <v>3724.0589899999986</v>
      </c>
      <c r="E45" s="122">
        <v>3683.3802999999998</v>
      </c>
      <c r="F45" s="122">
        <f>F46</f>
        <v>3406.5747299999998</v>
      </c>
      <c r="G45" s="146"/>
      <c r="H45" s="146"/>
      <c r="I45" s="146"/>
      <c r="J45" s="146"/>
      <c r="K45" s="146"/>
      <c r="L45" s="146"/>
      <c r="M45" s="146"/>
      <c r="N45" s="146"/>
      <c r="O45" s="163"/>
      <c r="P45" s="29"/>
      <c r="Q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row>
    <row r="46" spans="1:95" s="6" customFormat="1" ht="16.5" customHeight="1" outlineLevel="1" x14ac:dyDescent="0.25">
      <c r="A46" s="117" t="s">
        <v>40</v>
      </c>
      <c r="B46" s="215">
        <f t="shared" si="1"/>
        <v>14160.738009999999</v>
      </c>
      <c r="C46" s="183">
        <v>3346.7239900000004</v>
      </c>
      <c r="D46" s="183">
        <v>3724.0589899999986</v>
      </c>
      <c r="E46" s="122">
        <v>3683.3802999999998</v>
      </c>
      <c r="F46" s="122">
        <v>3406.5747299999998</v>
      </c>
      <c r="G46" s="146"/>
      <c r="H46" s="146"/>
      <c r="I46" s="146"/>
      <c r="J46" s="146"/>
      <c r="K46" s="146"/>
      <c r="L46" s="146"/>
      <c r="M46" s="146"/>
      <c r="N46" s="146"/>
      <c r="O46" s="165"/>
      <c r="P46" s="29"/>
      <c r="Q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row>
    <row r="47" spans="1:95" ht="16.5" customHeight="1" x14ac:dyDescent="0.25">
      <c r="A47" s="119" t="s">
        <v>24</v>
      </c>
      <c r="B47" s="182">
        <f t="shared" si="1"/>
        <v>101627.69075000614</v>
      </c>
      <c r="C47" s="183">
        <v>16239.54401000054</v>
      </c>
      <c r="D47" s="183">
        <v>28506.376320003219</v>
      </c>
      <c r="E47" s="122">
        <v>31841.26398000172</v>
      </c>
      <c r="F47" s="122">
        <v>25040.506440000649</v>
      </c>
      <c r="G47" s="152"/>
      <c r="H47" s="152"/>
      <c r="I47" s="152"/>
      <c r="J47" s="152"/>
      <c r="K47" s="152"/>
      <c r="L47" s="152"/>
      <c r="M47" s="152"/>
      <c r="N47" s="152"/>
      <c r="O47" s="163"/>
      <c r="P47" s="34"/>
      <c r="Q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row>
    <row r="48" spans="1:95" ht="16.5" customHeight="1" x14ac:dyDescent="0.25">
      <c r="A48" s="119" t="s">
        <v>25</v>
      </c>
      <c r="B48" s="182">
        <f t="shared" si="1"/>
        <v>374494.17689999985</v>
      </c>
      <c r="C48" s="183">
        <v>106101.9888199999</v>
      </c>
      <c r="D48" s="183">
        <v>94915.119500000001</v>
      </c>
      <c r="E48" s="122">
        <v>77721.130260000005</v>
      </c>
      <c r="F48" s="122">
        <v>95755.938319999987</v>
      </c>
      <c r="G48" s="152"/>
      <c r="H48" s="152"/>
      <c r="I48" s="152"/>
      <c r="J48" s="152"/>
      <c r="K48" s="152"/>
      <c r="L48" s="152"/>
      <c r="M48" s="152"/>
      <c r="N48" s="152"/>
      <c r="O48" s="163"/>
      <c r="P48" s="29"/>
      <c r="Q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row>
    <row r="49" spans="1:49" ht="16.5" customHeight="1" x14ac:dyDescent="0.25">
      <c r="A49" s="119" t="s">
        <v>37</v>
      </c>
      <c r="B49" s="186">
        <f t="shared" si="1"/>
        <v>6707.1059899999991</v>
      </c>
      <c r="C49" s="183">
        <v>1838.5476299999998</v>
      </c>
      <c r="D49" s="183">
        <v>1803.7475200000001</v>
      </c>
      <c r="E49" s="122">
        <v>1571.11544</v>
      </c>
      <c r="F49" s="208">
        <v>1493.6953999999998</v>
      </c>
      <c r="G49" s="153"/>
      <c r="H49" s="153"/>
      <c r="I49" s="153"/>
      <c r="J49" s="153"/>
      <c r="K49" s="153"/>
      <c r="L49" s="153"/>
      <c r="M49" s="153"/>
      <c r="N49" s="153"/>
      <c r="O49" s="163"/>
      <c r="P49" s="29"/>
      <c r="Q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row>
    <row r="50" spans="1:49" ht="16.5" customHeight="1" x14ac:dyDescent="0.25">
      <c r="A50" s="119" t="s">
        <v>27</v>
      </c>
      <c r="B50" s="182">
        <f t="shared" si="1"/>
        <v>150671.55898</v>
      </c>
      <c r="C50" s="183">
        <v>1358.31122</v>
      </c>
      <c r="D50" s="183">
        <v>2588.9418100000003</v>
      </c>
      <c r="E50" s="122">
        <v>60184.737870000012</v>
      </c>
      <c r="F50" s="122">
        <v>86539.568079999997</v>
      </c>
      <c r="G50" s="152"/>
      <c r="H50" s="152"/>
      <c r="I50" s="152"/>
      <c r="J50" s="152"/>
      <c r="K50" s="152"/>
      <c r="L50" s="152"/>
      <c r="M50" s="152"/>
      <c r="N50" s="152"/>
      <c r="O50" s="163"/>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row>
    <row r="51" spans="1:49" ht="16.5" customHeight="1" x14ac:dyDescent="0.25">
      <c r="A51" s="119" t="s">
        <v>38</v>
      </c>
      <c r="B51" s="182">
        <f t="shared" si="1"/>
        <v>67545.288079999998</v>
      </c>
      <c r="C51" s="183">
        <v>15773.93017</v>
      </c>
      <c r="D51" s="183">
        <v>16291.930169999991</v>
      </c>
      <c r="E51" s="122">
        <v>19500.44169</v>
      </c>
      <c r="F51" s="122">
        <v>15978.986050000001</v>
      </c>
      <c r="G51" s="152"/>
      <c r="H51" s="152"/>
      <c r="I51" s="152"/>
      <c r="J51" s="152"/>
      <c r="K51" s="152"/>
      <c r="L51" s="152"/>
      <c r="M51" s="152"/>
      <c r="N51" s="152"/>
      <c r="O51" s="163"/>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row>
    <row r="52" spans="1:49" ht="16.5" customHeight="1" x14ac:dyDescent="0.25">
      <c r="A52" s="119" t="s">
        <v>82</v>
      </c>
      <c r="B52" s="182">
        <f t="shared" si="1"/>
        <v>24155.349350000251</v>
      </c>
      <c r="C52" s="183">
        <v>5492.3227500003013</v>
      </c>
      <c r="D52" s="183">
        <v>6193.9922899997864</v>
      </c>
      <c r="E52" s="122">
        <v>7737.8503500000324</v>
      </c>
      <c r="F52" s="122">
        <v>4731.1839600001313</v>
      </c>
      <c r="G52" s="152"/>
      <c r="H52" s="152"/>
      <c r="I52" s="152"/>
      <c r="J52" s="152"/>
      <c r="K52" s="152"/>
      <c r="L52" s="152"/>
      <c r="M52" s="152"/>
      <c r="N52" s="152"/>
      <c r="O52" s="163"/>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row>
    <row r="53" spans="1:49" ht="16.5" customHeight="1" x14ac:dyDescent="0.25">
      <c r="A53" s="119" t="s">
        <v>83</v>
      </c>
      <c r="B53" s="182">
        <f t="shared" si="1"/>
        <v>19632.369550001597</v>
      </c>
      <c r="C53" s="183">
        <v>4489.5773200005497</v>
      </c>
      <c r="D53" s="183">
        <v>4130.024960000489</v>
      </c>
      <c r="E53" s="122">
        <v>5944.6893200003433</v>
      </c>
      <c r="F53" s="122">
        <v>5068.0779500002118</v>
      </c>
      <c r="G53" s="152"/>
      <c r="H53" s="152"/>
      <c r="I53" s="152"/>
      <c r="J53" s="152"/>
      <c r="K53" s="152"/>
      <c r="L53" s="152"/>
      <c r="M53" s="152"/>
      <c r="N53" s="211"/>
      <c r="O53" s="163"/>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row>
    <row r="54" spans="1:49" ht="16.5" customHeight="1" x14ac:dyDescent="0.25">
      <c r="A54" s="119" t="s">
        <v>28</v>
      </c>
      <c r="B54" s="182">
        <f>SUM(C54:N54)</f>
        <v>3979.6596199999999</v>
      </c>
      <c r="C54" s="183">
        <v>592.89837999999997</v>
      </c>
      <c r="D54" s="183">
        <v>1687.3473300000001</v>
      </c>
      <c r="E54" s="122">
        <v>1165.4775099999999</v>
      </c>
      <c r="F54" s="122">
        <v>533.93640000000005</v>
      </c>
      <c r="G54" s="152"/>
      <c r="H54" s="152"/>
      <c r="I54" s="152"/>
      <c r="J54" s="152"/>
      <c r="K54" s="152"/>
      <c r="L54" s="152"/>
      <c r="M54" s="152"/>
      <c r="N54" s="211"/>
      <c r="O54" s="163"/>
      <c r="P54" s="151"/>
      <c r="Q54" s="226"/>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row>
    <row r="55" spans="1:49" s="33" customFormat="1" ht="16.5" customHeight="1" outlineLevel="1" x14ac:dyDescent="0.25">
      <c r="A55" s="119" t="s">
        <v>26</v>
      </c>
      <c r="B55" s="182">
        <f t="shared" ref="B55:B57" si="2">SUM(C55:N55)</f>
        <v>617.65517000000148</v>
      </c>
      <c r="C55" s="183">
        <v>169.4913600000003</v>
      </c>
      <c r="D55" s="183">
        <v>125.1555400000001</v>
      </c>
      <c r="E55" s="122">
        <v>181.7449900000008</v>
      </c>
      <c r="F55" s="122">
        <v>141.26328000000021</v>
      </c>
      <c r="G55" s="146"/>
      <c r="H55" s="146"/>
      <c r="I55" s="146"/>
      <c r="J55" s="146"/>
      <c r="K55" s="146"/>
      <c r="L55" s="146"/>
      <c r="M55" s="146"/>
      <c r="N55" s="212"/>
      <c r="O55" s="163"/>
      <c r="P55" s="209"/>
      <c r="Q55" s="209"/>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33" customFormat="1" ht="16.5" customHeight="1" outlineLevel="1" x14ac:dyDescent="0.25">
      <c r="A56" s="119" t="s">
        <v>39</v>
      </c>
      <c r="B56" s="182">
        <f t="shared" si="2"/>
        <v>1454.4993899999999</v>
      </c>
      <c r="C56" s="183">
        <v>313.45280000000008</v>
      </c>
      <c r="D56" s="183">
        <v>392.39134000000007</v>
      </c>
      <c r="E56" s="122">
        <v>435.57319999999987</v>
      </c>
      <c r="F56" s="122">
        <v>313.08204999999998</v>
      </c>
      <c r="G56" s="146"/>
      <c r="H56" s="146"/>
      <c r="I56" s="146"/>
      <c r="J56" s="146"/>
      <c r="K56" s="146"/>
      <c r="L56" s="146"/>
      <c r="M56" s="146"/>
      <c r="N56" s="212"/>
      <c r="O56" s="163"/>
      <c r="P56" s="209"/>
      <c r="Q56" s="209"/>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33" customFormat="1" ht="16.5" customHeight="1" outlineLevel="1" x14ac:dyDescent="0.25">
      <c r="A57" s="120" t="s">
        <v>130</v>
      </c>
      <c r="B57" s="210">
        <f t="shared" si="2"/>
        <v>9.5601900000000004</v>
      </c>
      <c r="C57" s="205">
        <v>2.7333400000000001</v>
      </c>
      <c r="D57" s="205">
        <v>0.92179999999999995</v>
      </c>
      <c r="E57" s="136">
        <v>4.9410800000000004</v>
      </c>
      <c r="F57" s="136">
        <v>0.96396999999999999</v>
      </c>
      <c r="G57" s="146"/>
      <c r="H57" s="146"/>
      <c r="I57" s="146"/>
      <c r="J57" s="146"/>
      <c r="K57" s="146"/>
      <c r="L57" s="146"/>
      <c r="M57" s="146"/>
      <c r="N57" s="212"/>
      <c r="O57" s="163"/>
      <c r="P57" s="209"/>
      <c r="Q57" s="209"/>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ht="10.5" customHeight="1" x14ac:dyDescent="0.25">
      <c r="A58" s="12"/>
      <c r="B58" s="187"/>
      <c r="C58" s="187" t="s">
        <v>90</v>
      </c>
      <c r="D58" s="187"/>
      <c r="E58" s="125" t="s">
        <v>90</v>
      </c>
      <c r="F58" s="125"/>
      <c r="G58" s="125" t="s">
        <v>90</v>
      </c>
      <c r="H58" s="125"/>
      <c r="I58" s="125"/>
      <c r="J58" s="125"/>
      <c r="K58" s="125"/>
      <c r="L58" s="125"/>
      <c r="M58" s="125"/>
      <c r="N58" s="125"/>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row>
    <row r="59" spans="1:49" ht="21" customHeight="1" x14ac:dyDescent="0.25">
      <c r="A59" s="60" t="s">
        <v>105</v>
      </c>
      <c r="B59" s="66">
        <f>SUM(C59:N59)</f>
        <v>6601621.050000025</v>
      </c>
      <c r="C59" s="66">
        <f>+C8+C18+C21+C45+SUM(C47:C57)</f>
        <v>1675586.2939000074</v>
      </c>
      <c r="D59" s="66">
        <f>+D8+D18+D21+D45+SUM(D47:D57)</f>
        <v>1117844.0833300001</v>
      </c>
      <c r="E59" s="66">
        <f>+E8+E18+E21+E45+SUM(E47:E57)</f>
        <v>1415769.7552900119</v>
      </c>
      <c r="F59" s="66">
        <f>+F8+F18+F21+F45+SUM(F47:F57)</f>
        <v>2392420.9174800054</v>
      </c>
      <c r="G59" s="66">
        <f t="shared" ref="G59:N59" si="3">+G8+G18+G21+G45+SUM(G47:G54)</f>
        <v>0</v>
      </c>
      <c r="H59" s="66">
        <f t="shared" si="3"/>
        <v>0</v>
      </c>
      <c r="I59" s="66">
        <f t="shared" si="3"/>
        <v>0</v>
      </c>
      <c r="J59" s="66">
        <f t="shared" si="3"/>
        <v>0</v>
      </c>
      <c r="K59" s="66">
        <f t="shared" si="3"/>
        <v>0</v>
      </c>
      <c r="L59" s="66">
        <f t="shared" si="3"/>
        <v>0</v>
      </c>
      <c r="M59" s="66">
        <f t="shared" si="3"/>
        <v>0</v>
      </c>
      <c r="N59" s="213">
        <f t="shared" si="3"/>
        <v>0</v>
      </c>
      <c r="O59" s="203"/>
      <c r="P59" s="204"/>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row>
    <row r="60" spans="1:49" ht="16.5" customHeight="1" x14ac:dyDescent="0.25">
      <c r="A60" s="62" t="s">
        <v>50</v>
      </c>
      <c r="B60" s="185">
        <f t="shared" si="1"/>
        <v>868297.85703999258</v>
      </c>
      <c r="C60" s="151">
        <v>148742.05308999852</v>
      </c>
      <c r="D60" s="47">
        <v>130648.8194500008</v>
      </c>
      <c r="E60" s="47">
        <v>188062.7522099982</v>
      </c>
      <c r="F60" s="47">
        <v>400844.23228999507</v>
      </c>
      <c r="G60" s="47"/>
      <c r="H60" s="47"/>
      <c r="I60" s="47"/>
      <c r="J60" s="122"/>
      <c r="K60" s="122"/>
      <c r="L60" s="122"/>
      <c r="M60" s="122"/>
      <c r="N60" s="214"/>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row>
    <row r="61" spans="1:49" ht="14.4" customHeight="1" x14ac:dyDescent="0.25">
      <c r="A61" s="62" t="s">
        <v>51</v>
      </c>
      <c r="B61" s="185">
        <f t="shared" si="1"/>
        <v>16104.241080000002</v>
      </c>
      <c r="C61" s="151">
        <v>5460.1325199999992</v>
      </c>
      <c r="D61" s="47">
        <v>3314.7834199999998</v>
      </c>
      <c r="E61" s="47">
        <v>3999.4173500000011</v>
      </c>
      <c r="F61" s="47">
        <v>3329.9077900000011</v>
      </c>
      <c r="G61" s="47"/>
      <c r="H61" s="47"/>
      <c r="I61" s="47"/>
      <c r="J61" s="122"/>
      <c r="K61" s="122"/>
      <c r="L61" s="122"/>
      <c r="M61" s="122"/>
      <c r="N61" s="122"/>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row>
    <row r="62" spans="1:49" ht="21.75" customHeight="1" x14ac:dyDescent="0.25">
      <c r="A62" s="51" t="s">
        <v>106</v>
      </c>
      <c r="B62" s="67">
        <f t="shared" si="1"/>
        <v>5717218.9518800322</v>
      </c>
      <c r="C62" s="67">
        <f>+C59-C60-C61</f>
        <v>1521384.108290009</v>
      </c>
      <c r="D62" s="66">
        <f t="shared" ref="D62:N62" si="4">+D59-D60-D61</f>
        <v>983880.48045999929</v>
      </c>
      <c r="E62" s="67">
        <f t="shared" si="4"/>
        <v>1223707.5857300137</v>
      </c>
      <c r="F62" s="67">
        <f t="shared" si="4"/>
        <v>1988246.7774000103</v>
      </c>
      <c r="G62" s="67">
        <f t="shared" si="4"/>
        <v>0</v>
      </c>
      <c r="H62" s="67">
        <f t="shared" ref="H62:I62" si="5">+H59-H60-H61</f>
        <v>0</v>
      </c>
      <c r="I62" s="67">
        <f t="shared" si="5"/>
        <v>0</v>
      </c>
      <c r="J62" s="67">
        <f t="shared" si="4"/>
        <v>0</v>
      </c>
      <c r="K62" s="67">
        <f t="shared" si="4"/>
        <v>0</v>
      </c>
      <c r="L62" s="67">
        <f t="shared" si="4"/>
        <v>0</v>
      </c>
      <c r="M62" s="67">
        <f t="shared" si="4"/>
        <v>0</v>
      </c>
      <c r="N62" s="67">
        <f t="shared" si="4"/>
        <v>0</v>
      </c>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row>
    <row r="63" spans="1:49" ht="14.4" customHeight="1" x14ac:dyDescent="0.25">
      <c r="A63" s="59" t="s">
        <v>61</v>
      </c>
      <c r="B63" s="185">
        <f t="shared" si="1"/>
        <v>243285.75765000132</v>
      </c>
      <c r="C63" s="209">
        <v>40858.032040000631</v>
      </c>
      <c r="D63" s="220">
        <v>36536.165270000136</v>
      </c>
      <c r="E63" s="220">
        <f>SUM(E64:E66)</f>
        <v>69161.539880000433</v>
      </c>
      <c r="F63" s="220">
        <f>SUM(F64:F66)</f>
        <v>96730.020460000102</v>
      </c>
      <c r="G63" s="122"/>
      <c r="H63" s="122"/>
      <c r="I63" s="122"/>
      <c r="J63" s="122"/>
      <c r="K63" s="122"/>
      <c r="L63" s="122"/>
      <c r="M63" s="122"/>
      <c r="N63" s="122"/>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row>
    <row r="64" spans="1:49" ht="14.4" customHeight="1" outlineLevel="1" x14ac:dyDescent="0.25">
      <c r="A64" s="65" t="s">
        <v>54</v>
      </c>
      <c r="B64" s="216">
        <f t="shared" si="1"/>
        <v>89380.772660000104</v>
      </c>
      <c r="C64" s="151">
        <v>10308.634140000002</v>
      </c>
      <c r="D64" s="122">
        <v>4285.9658200000013</v>
      </c>
      <c r="E64" s="122">
        <v>28179.953500000051</v>
      </c>
      <c r="F64" s="122">
        <v>46606.219200000058</v>
      </c>
      <c r="G64" s="127"/>
      <c r="H64" s="127"/>
      <c r="I64" s="127"/>
      <c r="J64" s="127"/>
      <c r="K64" s="127"/>
      <c r="L64" s="127"/>
      <c r="M64" s="127"/>
      <c r="N64" s="127"/>
      <c r="O64" s="29"/>
      <c r="P64" s="154"/>
      <c r="Q64" s="154"/>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row>
    <row r="65" spans="1:48" ht="14.4" customHeight="1" outlineLevel="1" x14ac:dyDescent="0.25">
      <c r="A65" s="65" t="s">
        <v>53</v>
      </c>
      <c r="B65" s="216">
        <f t="shared" si="1"/>
        <v>153274.3380900012</v>
      </c>
      <c r="C65" s="151">
        <v>30355.33176000063</v>
      </c>
      <c r="D65" s="122">
        <v>32166.036300000138</v>
      </c>
      <c r="E65" s="127">
        <v>40819.762510000393</v>
      </c>
      <c r="F65" s="127">
        <v>49933.207520000047</v>
      </c>
      <c r="G65" s="127"/>
      <c r="H65" s="127"/>
      <c r="I65" s="127"/>
      <c r="J65" s="127"/>
      <c r="K65" s="127"/>
      <c r="L65" s="127"/>
      <c r="M65" s="127"/>
      <c r="N65" s="127"/>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row>
    <row r="66" spans="1:48" ht="14.4" customHeight="1" outlineLevel="1" x14ac:dyDescent="0.25">
      <c r="A66" s="65" t="s">
        <v>52</v>
      </c>
      <c r="B66" s="216">
        <f t="shared" si="1"/>
        <v>630.64689999999621</v>
      </c>
      <c r="C66" s="151">
        <v>194.06614000000002</v>
      </c>
      <c r="D66" s="122">
        <v>84.163149999998694</v>
      </c>
      <c r="E66" s="127">
        <v>161.82386999999642</v>
      </c>
      <c r="F66" s="127">
        <v>190.59374000000105</v>
      </c>
      <c r="G66" s="127"/>
      <c r="H66" s="127"/>
      <c r="I66" s="127"/>
      <c r="J66" s="127"/>
      <c r="K66" s="127"/>
      <c r="L66" s="127"/>
      <c r="M66" s="127"/>
      <c r="N66" s="127"/>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row>
    <row r="67" spans="1:48" ht="20.25" customHeight="1" x14ac:dyDescent="0.25">
      <c r="A67" s="61" t="s">
        <v>81</v>
      </c>
      <c r="B67" s="68">
        <f t="shared" si="1"/>
        <v>5473933.1942300303</v>
      </c>
      <c r="C67" s="68">
        <f>+C62-C63</f>
        <v>1480526.0762500083</v>
      </c>
      <c r="D67" s="66">
        <f>+D62-D63</f>
        <v>947344.31518999918</v>
      </c>
      <c r="E67" s="68">
        <f t="shared" ref="E67:N67" si="6">+E62-E63</f>
        <v>1154546.0458500131</v>
      </c>
      <c r="F67" s="68">
        <f t="shared" si="6"/>
        <v>1891516.7569400102</v>
      </c>
      <c r="G67" s="68">
        <f t="shared" si="6"/>
        <v>0</v>
      </c>
      <c r="H67" s="68">
        <f t="shared" ref="H67:I67" si="7">+H62-H63</f>
        <v>0</v>
      </c>
      <c r="I67" s="68">
        <f t="shared" si="7"/>
        <v>0</v>
      </c>
      <c r="J67" s="68">
        <f t="shared" si="6"/>
        <v>0</v>
      </c>
      <c r="K67" s="68">
        <f t="shared" si="6"/>
        <v>0</v>
      </c>
      <c r="L67" s="68">
        <f t="shared" si="6"/>
        <v>0</v>
      </c>
      <c r="M67" s="68">
        <f t="shared" si="6"/>
        <v>0</v>
      </c>
      <c r="N67" s="68">
        <f t="shared" si="6"/>
        <v>0</v>
      </c>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row>
    <row r="68" spans="1:48" customFormat="1" ht="14.4" x14ac:dyDescent="0.3">
      <c r="A68" s="296"/>
      <c r="B68" s="296"/>
      <c r="C68" s="296"/>
      <c r="D68" s="296"/>
      <c r="E68" s="296"/>
      <c r="F68" s="296"/>
      <c r="G68" s="296"/>
      <c r="H68" s="296"/>
      <c r="I68" s="296"/>
      <c r="J68" s="296"/>
      <c r="O68" s="161"/>
      <c r="P68" s="161"/>
    </row>
    <row r="69" spans="1:48" customFormat="1" ht="15.75" customHeight="1" x14ac:dyDescent="0.3">
      <c r="A69" s="299" t="s">
        <v>104</v>
      </c>
      <c r="B69" s="300"/>
      <c r="C69" s="300"/>
      <c r="D69" s="300"/>
      <c r="E69" s="300"/>
      <c r="F69" s="300"/>
      <c r="G69" s="300"/>
      <c r="H69" s="300"/>
      <c r="I69" s="300"/>
      <c r="J69" s="300"/>
      <c r="K69" s="300"/>
      <c r="L69" s="300"/>
      <c r="M69" s="300"/>
      <c r="N69" s="300"/>
      <c r="O69" s="161"/>
      <c r="P69" s="161"/>
    </row>
    <row r="70" spans="1:48" customFormat="1" ht="15.6" x14ac:dyDescent="0.3">
      <c r="A70" s="131"/>
      <c r="B70" s="188"/>
      <c r="C70" s="188"/>
      <c r="D70" s="189"/>
      <c r="E70" s="132"/>
      <c r="F70" s="132"/>
      <c r="G70" s="132"/>
      <c r="H70" s="132"/>
      <c r="I70" s="132"/>
      <c r="J70" s="132"/>
      <c r="O70" s="161"/>
      <c r="P70" s="161"/>
    </row>
    <row r="71" spans="1:48" customFormat="1" ht="14.4" x14ac:dyDescent="0.3">
      <c r="A71" s="133" t="s">
        <v>0</v>
      </c>
      <c r="B71" s="190" t="s">
        <v>55</v>
      </c>
      <c r="C71" s="190" t="s">
        <v>57</v>
      </c>
      <c r="D71" s="190" t="s">
        <v>95</v>
      </c>
      <c r="E71" s="134" t="s">
        <v>100</v>
      </c>
      <c r="F71" s="134" t="s">
        <v>101</v>
      </c>
      <c r="G71" s="134" t="s">
        <v>102</v>
      </c>
      <c r="H71" s="134" t="s">
        <v>103</v>
      </c>
      <c r="I71" s="134" t="s">
        <v>109</v>
      </c>
      <c r="J71" s="134" t="s">
        <v>110</v>
      </c>
      <c r="K71" s="134" t="s">
        <v>111</v>
      </c>
      <c r="L71" s="134" t="s">
        <v>112</v>
      </c>
      <c r="M71" s="134" t="s">
        <v>113</v>
      </c>
      <c r="N71" s="134" t="s">
        <v>114</v>
      </c>
      <c r="O71" s="161"/>
      <c r="P71" s="161"/>
    </row>
    <row r="72" spans="1:48" customFormat="1" ht="14.4" x14ac:dyDescent="0.3">
      <c r="A72" s="71" t="s">
        <v>97</v>
      </c>
      <c r="B72" s="224">
        <f t="shared" ref="B72:B74" si="8">SUM(C72:N72)</f>
        <v>306387.38331999991</v>
      </c>
      <c r="C72" s="135">
        <v>5706.5471699999989</v>
      </c>
      <c r="D72" s="135">
        <v>2725.7695899999999</v>
      </c>
      <c r="E72" s="135">
        <v>292952.2179799999</v>
      </c>
      <c r="F72" s="135">
        <v>5002.8485799999999</v>
      </c>
      <c r="G72" s="135"/>
      <c r="H72" s="135"/>
      <c r="I72" s="135"/>
      <c r="J72" s="135"/>
      <c r="K72" s="135"/>
      <c r="L72" s="135"/>
      <c r="M72" s="135"/>
      <c r="N72" s="135"/>
      <c r="O72" s="161"/>
      <c r="P72" s="161"/>
    </row>
    <row r="73" spans="1:48" ht="13.8" x14ac:dyDescent="0.25">
      <c r="A73" s="80" t="s">
        <v>98</v>
      </c>
      <c r="B73" s="216">
        <f t="shared" si="8"/>
        <v>8035.1067799999992</v>
      </c>
      <c r="C73" s="122">
        <v>3358.3139999999999</v>
      </c>
      <c r="D73" s="122">
        <v>1979.54979</v>
      </c>
      <c r="E73" s="122">
        <v>2012.3802900000001</v>
      </c>
      <c r="F73" s="122">
        <v>684.8626999999999</v>
      </c>
      <c r="G73" s="136"/>
      <c r="H73" s="136"/>
      <c r="I73" s="136"/>
      <c r="J73" s="136"/>
      <c r="K73" s="136"/>
      <c r="L73" s="136"/>
      <c r="M73" s="136"/>
      <c r="N73" s="136"/>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row>
    <row r="74" spans="1:48" ht="13.8" x14ac:dyDescent="0.25">
      <c r="A74" s="129" t="s">
        <v>87</v>
      </c>
      <c r="B74" s="225">
        <f t="shared" si="8"/>
        <v>942.50229999999999</v>
      </c>
      <c r="C74" s="136">
        <v>134.07879</v>
      </c>
      <c r="D74" s="191">
        <v>169.15894</v>
      </c>
      <c r="E74" s="136">
        <v>557.11541</v>
      </c>
      <c r="F74" s="136">
        <v>82.149160000000009</v>
      </c>
      <c r="G74" s="139"/>
      <c r="H74" s="139"/>
      <c r="I74" s="139"/>
      <c r="J74" s="139"/>
      <c r="K74" s="139"/>
      <c r="L74" s="139"/>
      <c r="M74" s="139"/>
      <c r="N74" s="13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row>
    <row r="75" spans="1:48" ht="13.8" x14ac:dyDescent="0.25">
      <c r="A75" s="137"/>
      <c r="B75" s="192"/>
      <c r="C75" s="139"/>
      <c r="D75" s="139"/>
      <c r="E75" s="138"/>
      <c r="F75" s="138"/>
      <c r="G75" s="138"/>
      <c r="H75" s="139"/>
      <c r="I75" s="139"/>
      <c r="J75" s="13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row>
    <row r="76" spans="1:48" ht="17.399999999999999" x14ac:dyDescent="0.25">
      <c r="A76" s="297" t="s">
        <v>107</v>
      </c>
      <c r="B76" s="298"/>
      <c r="C76" s="298"/>
      <c r="D76" s="298"/>
      <c r="E76" s="298"/>
      <c r="F76" s="298"/>
      <c r="G76" s="298"/>
      <c r="H76" s="298"/>
      <c r="I76" s="298"/>
      <c r="J76" s="298"/>
      <c r="K76" s="298"/>
      <c r="L76" s="298"/>
      <c r="M76" s="298"/>
      <c r="N76" s="298"/>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row>
    <row r="77" spans="1:48" ht="4.5" customHeight="1" x14ac:dyDescent="0.3">
      <c r="A77" s="140"/>
      <c r="B77" s="193"/>
      <c r="C77" s="193"/>
      <c r="D77" s="194"/>
      <c r="E77" s="140"/>
      <c r="F77" s="140"/>
      <c r="G77" s="140"/>
      <c r="H77" s="140"/>
      <c r="I77" s="140"/>
      <c r="J77" s="140"/>
      <c r="K77"/>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row>
    <row r="78" spans="1:48" ht="13.8" x14ac:dyDescent="0.25">
      <c r="A78" s="60" t="s">
        <v>108</v>
      </c>
      <c r="B78" s="66">
        <f>+B59+B72+B73+B74</f>
        <v>6916986.0424000248</v>
      </c>
      <c r="C78" s="66">
        <f>+C59+C72+C73+C74</f>
        <v>1684785.2338600073</v>
      </c>
      <c r="D78" s="66">
        <f>+D59+D72+D73+D74</f>
        <v>1122718.56165</v>
      </c>
      <c r="E78" s="66">
        <f>+E59+E72+E73+E74</f>
        <v>1711291.4689700119</v>
      </c>
      <c r="F78" s="66">
        <f>+F59+F72+F73+F74</f>
        <v>2398190.7779200054</v>
      </c>
      <c r="G78" s="66">
        <f t="shared" ref="G78:N78" si="9">+G59+G72+G73</f>
        <v>0</v>
      </c>
      <c r="H78" s="66">
        <f t="shared" ref="H78:I78" si="10">+H59+H72+H73</f>
        <v>0</v>
      </c>
      <c r="I78" s="66">
        <f t="shared" si="10"/>
        <v>0</v>
      </c>
      <c r="J78" s="66">
        <f t="shared" si="9"/>
        <v>0</v>
      </c>
      <c r="K78" s="66">
        <f t="shared" si="9"/>
        <v>0</v>
      </c>
      <c r="L78" s="66">
        <f t="shared" si="9"/>
        <v>0</v>
      </c>
      <c r="M78" s="66">
        <f t="shared" si="9"/>
        <v>0</v>
      </c>
      <c r="N78" s="66">
        <f t="shared" si="9"/>
        <v>0</v>
      </c>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row>
    <row r="79" spans="1:48" ht="9.75" customHeight="1" x14ac:dyDescent="0.25">
      <c r="A79" s="137"/>
      <c r="B79" s="139"/>
      <c r="C79" s="139"/>
      <c r="D79" s="139"/>
      <c r="E79" s="138"/>
      <c r="F79" s="138"/>
      <c r="G79" s="138"/>
      <c r="H79" s="139"/>
      <c r="I79" s="139"/>
      <c r="J79" s="139"/>
      <c r="K79" s="29"/>
      <c r="L79" s="29"/>
      <c r="M79" s="29"/>
      <c r="N79" s="29"/>
      <c r="O79" s="151"/>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row>
    <row r="80" spans="1:48" ht="14.4" customHeight="1" x14ac:dyDescent="0.3">
      <c r="A80" s="285" t="s">
        <v>147</v>
      </c>
      <c r="B80" s="285"/>
      <c r="C80" s="285"/>
      <c r="D80" s="285"/>
      <c r="E80" s="285"/>
      <c r="F80" s="285"/>
      <c r="G80" s="285"/>
      <c r="H80" s="285"/>
      <c r="I80" s="285"/>
      <c r="J80" s="285"/>
      <c r="K80"/>
      <c r="L80"/>
      <c r="M80"/>
      <c r="N80"/>
      <c r="O80" s="154"/>
      <c r="P80" s="154"/>
      <c r="Q80" s="154"/>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row>
    <row r="81" spans="1:49" ht="47.25" customHeight="1" x14ac:dyDescent="0.25">
      <c r="A81" s="285" t="s">
        <v>84</v>
      </c>
      <c r="B81" s="285"/>
      <c r="C81" s="285"/>
      <c r="D81" s="285"/>
      <c r="E81" s="285"/>
      <c r="F81" s="285"/>
      <c r="G81" s="285"/>
      <c r="H81" s="285"/>
      <c r="I81" s="285"/>
      <c r="J81" s="285"/>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row>
    <row r="82" spans="1:49" x14ac:dyDescent="0.25">
      <c r="A82" s="230" t="s">
        <v>60</v>
      </c>
      <c r="B82" s="230"/>
      <c r="C82" s="230"/>
      <c r="D82" s="151"/>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row>
    <row r="83" spans="1:49" ht="12.75" customHeight="1" x14ac:dyDescent="0.25">
      <c r="A83" s="230" t="s">
        <v>85</v>
      </c>
      <c r="B83" s="230"/>
      <c r="C83" s="230"/>
      <c r="D83" s="151"/>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row>
    <row r="84" spans="1:49" s="3" customFormat="1" ht="13.95" customHeight="1" x14ac:dyDescent="0.25">
      <c r="A84" s="301" t="s">
        <v>86</v>
      </c>
      <c r="B84" s="301"/>
      <c r="C84" s="301"/>
      <c r="D84" s="14"/>
      <c r="O84" s="29"/>
      <c r="P84" s="29"/>
    </row>
    <row r="85" spans="1:49" s="3" customFormat="1" ht="13.95" customHeight="1" x14ac:dyDescent="0.25">
      <c r="A85" s="230" t="s">
        <v>62</v>
      </c>
      <c r="B85" s="230"/>
      <c r="C85" s="230"/>
      <c r="D85" s="14"/>
      <c r="O85" s="29"/>
      <c r="P85" s="29"/>
    </row>
    <row r="86" spans="1:49" s="3" customFormat="1" ht="29.25" customHeight="1" x14ac:dyDescent="0.25">
      <c r="A86" s="231" t="s">
        <v>93</v>
      </c>
      <c r="B86" s="231"/>
      <c r="C86" s="231"/>
      <c r="D86" s="231"/>
      <c r="E86" s="231"/>
      <c r="F86" s="231"/>
      <c r="G86" s="231"/>
      <c r="H86" s="231"/>
      <c r="I86" s="231"/>
      <c r="J86" s="231"/>
      <c r="O86" s="29"/>
      <c r="P86" s="29"/>
    </row>
    <row r="87" spans="1:49" s="2" customFormat="1" x14ac:dyDescent="0.25">
      <c r="A87" s="230" t="s">
        <v>58</v>
      </c>
      <c r="B87" s="230"/>
      <c r="C87" s="230"/>
      <c r="D87" s="195"/>
      <c r="O87" s="171"/>
      <c r="P87" s="171"/>
    </row>
    <row r="88" spans="1:49" s="3" customFormat="1" ht="15" customHeight="1" x14ac:dyDescent="0.25">
      <c r="A88" s="232" t="s">
        <v>149</v>
      </c>
      <c r="B88" s="232"/>
      <c r="C88" s="232"/>
      <c r="D88" s="232"/>
      <c r="E88" s="232"/>
      <c r="F88" s="232"/>
      <c r="G88" s="232"/>
      <c r="H88" s="232"/>
      <c r="I88" s="232"/>
      <c r="J88" s="232"/>
      <c r="K88" s="232"/>
      <c r="L88" s="232"/>
      <c r="O88" s="29"/>
      <c r="P88" s="29"/>
    </row>
    <row r="89" spans="1:49" x14ac:dyDescent="0.25">
      <c r="A89" s="32" t="s">
        <v>99</v>
      </c>
      <c r="B89" s="196"/>
      <c r="C89" s="196"/>
      <c r="D89" s="196"/>
      <c r="E89" s="31"/>
      <c r="F89" s="31"/>
      <c r="G89" s="31"/>
      <c r="H89" s="31"/>
      <c r="I89" s="31"/>
      <c r="J89" s="31"/>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row>
    <row r="90" spans="1:49" x14ac:dyDescent="0.25">
      <c r="A90" s="32" t="s">
        <v>29</v>
      </c>
      <c r="B90" s="196"/>
      <c r="C90" s="196"/>
      <c r="D90" s="196"/>
      <c r="E90" s="31"/>
      <c r="F90" s="31"/>
      <c r="G90" s="31"/>
      <c r="H90" s="31"/>
      <c r="I90" s="31"/>
      <c r="J90" s="31"/>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row>
    <row r="91" spans="1:49" x14ac:dyDescent="0.25">
      <c r="A91" s="30"/>
      <c r="B91" s="197"/>
      <c r="C91" s="197"/>
      <c r="D91" s="197"/>
      <c r="E91" s="30"/>
      <c r="F91" s="30"/>
      <c r="G91" s="30"/>
      <c r="H91" s="30"/>
      <c r="I91" s="30"/>
      <c r="J91" s="30"/>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row>
    <row r="92" spans="1:49" x14ac:dyDescent="0.25">
      <c r="A92" s="30"/>
      <c r="B92" s="197"/>
      <c r="C92" s="197"/>
      <c r="D92" s="197"/>
      <c r="E92" s="30"/>
      <c r="F92" s="30"/>
      <c r="G92" s="30"/>
      <c r="H92" s="30"/>
      <c r="I92" s="30"/>
      <c r="J92" s="30"/>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row>
    <row r="93" spans="1:49" x14ac:dyDescent="0.25">
      <c r="A93" s="29"/>
      <c r="B93" s="151"/>
      <c r="C93" s="151"/>
      <c r="D93" s="151"/>
      <c r="E93" s="28"/>
      <c r="F93" s="28"/>
      <c r="G93" s="28"/>
      <c r="H93" s="28"/>
      <c r="I93" s="28"/>
      <c r="J93" s="28"/>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row>
    <row r="94" spans="1:49" x14ac:dyDescent="0.25">
      <c r="A94" s="29"/>
      <c r="B94" s="151"/>
      <c r="C94" s="151"/>
      <c r="D94" s="151"/>
      <c r="E94" s="28"/>
      <c r="F94" s="28"/>
      <c r="G94" s="28"/>
      <c r="H94" s="28"/>
      <c r="I94" s="28"/>
      <c r="J94" s="28"/>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row>
    <row r="95" spans="1:49" x14ac:dyDescent="0.25">
      <c r="A95" s="29"/>
      <c r="B95" s="151"/>
      <c r="C95" s="151"/>
      <c r="D95" s="151"/>
      <c r="E95" s="28"/>
      <c r="F95" s="28"/>
      <c r="G95" s="28"/>
      <c r="H95" s="28"/>
      <c r="I95" s="28"/>
      <c r="J95" s="28"/>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1:49" x14ac:dyDescent="0.25">
      <c r="A96" s="29"/>
      <c r="B96" s="151"/>
      <c r="C96" s="151"/>
      <c r="D96" s="151"/>
      <c r="E96" s="28"/>
      <c r="F96" s="28"/>
      <c r="G96" s="28"/>
      <c r="H96" s="28"/>
      <c r="I96" s="28"/>
      <c r="J96" s="28"/>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1:16" x14ac:dyDescent="0.25">
      <c r="A97" s="29"/>
      <c r="B97" s="151"/>
      <c r="C97" s="151"/>
      <c r="D97" s="151"/>
      <c r="E97" s="28"/>
      <c r="F97" s="28"/>
      <c r="G97" s="28"/>
      <c r="H97" s="28"/>
      <c r="I97" s="28"/>
      <c r="J97" s="28"/>
      <c r="O97" s="29"/>
      <c r="P97" s="29"/>
    </row>
    <row r="98" spans="1:16" x14ac:dyDescent="0.25">
      <c r="A98" s="29"/>
      <c r="B98" s="151"/>
      <c r="C98" s="151"/>
      <c r="D98" s="151"/>
      <c r="E98" s="28"/>
      <c r="F98" s="28"/>
      <c r="G98" s="28"/>
      <c r="H98" s="28"/>
      <c r="I98" s="28"/>
      <c r="J98" s="28"/>
      <c r="O98" s="29"/>
      <c r="P98" s="29"/>
    </row>
    <row r="99" spans="1:16" x14ac:dyDescent="0.25">
      <c r="A99" s="29"/>
      <c r="B99" s="151"/>
      <c r="C99" s="151"/>
      <c r="D99" s="151"/>
      <c r="E99" s="28"/>
      <c r="F99" s="28"/>
      <c r="G99" s="28"/>
      <c r="H99" s="28"/>
      <c r="I99" s="28"/>
      <c r="J99" s="28"/>
      <c r="O99" s="29"/>
      <c r="P99" s="29"/>
    </row>
    <row r="100" spans="1:16" x14ac:dyDescent="0.25">
      <c r="A100" s="29"/>
      <c r="B100" s="151"/>
      <c r="C100" s="151"/>
      <c r="D100" s="151"/>
      <c r="E100" s="28"/>
      <c r="F100" s="28"/>
      <c r="G100" s="28"/>
      <c r="H100" s="28"/>
      <c r="I100" s="28"/>
      <c r="J100" s="28"/>
      <c r="O100" s="29"/>
      <c r="P100" s="29"/>
    </row>
    <row r="101" spans="1:16" x14ac:dyDescent="0.25">
      <c r="A101" s="29"/>
      <c r="B101" s="151"/>
      <c r="C101" s="151"/>
      <c r="D101" s="151"/>
      <c r="E101" s="28"/>
      <c r="F101" s="28"/>
      <c r="G101" s="28"/>
      <c r="H101" s="28"/>
      <c r="I101" s="28"/>
      <c r="J101" s="28"/>
      <c r="O101" s="29"/>
      <c r="P101" s="29"/>
    </row>
    <row r="102" spans="1:16" x14ac:dyDescent="0.25">
      <c r="A102" s="29"/>
      <c r="B102" s="151"/>
      <c r="C102" s="151"/>
      <c r="D102" s="151"/>
      <c r="E102" s="28"/>
      <c r="F102" s="28"/>
      <c r="G102" s="28"/>
      <c r="H102" s="28"/>
      <c r="I102" s="28"/>
      <c r="J102" s="28"/>
      <c r="O102" s="29"/>
      <c r="P102" s="29"/>
    </row>
    <row r="103" spans="1:16" x14ac:dyDescent="0.25">
      <c r="A103" s="29"/>
      <c r="B103" s="151"/>
      <c r="C103" s="151"/>
      <c r="D103" s="151"/>
      <c r="E103" s="28"/>
      <c r="F103" s="28"/>
      <c r="G103" s="28"/>
      <c r="H103" s="28"/>
      <c r="I103" s="28"/>
      <c r="J103" s="28"/>
      <c r="O103" s="29"/>
      <c r="P103" s="29"/>
    </row>
    <row r="104" spans="1:16" x14ac:dyDescent="0.25">
      <c r="A104" s="29"/>
      <c r="B104" s="151"/>
      <c r="C104" s="151"/>
      <c r="D104" s="151"/>
      <c r="E104" s="28"/>
      <c r="F104" s="28"/>
      <c r="G104" s="28"/>
      <c r="H104" s="28"/>
      <c r="I104" s="28"/>
      <c r="J104" s="28"/>
      <c r="O104" s="29"/>
      <c r="P104" s="29"/>
    </row>
    <row r="105" spans="1:16" x14ac:dyDescent="0.25">
      <c r="A105" s="29"/>
      <c r="B105" s="151"/>
      <c r="C105" s="151"/>
      <c r="D105" s="151"/>
      <c r="E105" s="28"/>
      <c r="F105" s="28"/>
      <c r="G105" s="28"/>
      <c r="H105" s="28"/>
      <c r="I105" s="28"/>
      <c r="J105" s="28"/>
      <c r="O105" s="29"/>
      <c r="P105" s="29"/>
    </row>
    <row r="106" spans="1:16" x14ac:dyDescent="0.25">
      <c r="A106" s="29"/>
      <c r="B106" s="151"/>
      <c r="C106" s="151"/>
      <c r="D106" s="151"/>
      <c r="E106" s="28"/>
      <c r="F106" s="28"/>
      <c r="G106" s="28"/>
      <c r="H106" s="28"/>
      <c r="I106" s="28"/>
      <c r="J106" s="28"/>
      <c r="O106" s="29"/>
      <c r="P106" s="29"/>
    </row>
    <row r="107" spans="1:16" x14ac:dyDescent="0.25">
      <c r="A107" s="29"/>
      <c r="B107" s="151"/>
      <c r="C107" s="151"/>
      <c r="D107" s="151"/>
      <c r="E107" s="28"/>
      <c r="F107" s="28"/>
      <c r="G107" s="28"/>
      <c r="H107" s="28"/>
      <c r="I107" s="28"/>
      <c r="J107" s="28"/>
      <c r="O107" s="29"/>
      <c r="P107" s="29"/>
    </row>
    <row r="108" spans="1:16" x14ac:dyDescent="0.25">
      <c r="A108" s="29"/>
      <c r="B108" s="151"/>
      <c r="C108" s="151"/>
      <c r="D108" s="151"/>
      <c r="E108" s="28"/>
      <c r="F108" s="28"/>
      <c r="G108" s="28"/>
      <c r="H108" s="28"/>
      <c r="I108" s="28"/>
      <c r="J108" s="28"/>
      <c r="O108" s="29"/>
      <c r="P108" s="29"/>
    </row>
    <row r="109" spans="1:16" x14ac:dyDescent="0.25">
      <c r="A109" s="29"/>
      <c r="B109" s="151"/>
      <c r="C109" s="151"/>
      <c r="D109" s="151"/>
      <c r="E109" s="28"/>
      <c r="F109" s="28"/>
      <c r="G109" s="28"/>
      <c r="H109" s="28"/>
      <c r="I109" s="28"/>
      <c r="J109" s="28"/>
      <c r="O109" s="29"/>
      <c r="P109" s="29"/>
    </row>
    <row r="110" spans="1:16" x14ac:dyDescent="0.25">
      <c r="A110" s="29"/>
      <c r="B110" s="151"/>
      <c r="C110" s="151"/>
      <c r="D110" s="151"/>
      <c r="E110" s="28"/>
      <c r="F110" s="28"/>
      <c r="G110" s="28"/>
      <c r="H110" s="28"/>
      <c r="I110" s="28"/>
      <c r="J110" s="28"/>
      <c r="O110" s="29"/>
      <c r="P110" s="29"/>
    </row>
    <row r="111" spans="1:16" x14ac:dyDescent="0.25">
      <c r="A111" s="29"/>
      <c r="B111" s="151"/>
      <c r="C111" s="151"/>
      <c r="D111" s="151"/>
      <c r="E111" s="28"/>
      <c r="F111" s="28"/>
      <c r="G111" s="28"/>
      <c r="H111" s="28"/>
      <c r="I111" s="28"/>
      <c r="J111" s="28"/>
      <c r="O111" s="29"/>
      <c r="P111" s="29"/>
    </row>
    <row r="112" spans="1:16" x14ac:dyDescent="0.25">
      <c r="A112" s="29"/>
      <c r="B112" s="151"/>
      <c r="C112" s="151"/>
      <c r="D112" s="151"/>
      <c r="E112" s="28"/>
      <c r="F112" s="28"/>
      <c r="G112" s="28"/>
      <c r="H112" s="28"/>
      <c r="I112" s="28"/>
      <c r="J112" s="28"/>
      <c r="O112" s="29"/>
      <c r="P112" s="29"/>
    </row>
    <row r="113" spans="1:16" x14ac:dyDescent="0.25">
      <c r="A113" s="29"/>
      <c r="B113" s="151"/>
      <c r="C113" s="151"/>
      <c r="D113" s="151"/>
      <c r="E113" s="28"/>
      <c r="F113" s="28"/>
      <c r="G113" s="28"/>
      <c r="H113" s="28"/>
      <c r="I113" s="28"/>
      <c r="J113" s="28"/>
      <c r="O113" s="29"/>
      <c r="P113" s="29"/>
    </row>
    <row r="114" spans="1:16" x14ac:dyDescent="0.25">
      <c r="A114" s="29"/>
      <c r="B114" s="151"/>
      <c r="C114" s="151"/>
      <c r="D114" s="151"/>
      <c r="E114" s="28"/>
      <c r="F114" s="28"/>
      <c r="G114" s="28"/>
      <c r="H114" s="28"/>
      <c r="I114" s="28"/>
      <c r="J114" s="28"/>
      <c r="O114" s="29"/>
      <c r="P114" s="29"/>
    </row>
    <row r="115" spans="1:16" x14ac:dyDescent="0.25">
      <c r="A115" s="29"/>
      <c r="B115" s="151"/>
      <c r="C115" s="151"/>
      <c r="D115" s="151"/>
      <c r="E115" s="28"/>
      <c r="F115" s="28"/>
      <c r="G115" s="28"/>
      <c r="H115" s="28"/>
      <c r="I115" s="28"/>
      <c r="J115" s="28"/>
      <c r="O115" s="29"/>
      <c r="P115" s="29"/>
    </row>
    <row r="116" spans="1:16" x14ac:dyDescent="0.25">
      <c r="A116" s="29"/>
      <c r="B116" s="151"/>
      <c r="C116" s="151"/>
      <c r="D116" s="151"/>
      <c r="E116" s="28"/>
      <c r="F116" s="28"/>
      <c r="G116" s="28"/>
      <c r="H116" s="28"/>
      <c r="I116" s="28"/>
      <c r="J116" s="28"/>
      <c r="O116" s="29"/>
      <c r="P116" s="29"/>
    </row>
    <row r="117" spans="1:16" x14ac:dyDescent="0.25">
      <c r="A117" s="29"/>
      <c r="B117" s="151"/>
      <c r="C117" s="151"/>
      <c r="D117" s="151"/>
      <c r="E117" s="28"/>
      <c r="F117" s="28"/>
      <c r="G117" s="28"/>
      <c r="H117" s="28"/>
      <c r="I117" s="28"/>
      <c r="J117" s="28"/>
      <c r="O117" s="29"/>
      <c r="P117" s="29"/>
    </row>
    <row r="118" spans="1:16" x14ac:dyDescent="0.25">
      <c r="A118" s="29"/>
      <c r="B118" s="151"/>
      <c r="C118" s="151"/>
      <c r="D118" s="151"/>
      <c r="E118" s="28"/>
      <c r="F118" s="28"/>
      <c r="G118" s="28"/>
      <c r="H118" s="28"/>
      <c r="I118" s="28"/>
      <c r="J118" s="28"/>
      <c r="O118" s="29"/>
      <c r="P118" s="29"/>
    </row>
    <row r="119" spans="1:16" x14ac:dyDescent="0.25">
      <c r="A119" s="29"/>
      <c r="B119" s="151"/>
      <c r="C119" s="151"/>
      <c r="D119" s="151"/>
      <c r="E119" s="28"/>
      <c r="F119" s="28"/>
      <c r="G119" s="28"/>
      <c r="H119" s="28"/>
      <c r="I119" s="28"/>
      <c r="J119" s="28"/>
      <c r="O119" s="29"/>
      <c r="P119" s="29"/>
    </row>
    <row r="120" spans="1:16" x14ac:dyDescent="0.25">
      <c r="A120" s="29"/>
      <c r="B120" s="151"/>
      <c r="C120" s="151"/>
      <c r="D120" s="151"/>
      <c r="E120" s="28"/>
      <c r="F120" s="28"/>
      <c r="G120" s="28"/>
      <c r="H120" s="28"/>
      <c r="I120" s="28"/>
      <c r="J120" s="28"/>
    </row>
    <row r="121" spans="1:16" x14ac:dyDescent="0.25">
      <c r="A121" s="29"/>
      <c r="B121" s="151"/>
      <c r="C121" s="151"/>
      <c r="D121" s="151"/>
      <c r="E121" s="28"/>
      <c r="F121" s="28"/>
      <c r="G121" s="28"/>
      <c r="H121" s="28"/>
      <c r="I121" s="28"/>
      <c r="J121" s="28"/>
    </row>
    <row r="122" spans="1:16" x14ac:dyDescent="0.25">
      <c r="A122" s="29"/>
      <c r="B122" s="151"/>
      <c r="C122" s="151"/>
      <c r="D122" s="151"/>
      <c r="E122" s="28"/>
      <c r="F122" s="28"/>
      <c r="G122" s="28"/>
      <c r="H122" s="28"/>
      <c r="I122" s="28"/>
      <c r="J122" s="28"/>
    </row>
    <row r="123" spans="1:16" x14ac:dyDescent="0.25">
      <c r="A123" s="29"/>
      <c r="B123" s="151"/>
      <c r="C123" s="151"/>
      <c r="D123" s="151"/>
      <c r="E123" s="28"/>
      <c r="F123" s="28"/>
      <c r="G123" s="28"/>
      <c r="H123" s="28"/>
      <c r="I123" s="28"/>
      <c r="J123" s="28"/>
    </row>
    <row r="124" spans="1:16" x14ac:dyDescent="0.25">
      <c r="A124" s="29"/>
      <c r="B124" s="151"/>
      <c r="C124" s="151"/>
      <c r="D124" s="151"/>
      <c r="E124" s="28"/>
      <c r="F124" s="28"/>
      <c r="G124" s="28"/>
      <c r="H124" s="28"/>
      <c r="I124" s="28"/>
      <c r="J124" s="28"/>
    </row>
    <row r="125" spans="1:16" x14ac:dyDescent="0.25">
      <c r="A125" s="29"/>
      <c r="B125" s="151"/>
      <c r="C125" s="151"/>
      <c r="D125" s="151"/>
      <c r="E125" s="28"/>
      <c r="F125" s="28"/>
      <c r="G125" s="28"/>
      <c r="H125" s="28"/>
      <c r="I125" s="28"/>
      <c r="J125" s="28"/>
    </row>
    <row r="126" spans="1:16" x14ac:dyDescent="0.25">
      <c r="A126" s="29"/>
      <c r="B126" s="151"/>
      <c r="C126" s="151"/>
      <c r="D126" s="151"/>
      <c r="E126" s="28"/>
      <c r="F126" s="28"/>
      <c r="G126" s="28"/>
      <c r="H126" s="28"/>
      <c r="I126" s="28"/>
      <c r="J126" s="28"/>
    </row>
    <row r="127" spans="1:16" x14ac:dyDescent="0.25">
      <c r="A127" s="29"/>
      <c r="B127" s="151"/>
      <c r="C127" s="151"/>
      <c r="D127" s="151"/>
      <c r="E127" s="28"/>
      <c r="F127" s="28"/>
      <c r="G127" s="28"/>
      <c r="H127" s="28"/>
      <c r="I127" s="28"/>
      <c r="J127" s="28"/>
    </row>
    <row r="128" spans="1:16" x14ac:dyDescent="0.25">
      <c r="A128" s="29"/>
      <c r="B128" s="151"/>
      <c r="C128" s="151"/>
      <c r="D128" s="151"/>
      <c r="E128" s="28"/>
      <c r="F128" s="28"/>
      <c r="G128" s="28"/>
      <c r="H128" s="28"/>
      <c r="I128" s="28"/>
      <c r="J128" s="28"/>
    </row>
    <row r="129" spans="1:10" x14ac:dyDescent="0.25">
      <c r="A129" s="29"/>
      <c r="B129" s="151"/>
      <c r="C129" s="151"/>
      <c r="D129" s="151"/>
      <c r="E129" s="28"/>
      <c r="F129" s="28"/>
      <c r="G129" s="28"/>
      <c r="H129" s="28"/>
      <c r="I129" s="28"/>
      <c r="J129" s="28"/>
    </row>
    <row r="130" spans="1:10" x14ac:dyDescent="0.25">
      <c r="A130" s="29"/>
      <c r="B130" s="151"/>
      <c r="C130" s="151"/>
      <c r="D130" s="151"/>
      <c r="E130" s="28"/>
      <c r="F130" s="28"/>
      <c r="G130" s="28"/>
      <c r="H130" s="28"/>
      <c r="I130" s="28"/>
      <c r="J130" s="28"/>
    </row>
  </sheetData>
  <mergeCells count="17">
    <mergeCell ref="A83:C83"/>
    <mergeCell ref="A76:N76"/>
    <mergeCell ref="A69:N69"/>
    <mergeCell ref="A88:F88"/>
    <mergeCell ref="G88:L88"/>
    <mergeCell ref="A81:J81"/>
    <mergeCell ref="A80:J80"/>
    <mergeCell ref="A84:C84"/>
    <mergeCell ref="A85:C85"/>
    <mergeCell ref="A87:C87"/>
    <mergeCell ref="A86:J86"/>
    <mergeCell ref="A82:C82"/>
    <mergeCell ref="A1:J1"/>
    <mergeCell ref="A2:J2"/>
    <mergeCell ref="A3:J3"/>
    <mergeCell ref="A4:J4"/>
    <mergeCell ref="A68:J68"/>
  </mergeCells>
  <phoneticPr fontId="9" type="noConversion"/>
  <printOptions horizontalCentered="1" verticalCentered="1"/>
  <pageMargins left="0.39370078740157483" right="0.39370078740157483" top="0.35433070866141736" bottom="0.39370078740157483" header="0.39370078740157483" footer="0"/>
  <pageSetup paperSize="8" scale="54" orientation="landscape" r:id="rId1"/>
  <headerFooter>
    <oddHeader>&amp;R&amp;"Arial,Negrita"&amp;11CUADRO No. "B3"</oddHeader>
    <oddFooter>&amp;LFecha:  &amp;D&amp;R&amp;"Arial,Negrita"&amp;9Planificación Nacional - XM</oddFooter>
  </headerFooter>
  <ignoredErrors>
    <ignoredError sqref="J59 G59:H5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Ene 2023</vt:lpstr>
      <vt:lpstr>Feb 2023</vt:lpstr>
      <vt:lpstr>Mar 2023</vt:lpstr>
      <vt:lpstr>Abr 2023</vt:lpstr>
      <vt:lpstr>Acum</vt:lpstr>
      <vt:lpstr>Recaudación abierta</vt:lpstr>
      <vt:lpstr>'Abr 2023'!Área_de_impresión</vt:lpstr>
      <vt:lpstr>Acum!Área_de_impresión</vt:lpstr>
      <vt:lpstr>'Ene 2023'!Área_de_impresión</vt:lpstr>
      <vt:lpstr>'Feb 2023'!Área_de_impresión</vt:lpstr>
      <vt:lpstr>'Mar 2023'!Área_de_impresión</vt:lpstr>
      <vt:lpstr>'Recaudación abierta'!Área_de_impresión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Chasi Toapanta, Julissa Elizabeth</dc:creator>
  <cp:lastModifiedBy>Piaun Cabrera, Amparo Elizabeth</cp:lastModifiedBy>
  <cp:lastPrinted>2019-10-03T17:15:07Z</cp:lastPrinted>
  <dcterms:created xsi:type="dcterms:W3CDTF">2018-02-06T15:09:54Z</dcterms:created>
  <dcterms:modified xsi:type="dcterms:W3CDTF">2023-05-11T15:44:44Z</dcterms:modified>
</cp:coreProperties>
</file>