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C:\Users\aepc240916\Documents\PLANIFICACIÓN\Recaudación historico\"/>
    </mc:Choice>
  </mc:AlternateContent>
  <xr:revisionPtr revIDLastSave="0" documentId="13_ncr:1_{0DC2CE02-30DB-4DEF-B72C-2A282CCEDBB7}" xr6:coauthVersionLast="47" xr6:coauthVersionMax="47" xr10:uidLastSave="{00000000-0000-0000-0000-000000000000}"/>
  <bookViews>
    <workbookView xWindow="-108" yWindow="-108" windowWidth="23256" windowHeight="12600" tabRatio="892" activeTab="1" xr2:uid="{00000000-000D-0000-FFFF-FFFF00000000}"/>
  </bookViews>
  <sheets>
    <sheet name="Ene-Dic 2017" sheetId="29" r:id="rId1"/>
    <sheet name="Recaudación abierta" sheetId="31" r:id="rId2"/>
  </sheets>
  <externalReferences>
    <externalReference r:id="rId3"/>
    <externalReference r:id="rId4"/>
  </externalReferences>
  <definedNames>
    <definedName name="_xlnm.Print_Area" localSheetId="0">'Ene-Dic 2017'!$A$1:$K$151</definedName>
    <definedName name="_xlnm.Print_Area" localSheetId="1">'Recaudación abierta'!$A$1:$O$79</definedName>
    <definedName name="REPRESENTANTE_SRI">[1]Presupuesto!$C$2:$H$2</definedName>
    <definedName name="Z_8CB2C254_96FC_4087_BB04_55B2BA5977AB_.wvu.PrintArea" localSheetId="1" hidden="1">'Recaudación abierta'!$A$1:$O$79</definedName>
  </definedNames>
  <calcPr calcId="191029"/>
  <customWorkbookViews>
    <customWorkbookView name="1" guid="{8CB2C254-96FC-4087-BB04-55B2BA5977AB}" maximized="1" xWindow="-8" yWindow="-8" windowWidth="1456" windowHeight="876" tabRatio="892"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5" i="31" l="1"/>
  <c r="C67" i="31"/>
  <c r="D67" i="31"/>
  <c r="E67" i="31"/>
  <c r="F67" i="31"/>
  <c r="G67" i="31"/>
  <c r="H67" i="31"/>
  <c r="I67" i="31"/>
  <c r="J67" i="31"/>
  <c r="K67" i="31"/>
  <c r="L67" i="31"/>
  <c r="M67" i="31"/>
  <c r="N67" i="31"/>
  <c r="C68" i="31"/>
  <c r="D68" i="31"/>
  <c r="E68" i="31"/>
  <c r="F68" i="31"/>
  <c r="G68" i="31"/>
  <c r="H68" i="31"/>
  <c r="I68" i="31"/>
  <c r="J68" i="31"/>
  <c r="K68" i="31"/>
  <c r="L68" i="31"/>
  <c r="M68" i="31"/>
  <c r="N68" i="31"/>
  <c r="D66" i="31"/>
  <c r="D65" i="31" s="1"/>
  <c r="E66" i="31"/>
  <c r="E65" i="31" s="1"/>
  <c r="F66" i="31"/>
  <c r="F65" i="31" s="1"/>
  <c r="G66" i="31"/>
  <c r="G65" i="31" s="1"/>
  <c r="H66" i="31"/>
  <c r="H65" i="31" s="1"/>
  <c r="I66" i="31"/>
  <c r="I65" i="31" s="1"/>
  <c r="J66" i="31"/>
  <c r="K66" i="31"/>
  <c r="K65" i="31" s="1"/>
  <c r="L66" i="31"/>
  <c r="L65" i="31" s="1"/>
  <c r="M66" i="31"/>
  <c r="M65" i="31" s="1"/>
  <c r="N66" i="31"/>
  <c r="N65" i="31" s="1"/>
  <c r="C66" i="31"/>
  <c r="C65" i="31" l="1"/>
  <c r="B40" i="31" l="1"/>
  <c r="B21" i="31"/>
  <c r="B22" i="31"/>
  <c r="B23" i="31"/>
  <c r="B24" i="31"/>
  <c r="B25" i="31"/>
  <c r="B26" i="31"/>
  <c r="B27" i="31"/>
  <c r="B28" i="31"/>
  <c r="B29" i="31"/>
  <c r="B30" i="31"/>
  <c r="B31" i="31"/>
  <c r="B32" i="31"/>
  <c r="B33" i="31"/>
  <c r="B34" i="31"/>
  <c r="B35" i="31"/>
  <c r="B36" i="31"/>
  <c r="B37" i="31"/>
  <c r="B38" i="31"/>
  <c r="B39" i="31"/>
  <c r="F128" i="29" l="1"/>
  <c r="G61" i="29"/>
  <c r="F86" i="29"/>
  <c r="F90" i="29"/>
  <c r="F61" i="29"/>
  <c r="F54" i="29" s="1"/>
  <c r="F63" i="29" l="1"/>
  <c r="F51" i="29" s="1"/>
  <c r="I94" i="29"/>
  <c r="D61" i="31" l="1"/>
  <c r="E61" i="31"/>
  <c r="F61" i="31"/>
  <c r="G61" i="31"/>
  <c r="H61" i="31"/>
  <c r="I61" i="31"/>
  <c r="J61" i="31"/>
  <c r="K61" i="31"/>
  <c r="L61" i="31"/>
  <c r="M61" i="31"/>
  <c r="N61" i="31"/>
  <c r="C61" i="31"/>
  <c r="B57" i="31"/>
  <c r="B58" i="31"/>
  <c r="B59" i="31"/>
  <c r="B49" i="31"/>
  <c r="B50" i="31"/>
  <c r="B51" i="31"/>
  <c r="B52" i="31"/>
  <c r="B53" i="31"/>
  <c r="B55" i="31"/>
  <c r="B56" i="31"/>
  <c r="G54" i="29" l="1"/>
  <c r="G51" i="29" s="1"/>
  <c r="G128" i="29"/>
  <c r="D137" i="29"/>
  <c r="F31" i="29" l="1"/>
  <c r="B48" i="31" l="1"/>
  <c r="B47" i="31"/>
  <c r="B46" i="31"/>
  <c r="B45" i="31"/>
  <c r="B44" i="31"/>
  <c r="B43" i="31"/>
  <c r="B42" i="31"/>
  <c r="B41" i="31"/>
  <c r="B20" i="31"/>
  <c r="B19" i="31"/>
  <c r="B18" i="31"/>
  <c r="B17" i="31"/>
  <c r="B16" i="31"/>
  <c r="B15" i="31"/>
  <c r="B14" i="31"/>
  <c r="B13" i="31"/>
  <c r="B12" i="31"/>
  <c r="B11" i="31"/>
  <c r="B10" i="31"/>
  <c r="B9" i="31"/>
  <c r="B8" i="31"/>
  <c r="B68" i="31"/>
  <c r="B67" i="31"/>
  <c r="B66" i="31"/>
  <c r="B65" i="31"/>
  <c r="B63" i="31"/>
  <c r="B62" i="31"/>
  <c r="N64" i="31" l="1"/>
  <c r="N69" i="31" s="1"/>
  <c r="D31" i="29" l="1"/>
  <c r="M64" i="31" l="1"/>
  <c r="M69" i="31" s="1"/>
  <c r="L64" i="31"/>
  <c r="L69" i="31" s="1"/>
  <c r="K64" i="31"/>
  <c r="K69" i="31" s="1"/>
  <c r="J64" i="31"/>
  <c r="J69" i="31" s="1"/>
  <c r="I64" i="31"/>
  <c r="I69" i="31" s="1"/>
  <c r="H64" i="31"/>
  <c r="H69" i="31" s="1"/>
  <c r="G64" i="31"/>
  <c r="G69" i="31" s="1"/>
  <c r="F64" i="31"/>
  <c r="F69" i="31" s="1"/>
  <c r="E64" i="31"/>
  <c r="E69" i="31" s="1"/>
  <c r="D64" i="31"/>
  <c r="D69" i="31" s="1"/>
  <c r="B61" i="31" l="1"/>
  <c r="D35" i="29"/>
  <c r="D38" i="29" s="1"/>
  <c r="F35" i="29"/>
  <c r="F38" i="29" s="1"/>
  <c r="G35" i="29"/>
  <c r="C64" i="31"/>
  <c r="B64" i="31" l="1"/>
  <c r="C69" i="31"/>
  <c r="D40" i="29"/>
  <c r="F40" i="29"/>
  <c r="G38" i="29"/>
  <c r="B69" i="31"/>
  <c r="F43" i="29" l="1"/>
  <c r="F45" i="29" s="1"/>
  <c r="D37" i="29"/>
  <c r="D43" i="29"/>
  <c r="D45" i="29" s="1"/>
  <c r="F37" i="29"/>
  <c r="G94" i="29" l="1"/>
  <c r="F94" i="29"/>
  <c r="D94" i="29"/>
  <c r="G49" i="29"/>
  <c r="F49" i="29"/>
  <c r="D121" i="29" l="1"/>
  <c r="D131" i="29" s="1"/>
  <c r="F121" i="29" l="1"/>
  <c r="F131" i="29" s="1"/>
  <c r="F117" i="29"/>
  <c r="D117" i="29"/>
  <c r="F133" i="29" l="1"/>
  <c r="F130" i="29" s="1"/>
  <c r="D133" i="29"/>
  <c r="D136" i="29" s="1"/>
  <c r="D138" i="29" s="1"/>
  <c r="G121" i="29"/>
  <c r="G131" i="29" s="1"/>
  <c r="D130" i="29" l="1"/>
  <c r="G137" i="29" l="1"/>
  <c r="F137" i="29"/>
  <c r="F136" i="29" l="1"/>
  <c r="F138" i="29" s="1"/>
  <c r="G31" i="29" l="1"/>
  <c r="G117" i="29"/>
  <c r="G133" i="29" s="1"/>
  <c r="G130" i="29" l="1"/>
  <c r="I119" i="29"/>
  <c r="G136" i="29"/>
  <c r="I123" i="29"/>
  <c r="G40" i="29"/>
  <c r="I10" i="29" s="1"/>
  <c r="I96" i="29"/>
  <c r="I130" i="29" l="1"/>
  <c r="I131" i="29"/>
  <c r="G37" i="29"/>
  <c r="I33" i="29"/>
  <c r="I38" i="29"/>
  <c r="G43" i="29"/>
  <c r="G138" i="29"/>
  <c r="G45" i="29" l="1"/>
  <c r="I37" i="29"/>
</calcChain>
</file>

<file path=xl/sharedStrings.xml><?xml version="1.0" encoding="utf-8"?>
<sst xmlns="http://schemas.openxmlformats.org/spreadsheetml/2006/main" count="229" uniqueCount="138">
  <si>
    <t>CONCEPTOS</t>
  </si>
  <si>
    <t>Impuesto al Valor Agregado</t>
  </si>
  <si>
    <t>Impuesto a los Consumos Especiales</t>
  </si>
  <si>
    <t>ICE Cigarrillos</t>
  </si>
  <si>
    <t>ICE Bebidas Gaseosas</t>
  </si>
  <si>
    <t>ICE Aguas Minerales y Purificadas</t>
  </si>
  <si>
    <t>ICE Alcohol y Productos Alcohólicos</t>
  </si>
  <si>
    <t>ICE Cerveza</t>
  </si>
  <si>
    <t>ICE Vehículos</t>
  </si>
  <si>
    <t>ICE Telecomunicaciones</t>
  </si>
  <si>
    <t>ICE Aviones, tricares,etc. y otros NEP</t>
  </si>
  <si>
    <t>ICE Armas de Fuego</t>
  </si>
  <si>
    <t>ICE Cuotas Membresías Clubes</t>
  </si>
  <si>
    <t>ICE Perfumes, Aguas de Tocador</t>
  </si>
  <si>
    <t>ICE Servicios Casino - Juegos Azar</t>
  </si>
  <si>
    <t>ICE Focos Incandescentes</t>
  </si>
  <si>
    <t>ICE Videojuegos</t>
  </si>
  <si>
    <t>ICE Servicios Televisión Prepagada</t>
  </si>
  <si>
    <t>ICE Cocinas, calefones</t>
  </si>
  <si>
    <t>ICE Telefonía</t>
  </si>
  <si>
    <t>ICE Bebidas energizantes</t>
  </si>
  <si>
    <t>ICE Bebidas no alcoholicas</t>
  </si>
  <si>
    <t>Impuesto a los Vehículos Motorizados</t>
  </si>
  <si>
    <t>Impuesto a la Salida de Divisas</t>
  </si>
  <si>
    <t>RISE</t>
  </si>
  <si>
    <t>Regalías, patentes y utilidades de conservación minera</t>
  </si>
  <si>
    <t>Otros Ingresos</t>
  </si>
  <si>
    <t>A la renta empresas petroleras y otros NEP</t>
  </si>
  <si>
    <t>Retenciones Mensuales</t>
  </si>
  <si>
    <t>Herencias, Legados y Donaciones</t>
  </si>
  <si>
    <t>Personas Jurídicas</t>
  </si>
  <si>
    <t>Personas Naturales</t>
  </si>
  <si>
    <t>Anticipos al IR</t>
  </si>
  <si>
    <t>Impuesto Fomento Ambiental</t>
  </si>
  <si>
    <t>Impuesto Activos en el Exterior</t>
  </si>
  <si>
    <t>Contribución para la atención integral del cancer</t>
  </si>
  <si>
    <t>Impuesto Ambiental Contaminación  Vehicular</t>
  </si>
  <si>
    <t>Impuesto Redimible Botellas Plásticas no Retornable</t>
  </si>
  <si>
    <t>-miles de dólares-</t>
  </si>
  <si>
    <t>CLASIFICACIÓN</t>
  </si>
  <si>
    <t>INTERNOS</t>
  </si>
  <si>
    <t>SUBTOTAL</t>
  </si>
  <si>
    <t>IMPORTACIONES</t>
  </si>
  <si>
    <t xml:space="preserve">SUBTOTAL </t>
  </si>
  <si>
    <t>DIRECTOS</t>
  </si>
  <si>
    <t>INDIRECTOS</t>
  </si>
  <si>
    <t>TOTALES</t>
  </si>
  <si>
    <t>(-) Notas de Crédito</t>
  </si>
  <si>
    <t>(-) Compensaciones</t>
  </si>
  <si>
    <t>Nota (5):   Corresponde al valor de recaudación, restando Notas de crédito y compensaciones</t>
  </si>
  <si>
    <t>Nota (7):   Corresponde al valor efectivo, descontando los valores de devoluciones de impuestos</t>
  </si>
  <si>
    <t xml:space="preserve">Devoluciones Otros </t>
  </si>
  <si>
    <t>Devoluciones IVA</t>
  </si>
  <si>
    <t>Devoluciones I.Renta</t>
  </si>
  <si>
    <t>TOTAL</t>
  </si>
  <si>
    <t>CONSOLIDADO NACIONAL</t>
  </si>
  <si>
    <t>ENERO</t>
  </si>
  <si>
    <t>Impuesto Ambiental Contaminación Vehicular</t>
  </si>
  <si>
    <t>Fuente: Base de datos SRI - BCE - SENAE - Coord. Reintegro Tributario</t>
  </si>
  <si>
    <t>FEBRERO</t>
  </si>
  <si>
    <t>MARZO</t>
  </si>
  <si>
    <t>ABRIL</t>
  </si>
  <si>
    <t>MAYO</t>
  </si>
  <si>
    <t>JUNIO</t>
  </si>
  <si>
    <t>IVA Importaciones</t>
  </si>
  <si>
    <t>ICE Importaciones</t>
  </si>
  <si>
    <t>IVA Operaciones Internas</t>
  </si>
  <si>
    <t>ICE Operaciones Internas</t>
  </si>
  <si>
    <t>JULIO</t>
  </si>
  <si>
    <t>AGOSTO</t>
  </si>
  <si>
    <t>SEPTIEMBRE</t>
  </si>
  <si>
    <r>
      <t>(A)  TOTAL RECAUDADO</t>
    </r>
    <r>
      <rPr>
        <b/>
        <sz val="12"/>
        <color theme="0"/>
        <rFont val="Arial"/>
        <family val="2"/>
      </rPr>
      <t xml:space="preserve"> </t>
    </r>
    <r>
      <rPr>
        <sz val="12"/>
        <color theme="0"/>
        <rFont val="Arial"/>
        <family val="2"/>
      </rPr>
      <t>(SIN CONSIDERAR VALORES OCASIONALES PARA EFECTOS DE COMPARACIÓN INTERANUAL)</t>
    </r>
  </si>
  <si>
    <r>
      <t xml:space="preserve">Retenciones Mensuales </t>
    </r>
    <r>
      <rPr>
        <vertAlign val="superscript"/>
        <sz val="11"/>
        <color theme="3" tint="-0.499984740745262"/>
        <rFont val="Arial"/>
        <family val="2"/>
      </rPr>
      <t>(2)</t>
    </r>
  </si>
  <si>
    <r>
      <t xml:space="preserve">Declaraciones de Impuesto a la Renta </t>
    </r>
    <r>
      <rPr>
        <vertAlign val="superscript"/>
        <sz val="11"/>
        <color theme="3" tint="-0.499984740745262"/>
        <rFont val="Arial"/>
        <family val="2"/>
      </rPr>
      <t>(3)</t>
    </r>
  </si>
  <si>
    <t>Nota (2):   Incluye retenciones contratos petroleros</t>
  </si>
  <si>
    <t>Nota (3):   Corresponde a lo recaudado  por Impuesto a la Renta de personas naturales y sociedades (menos anticipos y retenciones) más herencias, legados y donaciones.</t>
  </si>
  <si>
    <t>Nota (4):   Total Recaudación incluye Notas de Crédito y TBC's.</t>
  </si>
  <si>
    <t>TOTAL VALORES OCASIONALES</t>
  </si>
  <si>
    <r>
      <t xml:space="preserve">(B)  VALORES OCASIONALES </t>
    </r>
    <r>
      <rPr>
        <b/>
        <sz val="12"/>
        <color theme="0"/>
        <rFont val="Arial"/>
        <family val="2"/>
      </rPr>
      <t xml:space="preserve"> </t>
    </r>
    <r>
      <rPr>
        <sz val="12"/>
        <color theme="0"/>
        <rFont val="Arial"/>
        <family val="2"/>
      </rPr>
      <t>(NO CONSIDERADOS PARA EFECTOS DE COMPARACIÓN INTERANUAL)</t>
    </r>
  </si>
  <si>
    <t>(d) Notas de Crédito</t>
  </si>
  <si>
    <t>(e) Compensaciones</t>
  </si>
  <si>
    <r>
      <t xml:space="preserve">(c=a+b) RECAUDACIÓN BRUTA </t>
    </r>
    <r>
      <rPr>
        <b/>
        <vertAlign val="superscript"/>
        <sz val="11"/>
        <color theme="0"/>
        <rFont val="Arial"/>
        <family val="2"/>
      </rPr>
      <t>(4)</t>
    </r>
  </si>
  <si>
    <r>
      <t>(f=c-d-e) RECAUDACIÓN EN EFECTIVO</t>
    </r>
    <r>
      <rPr>
        <b/>
        <vertAlign val="superscript"/>
        <sz val="11"/>
        <color theme="0"/>
        <rFont val="Arial"/>
        <family val="2"/>
      </rPr>
      <t xml:space="preserve"> (5)</t>
    </r>
  </si>
  <si>
    <r>
      <t xml:space="preserve">(g) Devoluciones </t>
    </r>
    <r>
      <rPr>
        <vertAlign val="superscript"/>
        <sz val="10"/>
        <rFont val="Arial"/>
        <family val="2"/>
      </rPr>
      <t>(6)</t>
    </r>
  </si>
  <si>
    <r>
      <t xml:space="preserve">(C=A+B)  TOTAL RECAUDADO </t>
    </r>
    <r>
      <rPr>
        <sz val="12"/>
        <color theme="0"/>
        <rFont val="Arial"/>
        <family val="2"/>
      </rPr>
      <t>(CONSIDERANDO VALORES OCASIONALES)</t>
    </r>
  </si>
  <si>
    <t>SERVICIO DE RENTAS INTERNAS</t>
  </si>
  <si>
    <r>
      <t>RECAUDACIÓN NACIONAL</t>
    </r>
    <r>
      <rPr>
        <b/>
        <vertAlign val="superscript"/>
        <sz val="14"/>
        <color theme="8" tint="-0.499984740745262"/>
        <rFont val="Arial"/>
        <family val="2"/>
      </rPr>
      <t>(1)</t>
    </r>
  </si>
  <si>
    <r>
      <t xml:space="preserve">RECAUDACIÓN DEL SERVICIO DE RENTAS INTERNAS </t>
    </r>
    <r>
      <rPr>
        <b/>
        <vertAlign val="superscript"/>
        <sz val="14"/>
        <color theme="8" tint="-0.499984740745262"/>
        <rFont val="Arial"/>
        <family val="2"/>
      </rPr>
      <t>(1)</t>
    </r>
  </si>
  <si>
    <t>OCTUBRE</t>
  </si>
  <si>
    <t>EXTERNOS</t>
  </si>
  <si>
    <t>(b) SUBTOTAL EXTERNOS</t>
  </si>
  <si>
    <t>(a) SUBTOTAL INTERNOS</t>
  </si>
  <si>
    <t>NOVIEMBRE</t>
  </si>
  <si>
    <t>DICIEMBRE</t>
  </si>
  <si>
    <r>
      <t xml:space="preserve">(h=f-g)  RECAUCIÓN NETA </t>
    </r>
    <r>
      <rPr>
        <sz val="9"/>
        <color theme="0"/>
        <rFont val="Arial"/>
        <family val="2"/>
      </rPr>
      <t>(SIN CONSIDERAR VALORES OCASIONALES PARA EFECTOS DE COMPARACIÓN INTERANUAL)</t>
    </r>
    <r>
      <rPr>
        <b/>
        <vertAlign val="superscript"/>
        <sz val="11"/>
        <color theme="0"/>
        <rFont val="Arial"/>
        <family val="2"/>
      </rPr>
      <t>(7)</t>
    </r>
  </si>
  <si>
    <t>Intereses por Mora Tributaria</t>
  </si>
  <si>
    <t>Multas Tributarias Fiscales</t>
  </si>
  <si>
    <t>Tierras Rurales</t>
  </si>
  <si>
    <t>CONTRIBUCIONES SOLIDARIAS</t>
  </si>
  <si>
    <t>Contribución solidaria sobre el patrimonio</t>
  </si>
  <si>
    <t>Contribución solidaria sobre las utilidades</t>
  </si>
  <si>
    <t>Contribución solidaria sobre bienes inmuebles y derechos representativos de capital de propiedad de sociedades no residentes</t>
  </si>
  <si>
    <t>Contribución solidaria de un día de remuneración</t>
  </si>
  <si>
    <t>Contribución 2% IVA</t>
  </si>
  <si>
    <t>(c) SUBTOTAL CONTRIBUCIONES</t>
  </si>
  <si>
    <r>
      <t xml:space="preserve">(d=a+b+c) RECAUDACIÓN BRUTA </t>
    </r>
    <r>
      <rPr>
        <b/>
        <vertAlign val="superscript"/>
        <sz val="11"/>
        <color theme="0"/>
        <rFont val="Arial"/>
        <family val="2"/>
      </rPr>
      <t>(4)</t>
    </r>
  </si>
  <si>
    <t>(e) Notas de Crédito</t>
  </si>
  <si>
    <t>(f) Compensaciones</t>
  </si>
  <si>
    <r>
      <t xml:space="preserve">(g=d-e-f) RECAUDACIÓN EN EFECTIVO </t>
    </r>
    <r>
      <rPr>
        <b/>
        <vertAlign val="superscript"/>
        <sz val="11"/>
        <color theme="0"/>
        <rFont val="Arial"/>
        <family val="2"/>
      </rPr>
      <t>(5)</t>
    </r>
  </si>
  <si>
    <r>
      <t>(h) Devoluciones</t>
    </r>
    <r>
      <rPr>
        <vertAlign val="superscript"/>
        <sz val="10"/>
        <color theme="3" tint="-0.499984740745262"/>
        <rFont val="Arial"/>
        <family val="2"/>
      </rPr>
      <t xml:space="preserve"> (6)</t>
    </r>
  </si>
  <si>
    <r>
      <t xml:space="preserve">(i=g-h)  RECAUCIÓN NETA </t>
    </r>
    <r>
      <rPr>
        <sz val="9"/>
        <color theme="0"/>
        <rFont val="Arial"/>
        <family val="2"/>
      </rPr>
      <t>(CONSIDERANDO VALORES OCASIONALES)</t>
    </r>
    <r>
      <rPr>
        <b/>
        <sz val="10"/>
        <color theme="0"/>
        <rFont val="Arial"/>
        <family val="2"/>
      </rPr>
      <t xml:space="preserve">  </t>
    </r>
    <r>
      <rPr>
        <b/>
        <vertAlign val="superscript"/>
        <sz val="10"/>
        <color theme="0"/>
        <rFont val="Arial"/>
        <family val="2"/>
      </rPr>
      <t>(7)</t>
    </r>
  </si>
  <si>
    <t>Elaboración:    Dirección Nacional de Planificación y Gestión Estratégica</t>
  </si>
  <si>
    <t>Imp. Activos en el Exterior</t>
  </si>
  <si>
    <t>Contribución para la atención integral del cáncer</t>
  </si>
  <si>
    <r>
      <t>Declaraciones de Impuesto a la Renta</t>
    </r>
    <r>
      <rPr>
        <vertAlign val="superscript"/>
        <sz val="10"/>
        <color theme="3" tint="-0.499984740745262"/>
        <rFont val="Arial"/>
        <family val="2"/>
      </rPr>
      <t>(2)</t>
    </r>
  </si>
  <si>
    <t>Nota (2):   Corresponde a lo recaudado  por Impuesto a la Renta de personas naturales y sociedades (menos anticipos y retenciones) más herencias, legados y donaciones.</t>
  </si>
  <si>
    <r>
      <t xml:space="preserve">RECAUDACIÓN BRUTA </t>
    </r>
    <r>
      <rPr>
        <b/>
        <vertAlign val="superscript"/>
        <sz val="11"/>
        <color theme="0"/>
        <rFont val="Arial"/>
        <family val="2"/>
      </rPr>
      <t>(3)</t>
    </r>
  </si>
  <si>
    <r>
      <t xml:space="preserve">RECAUDACIÓN EN EFECTIVO </t>
    </r>
    <r>
      <rPr>
        <b/>
        <vertAlign val="superscript"/>
        <sz val="11"/>
        <color theme="0"/>
        <rFont val="Arial"/>
        <family val="2"/>
      </rPr>
      <t>(4)</t>
    </r>
  </si>
  <si>
    <r>
      <t xml:space="preserve">(-) Devoluciones </t>
    </r>
    <r>
      <rPr>
        <vertAlign val="superscript"/>
        <sz val="10"/>
        <rFont val="Arial"/>
        <family val="2"/>
      </rPr>
      <t>(5)</t>
    </r>
  </si>
  <si>
    <r>
      <t xml:space="preserve">RECAUDACIÓN NETA </t>
    </r>
    <r>
      <rPr>
        <b/>
        <vertAlign val="superscript"/>
        <sz val="11"/>
        <color theme="0"/>
        <rFont val="Arial"/>
        <family val="2"/>
      </rPr>
      <t>(6)</t>
    </r>
  </si>
  <si>
    <t>Nota (3): Total Recaudación incluye Notas de Crédito, Compensaciones y TBC's.</t>
  </si>
  <si>
    <t>Nota (4): Corresponde al valor de recaudación, restando notas de crédito y compensaciones</t>
  </si>
  <si>
    <t>Nota (6): Corresponde al valor efectivo, descontando los valores de devoluciones de impuestos</t>
  </si>
  <si>
    <t>Meta
Ene-Dic 2017</t>
  </si>
  <si>
    <t>Recaudación
Ene-Dic 2016</t>
  </si>
  <si>
    <t>Recaudación
Ene-Dic 2017</t>
  </si>
  <si>
    <t>Participación de la Recaudación 2017</t>
  </si>
  <si>
    <t xml:space="preserve"> ENERO - DICIEMBRE 2017</t>
  </si>
  <si>
    <t>Nota (8): Corresponde a los valores recaudados por concepto de contribuciones solidarias derivadas de la Ley Orgánica de Solidaridad y de Corresponsabilidad Ciudadana.</t>
  </si>
  <si>
    <t>Nota (9):  Corresponde a los valores recaudados por la caducidad del contrato de la empresa OXY</t>
  </si>
  <si>
    <r>
      <t>TOTAL CONTRIBUCIONES SOLIDARIAS</t>
    </r>
    <r>
      <rPr>
        <b/>
        <vertAlign val="superscript"/>
        <sz val="12"/>
        <color theme="0"/>
        <rFont val="Arial"/>
        <family val="2"/>
      </rPr>
      <t>(8)</t>
    </r>
  </si>
  <si>
    <r>
      <t>TOTAL OXY</t>
    </r>
    <r>
      <rPr>
        <b/>
        <vertAlign val="superscript"/>
        <sz val="12"/>
        <color theme="0"/>
        <rFont val="Arial"/>
        <family val="2"/>
      </rPr>
      <t>(9)</t>
    </r>
  </si>
  <si>
    <t>ENERO - DICIEMBRE 2017</t>
  </si>
  <si>
    <t>Impuesto a la Renta Global</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</si>
  <si>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</si>
  <si>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t>Nota (6):  Devoluciones acreditadas en efectivo</t>
  </si>
  <si>
    <t>Nota (5): Devoluciones acreditadas en efectivo</t>
  </si>
  <si>
    <t>Versión_6_Mayo_2021  (actualizada 05/06/2021)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</si>
</sst>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quot;$&quot;\ * #,##0.00_);_(&quot;$&quot;\ * \(#,##0.00\);_(&quot;$&quot;\ * &quot;-&quot;??_);_(@_)"/>
    <numFmt numFmtId="166" formatCode="_(* #,##0.00_);_(* \(#,##0.00\);_(* &quot;-&quot;??_);_(@_)"/>
    <numFmt numFmtId="167" formatCode="#,##0.0"/>
    <numFmt numFmtId="168" formatCode="_(* #,##0_);_(* \(#,##0\);_(* &quot;-&quot;??_);_(@_)"/>
    <numFmt numFmtId="169" formatCode="0.0%"/>
    <numFmt numFmtId="170" formatCode="_-* #,##0.00\ _€_-;\-* #,##0.00\ _€_-;_-* &quot;-&quot;??\ _€_-;_-@_-"/>
    <numFmt numFmtId="171" formatCode="_(* #,##0.0_);_(* \(#,##0.0\);_(* &quot;-&quot;??_);_(@_)"/>
    <numFmt numFmtId="172" formatCode="_-* #,##0.00\ &quot;€&quot;_-;\-* #,##0.00\ &quot;€&quot;_-;_-* &quot;-&quot;??\ &quot;€&quot;_-;_-@_-"/>
  </numFmts>
  <fonts count="44" x14ac:knownFonts="1">
    <font>
      <sz val="11"/>
      <color theme="1"/>
      <name val="Calibri"/>
      <family val="2"/>
      <scheme val="minor"/>
    </font>
    <font>
      <sz val="11"/>
      <color theme="1"/>
      <name val="Calibri"/>
      <family val="2"/>
      <scheme val="minor"/>
    </font>
    <font>
      <sz val="10"/>
      <name val="Arial"/>
      <family val="2"/>
    </font>
    <font>
      <b/>
      <sz val="11"/>
      <color indexed="9"/>
      <name val="Arial"/>
      <family val="2"/>
    </font>
    <font>
      <sz val="10"/>
      <name val="Tahoma"/>
      <family val="2"/>
    </font>
    <font>
      <b/>
      <sz val="12"/>
      <color theme="0"/>
      <name val="Arial"/>
      <family val="2"/>
    </font>
    <font>
      <b/>
      <sz val="10"/>
      <name val="Arial"/>
      <family val="2"/>
    </font>
    <font>
      <b/>
      <sz val="11"/>
      <color theme="0"/>
      <name val="Arial"/>
      <family val="2"/>
    </font>
    <font>
      <vertAlign val="superscript"/>
      <sz val="10"/>
      <name val="Arial"/>
      <family val="2"/>
    </font>
    <font>
      <sz val="8"/>
      <name val="Calibri"/>
      <family val="2"/>
      <scheme val="minor"/>
    </font>
    <font>
      <b/>
      <sz val="14"/>
      <color indexed="18"/>
      <name val="Arial"/>
      <family val="2"/>
    </font>
    <font>
      <b/>
      <sz val="12"/>
      <name val="Arial"/>
      <family val="2"/>
    </font>
    <font>
      <sz val="11"/>
      <name val="Arial"/>
      <family val="2"/>
    </font>
    <font>
      <b/>
      <sz val="11"/>
      <name val="Arial"/>
      <family val="2"/>
    </font>
    <font>
      <sz val="11"/>
      <color indexed="8"/>
      <name val="Arial"/>
      <family val="2"/>
    </font>
    <font>
      <sz val="11"/>
      <color rgb="FFFF0000"/>
      <name val="Arial"/>
      <family val="2"/>
    </font>
    <font>
      <b/>
      <sz val="10"/>
      <color rgb="FFFF0000"/>
      <name val="Arial"/>
      <family val="2"/>
    </font>
    <font>
      <b/>
      <vertAlign val="superscript"/>
      <sz val="12"/>
      <color theme="0"/>
      <name val="Arial"/>
      <family val="2"/>
    </font>
    <font>
      <b/>
      <sz val="10"/>
      <color theme="0"/>
      <name val="Arial"/>
      <family val="2"/>
    </font>
    <font>
      <b/>
      <sz val="11"/>
      <color theme="3" tint="-0.249977111117893"/>
      <name val="Arial"/>
      <family val="2"/>
    </font>
    <font>
      <b/>
      <sz val="12"/>
      <color theme="3" tint="-0.249977111117893"/>
      <name val="Arial"/>
      <family val="2"/>
    </font>
    <font>
      <b/>
      <sz val="8"/>
      <color theme="0"/>
      <name val="Arial"/>
      <family val="2"/>
    </font>
    <font>
      <b/>
      <sz val="11"/>
      <color theme="5" tint="-0.249977111117893"/>
      <name val="Arial"/>
      <family val="2"/>
    </font>
    <font>
      <b/>
      <vertAlign val="superscript"/>
      <sz val="11"/>
      <color theme="0"/>
      <name val="Arial"/>
      <family val="2"/>
    </font>
    <font>
      <sz val="9"/>
      <name val="Calibri"/>
      <family val="2"/>
      <scheme val="minor"/>
    </font>
    <font>
      <b/>
      <sz val="14"/>
      <color theme="8" tint="-0.499984740745262"/>
      <name val="Arial"/>
      <family val="2"/>
    </font>
    <font>
      <b/>
      <vertAlign val="superscript"/>
      <sz val="14"/>
      <color theme="8" tint="-0.499984740745262"/>
      <name val="Arial"/>
      <family val="2"/>
    </font>
    <font>
      <b/>
      <sz val="12"/>
      <color theme="8" tint="-0.499984740745262"/>
      <name val="Arial"/>
      <family val="2"/>
    </font>
    <font>
      <b/>
      <sz val="11"/>
      <color theme="8" tint="-0.499984740745262"/>
      <name val="Arial"/>
      <family val="2"/>
    </font>
    <font>
      <b/>
      <sz val="16"/>
      <color theme="8" tint="-0.499984740745262"/>
      <name val="Arial"/>
      <family val="2"/>
    </font>
    <font>
      <sz val="11"/>
      <color theme="1"/>
      <name val="Arial"/>
      <family val="2"/>
    </font>
    <font>
      <b/>
      <vertAlign val="superscript"/>
      <sz val="10"/>
      <color theme="0"/>
      <name val="Arial"/>
      <family val="2"/>
    </font>
    <font>
      <b/>
      <sz val="14"/>
      <color theme="0"/>
      <name val="Arial"/>
      <family val="2"/>
    </font>
    <font>
      <sz val="12"/>
      <color theme="0"/>
      <name val="Arial"/>
      <family val="2"/>
    </font>
    <font>
      <b/>
      <sz val="11"/>
      <color theme="3" tint="-0.499984740745262"/>
      <name val="Arial"/>
      <family val="2"/>
    </font>
    <font>
      <sz val="11"/>
      <color theme="3" tint="-0.499984740745262"/>
      <name val="Arial"/>
      <family val="2"/>
    </font>
    <font>
      <i/>
      <sz val="10"/>
      <color theme="3" tint="-0.499984740745262"/>
      <name val="Arial"/>
      <family val="2"/>
    </font>
    <font>
      <vertAlign val="superscript"/>
      <sz val="11"/>
      <color theme="3" tint="-0.499984740745262"/>
      <name val="Arial"/>
      <family val="2"/>
    </font>
    <font>
      <sz val="10"/>
      <color theme="3" tint="-0.499984740745262"/>
      <name val="Arial"/>
      <family val="2"/>
    </font>
    <font>
      <sz val="9"/>
      <color theme="0"/>
      <name val="Arial"/>
      <family val="2"/>
    </font>
    <font>
      <sz val="11"/>
      <color theme="3" tint="-0.499984740745262"/>
      <name val="Calibri"/>
      <family val="2"/>
      <scheme val="minor"/>
    </font>
    <font>
      <b/>
      <sz val="11"/>
      <color rgb="FFFF0000"/>
      <name val="Arial"/>
      <family val="2"/>
    </font>
    <font>
      <b/>
      <sz val="10"/>
      <color theme="3" tint="-0.499984740745262"/>
      <name val="Arial"/>
      <family val="2"/>
    </font>
    <font>
      <vertAlign val="superscript"/>
      <sz val="10"/>
      <color theme="3" tint="-0.499984740745262"/>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185C4"/>
        <bgColor indexed="64"/>
      </patternFill>
    </fill>
    <fill>
      <patternFill patternType="solid">
        <fgColor rgb="FF0D3A80"/>
        <bgColor indexed="64"/>
      </patternFill>
    </fill>
    <fill>
      <patternFill patternType="solid">
        <fgColor rgb="FF0C4597"/>
        <bgColor indexed="64"/>
      </patternFill>
    </fill>
    <fill>
      <patternFill patternType="solid">
        <fgColor rgb="FF3BAFDA"/>
        <bgColor indexed="64"/>
      </patternFill>
    </fill>
    <fill>
      <patternFill patternType="solid">
        <fgColor rgb="FF4FC1EA"/>
        <bgColor indexed="64"/>
      </patternFill>
    </fill>
    <fill>
      <patternFill patternType="solid">
        <fgColor rgb="FF19A1D1"/>
        <bgColor indexed="64"/>
      </patternFill>
    </fill>
    <fill>
      <patternFill patternType="solid">
        <fgColor rgb="FFF5F7FA"/>
        <bgColor indexed="64"/>
      </patternFill>
    </fill>
    <fill>
      <patternFill patternType="solid">
        <fgColor rgb="FF434A54"/>
        <bgColor indexed="64"/>
      </patternFill>
    </fill>
    <fill>
      <patternFill patternType="solid">
        <fgColor rgb="FF57606D"/>
        <bgColor indexed="64"/>
      </patternFill>
    </fill>
    <fill>
      <patternFill patternType="solid">
        <fgColor rgb="FF656D78"/>
        <bgColor indexed="64"/>
      </patternFill>
    </fill>
    <fill>
      <patternFill patternType="solid">
        <fgColor rgb="FF2F78BB"/>
        <bgColor indexed="64"/>
      </patternFill>
    </fill>
    <fill>
      <patternFill patternType="solid">
        <fgColor rgb="FF173A59"/>
        <bgColor indexed="64"/>
      </patternFill>
    </fill>
    <fill>
      <patternFill patternType="solid">
        <fgColor theme="4" tint="-0.499984740745262"/>
        <bgColor indexed="64"/>
      </patternFill>
    </fill>
    <fill>
      <patternFill patternType="solid">
        <fgColor rgb="FF276195"/>
        <bgColor indexed="64"/>
      </patternFill>
    </fill>
  </fills>
  <borders count="16">
    <border>
      <left/>
      <right/>
      <top/>
      <bottom/>
      <diagonal/>
    </border>
    <border>
      <left/>
      <right/>
      <top style="thin">
        <color indexed="64"/>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s>
  <cellStyleXfs count="16">
    <xf numFmtId="0" fontId="0" fillId="0" borderId="0"/>
    <xf numFmtId="165" fontId="1" fillId="0" borderId="0" applyFont="0" applyFill="0" applyBorder="0" applyAlignment="0" applyProtection="0"/>
    <xf numFmtId="0" fontId="2" fillId="0" borderId="0"/>
    <xf numFmtId="0" fontId="4"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2" fillId="0" borderId="0"/>
    <xf numFmtId="0" fontId="1" fillId="0" borderId="0"/>
    <xf numFmtId="0" fontId="2" fillId="0" borderId="0"/>
  </cellStyleXfs>
  <cellXfs count="242">
    <xf numFmtId="0" fontId="0" fillId="0" borderId="0" xfId="0"/>
    <xf numFmtId="0" fontId="2" fillId="3" borderId="0" xfId="2" applyFont="1" applyFill="1"/>
    <xf numFmtId="167" fontId="2" fillId="3" borderId="0" xfId="2" applyNumberFormat="1" applyFont="1" applyFill="1"/>
    <xf numFmtId="0" fontId="2" fillId="0" borderId="0" xfId="2" applyFont="1"/>
    <xf numFmtId="0" fontId="2" fillId="0" borderId="0" xfId="2" applyFont="1" applyFill="1"/>
    <xf numFmtId="0" fontId="11" fillId="0" borderId="0" xfId="2" applyFont="1" applyFill="1" applyBorder="1" applyAlignment="1">
      <alignment horizontal="centerContinuous"/>
    </xf>
    <xf numFmtId="0" fontId="12" fillId="0" borderId="0" xfId="3" applyFont="1"/>
    <xf numFmtId="0" fontId="2" fillId="0" borderId="0" xfId="2" applyFont="1" applyBorder="1"/>
    <xf numFmtId="0" fontId="6" fillId="0" borderId="0" xfId="2" applyFont="1"/>
    <xf numFmtId="0" fontId="6" fillId="0" borderId="2" xfId="2" applyFont="1" applyBorder="1"/>
    <xf numFmtId="0" fontId="6" fillId="0" borderId="0" xfId="2" applyFont="1" applyFill="1"/>
    <xf numFmtId="0" fontId="2" fillId="0" borderId="0" xfId="2" applyFont="1" applyAlignment="1">
      <alignment vertical="center"/>
    </xf>
    <xf numFmtId="0" fontId="14" fillId="0" borderId="0" xfId="3" applyFont="1" applyBorder="1" applyAlignment="1">
      <alignment horizontal="left" vertical="center" indent="2"/>
    </xf>
    <xf numFmtId="168" fontId="15" fillId="0" borderId="1" xfId="7" applyNumberFormat="1" applyFont="1" applyFill="1" applyBorder="1" applyAlignment="1">
      <alignment horizontal="right" vertical="center"/>
    </xf>
    <xf numFmtId="0" fontId="16" fillId="0" borderId="0" xfId="2" applyFont="1" applyFill="1" applyBorder="1" applyAlignment="1">
      <alignment vertical="center"/>
    </xf>
    <xf numFmtId="0" fontId="2" fillId="0" borderId="0" xfId="2" applyFont="1" applyBorder="1" applyAlignment="1">
      <alignment vertical="center"/>
    </xf>
    <xf numFmtId="0" fontId="6" fillId="0" borderId="0" xfId="2" applyFont="1" applyFill="1" applyBorder="1"/>
    <xf numFmtId="0" fontId="6" fillId="0" borderId="0" xfId="2" applyFont="1" applyFill="1" applyBorder="1" applyAlignment="1">
      <alignment vertical="center"/>
    </xf>
    <xf numFmtId="0" fontId="2" fillId="0" borderId="0" xfId="2" applyFont="1" applyFill="1" applyBorder="1" applyAlignment="1"/>
    <xf numFmtId="0" fontId="2" fillId="0" borderId="0" xfId="2" applyFont="1" applyFill="1" applyBorder="1"/>
    <xf numFmtId="3" fontId="6" fillId="0" borderId="0" xfId="2" applyNumberFormat="1" applyFont="1" applyFill="1" applyBorder="1"/>
    <xf numFmtId="0" fontId="2" fillId="0" borderId="0" xfId="2" applyFont="1" applyFill="1" applyBorder="1" applyAlignment="1">
      <alignment vertical="center"/>
    </xf>
    <xf numFmtId="3" fontId="6" fillId="0" borderId="0" xfId="2" applyNumberFormat="1" applyFont="1"/>
    <xf numFmtId="3" fontId="2" fillId="0" borderId="0" xfId="2" applyNumberFormat="1" applyFont="1"/>
    <xf numFmtId="169" fontId="2" fillId="0" borderId="0" xfId="2" applyNumberFormat="1" applyFont="1"/>
    <xf numFmtId="166" fontId="6" fillId="0" borderId="0" xfId="8" applyNumberFormat="1" applyFont="1" applyFill="1" applyBorder="1"/>
    <xf numFmtId="3" fontId="6" fillId="0" borderId="0" xfId="2" applyNumberFormat="1" applyFont="1" applyFill="1" applyBorder="1" applyAlignment="1">
      <alignment vertical="center"/>
    </xf>
    <xf numFmtId="3" fontId="2" fillId="0" borderId="0" xfId="2" applyNumberFormat="1" applyFont="1" applyAlignment="1">
      <alignment vertical="center"/>
    </xf>
    <xf numFmtId="3" fontId="19" fillId="0" borderId="0" xfId="7" applyNumberFormat="1" applyFont="1" applyFill="1" applyBorder="1" applyAlignment="1">
      <alignment horizontal="right" vertical="center"/>
    </xf>
    <xf numFmtId="0" fontId="2" fillId="0" borderId="0" xfId="2" applyFont="1" applyFill="1" applyAlignment="1">
      <alignment vertical="center"/>
    </xf>
    <xf numFmtId="0" fontId="22" fillId="0" borderId="0" xfId="3" applyFont="1" applyBorder="1" applyAlignment="1">
      <alignment vertical="center"/>
    </xf>
    <xf numFmtId="3" fontId="7" fillId="0" borderId="0" xfId="7" applyNumberFormat="1" applyFont="1" applyFill="1" applyBorder="1" applyAlignment="1">
      <alignment horizontal="right" vertical="center"/>
    </xf>
    <xf numFmtId="3" fontId="13" fillId="0" borderId="0" xfId="7" applyNumberFormat="1" applyFont="1" applyFill="1" applyBorder="1" applyAlignment="1">
      <alignment horizontal="right" vertical="center"/>
    </xf>
    <xf numFmtId="0" fontId="19" fillId="0" borderId="0" xfId="3" applyFont="1" applyBorder="1"/>
    <xf numFmtId="3" fontId="22" fillId="0" borderId="0" xfId="7" applyNumberFormat="1" applyFont="1" applyFill="1" applyBorder="1" applyAlignment="1">
      <alignment horizontal="right" vertical="center"/>
    </xf>
    <xf numFmtId="165" fontId="2" fillId="0" borderId="0" xfId="1" applyFont="1" applyBorder="1"/>
    <xf numFmtId="165" fontId="2" fillId="0" borderId="0" xfId="1" applyFont="1"/>
    <xf numFmtId="171" fontId="2" fillId="3" borderId="0" xfId="2" applyNumberFormat="1" applyFont="1" applyFill="1"/>
    <xf numFmtId="171" fontId="2" fillId="2" borderId="0" xfId="2" applyNumberFormat="1" applyFont="1" applyFill="1"/>
    <xf numFmtId="0" fontId="2" fillId="2" borderId="0" xfId="2" applyFont="1" applyFill="1"/>
    <xf numFmtId="165" fontId="24" fillId="0" borderId="0" xfId="1" applyFont="1" applyAlignment="1"/>
    <xf numFmtId="165" fontId="24" fillId="2" borderId="0" xfId="1" applyFont="1" applyFill="1" applyAlignment="1"/>
    <xf numFmtId="165" fontId="9" fillId="2" borderId="0" xfId="1" applyFont="1" applyFill="1" applyAlignment="1">
      <alignment horizontal="left"/>
    </xf>
    <xf numFmtId="0" fontId="6" fillId="3" borderId="0" xfId="2" applyFont="1" applyFill="1"/>
    <xf numFmtId="0" fontId="6" fillId="2" borderId="0" xfId="2" applyFont="1" applyFill="1"/>
    <xf numFmtId="0" fontId="2" fillId="2" borderId="0" xfId="2" applyFont="1" applyFill="1" applyBorder="1"/>
    <xf numFmtId="3" fontId="11" fillId="0" borderId="0" xfId="6" applyNumberFormat="1" applyFont="1" applyFill="1" applyBorder="1"/>
    <xf numFmtId="166" fontId="6" fillId="0" borderId="0" xfId="6" applyFont="1" applyFill="1" applyBorder="1"/>
    <xf numFmtId="0" fontId="10" fillId="3" borderId="0" xfId="2" applyNumberFormat="1" applyFont="1" applyFill="1" applyBorder="1" applyAlignment="1"/>
    <xf numFmtId="0" fontId="10" fillId="3" borderId="0" xfId="2" applyNumberFormat="1" applyFont="1" applyFill="1" applyBorder="1" applyAlignment="1">
      <alignment horizontal="center"/>
    </xf>
    <xf numFmtId="0" fontId="10" fillId="2" borderId="0" xfId="2" applyNumberFormat="1" applyFont="1" applyFill="1" applyBorder="1" applyAlignment="1">
      <alignment horizontal="center"/>
    </xf>
    <xf numFmtId="3" fontId="6" fillId="0" borderId="0" xfId="5" applyNumberFormat="1" applyFont="1" applyFill="1" applyBorder="1" applyAlignment="1">
      <alignment vertical="center"/>
    </xf>
    <xf numFmtId="168" fontId="15" fillId="0" borderId="0" xfId="7" applyNumberFormat="1" applyFont="1" applyFill="1" applyBorder="1" applyAlignment="1">
      <alignment horizontal="right" vertical="center"/>
    </xf>
    <xf numFmtId="0" fontId="19" fillId="0" borderId="0" xfId="3" applyFont="1" applyBorder="1" applyAlignment="1">
      <alignment vertical="center"/>
    </xf>
    <xf numFmtId="0" fontId="20" fillId="0" borderId="0" xfId="3" applyFont="1" applyBorder="1"/>
    <xf numFmtId="0" fontId="0" fillId="0" borderId="0" xfId="0" applyBorder="1"/>
    <xf numFmtId="3" fontId="12" fillId="0" borderId="5" xfId="7" applyNumberFormat="1" applyFont="1" applyFill="1" applyBorder="1" applyAlignment="1">
      <alignment horizontal="right"/>
    </xf>
    <xf numFmtId="0" fontId="14" fillId="0" borderId="4" xfId="3" applyFont="1" applyFill="1" applyBorder="1" applyAlignment="1">
      <alignment horizontal="left" vertical="center" indent="1"/>
    </xf>
    <xf numFmtId="3" fontId="12" fillId="0" borderId="4" xfId="7" applyNumberFormat="1" applyFont="1" applyFill="1" applyBorder="1" applyAlignment="1">
      <alignment horizontal="right"/>
    </xf>
    <xf numFmtId="0" fontId="14" fillId="0" borderId="5" xfId="3" applyFont="1" applyBorder="1" applyAlignment="1">
      <alignment horizontal="left" vertical="center" indent="1"/>
    </xf>
    <xf numFmtId="3" fontId="2" fillId="0" borderId="5" xfId="6" applyNumberFormat="1" applyFont="1" applyBorder="1"/>
    <xf numFmtId="37" fontId="2" fillId="0" borderId="5" xfId="6" applyNumberFormat="1" applyFont="1" applyBorder="1"/>
    <xf numFmtId="0" fontId="13" fillId="0" borderId="0" xfId="3" applyFont="1" applyBorder="1"/>
    <xf numFmtId="0" fontId="18" fillId="5" borderId="0" xfId="0" applyFont="1" applyFill="1" applyAlignment="1">
      <alignment horizontal="center" vertical="center" wrapText="1"/>
    </xf>
    <xf numFmtId="3" fontId="7" fillId="8" borderId="4" xfId="7" applyNumberFormat="1" applyFont="1" applyFill="1" applyBorder="1" applyAlignment="1">
      <alignment horizontal="right" vertical="center"/>
    </xf>
    <xf numFmtId="0" fontId="7" fillId="8" borderId="5" xfId="3" applyFont="1" applyFill="1" applyBorder="1" applyAlignment="1">
      <alignment vertical="center"/>
    </xf>
    <xf numFmtId="3" fontId="7" fillId="8" borderId="5" xfId="7" applyNumberFormat="1" applyFont="1" applyFill="1" applyBorder="1" applyAlignment="1">
      <alignment horizontal="right" vertical="center"/>
    </xf>
    <xf numFmtId="3" fontId="7" fillId="8" borderId="6" xfId="7" applyNumberFormat="1" applyFont="1" applyFill="1" applyBorder="1" applyAlignment="1">
      <alignment horizontal="right" vertical="center"/>
    </xf>
    <xf numFmtId="0" fontId="7" fillId="6" borderId="6" xfId="3" applyFont="1" applyFill="1" applyBorder="1" applyAlignment="1">
      <alignment vertical="center"/>
    </xf>
    <xf numFmtId="3" fontId="7" fillId="6" borderId="6" xfId="7" applyNumberFormat="1" applyFont="1" applyFill="1" applyBorder="1" applyAlignment="1">
      <alignment horizontal="right" vertical="center"/>
    </xf>
    <xf numFmtId="3" fontId="7" fillId="4" borderId="3" xfId="7" applyNumberFormat="1" applyFont="1" applyFill="1" applyBorder="1" applyAlignment="1">
      <alignment horizontal="right" vertical="center"/>
    </xf>
    <xf numFmtId="9" fontId="5" fillId="4" borderId="3" xfId="7" applyNumberFormat="1" applyFont="1" applyFill="1" applyBorder="1" applyAlignment="1">
      <alignment horizontal="center" vertical="center"/>
    </xf>
    <xf numFmtId="37" fontId="2" fillId="0" borderId="8" xfId="6" applyNumberFormat="1" applyFont="1" applyBorder="1"/>
    <xf numFmtId="0" fontId="2" fillId="3" borderId="5" xfId="2" applyFont="1" applyFill="1" applyBorder="1" applyAlignment="1">
      <alignment horizontal="left" indent="2"/>
    </xf>
    <xf numFmtId="0" fontId="7" fillId="7" borderId="4" xfId="3" applyFont="1" applyFill="1" applyBorder="1" applyAlignment="1">
      <alignment vertical="center"/>
    </xf>
    <xf numFmtId="0" fontId="7" fillId="7" borderId="6" xfId="3" applyFont="1" applyFill="1" applyBorder="1" applyAlignment="1">
      <alignment vertical="center"/>
    </xf>
    <xf numFmtId="0" fontId="2" fillId="0" borderId="5" xfId="2" applyFont="1" applyFill="1" applyBorder="1" applyAlignment="1">
      <alignment horizontal="left" indent="2"/>
    </xf>
    <xf numFmtId="0" fontId="3" fillId="5" borderId="3" xfId="2" applyFont="1" applyFill="1" applyBorder="1" applyAlignment="1">
      <alignment horizontal="center" vertical="center" wrapText="1"/>
    </xf>
    <xf numFmtId="167" fontId="3" fillId="5" borderId="3" xfId="2" applyNumberFormat="1" applyFont="1" applyFill="1" applyBorder="1" applyAlignment="1">
      <alignment horizontal="center" vertical="center" wrapText="1"/>
    </xf>
    <xf numFmtId="0" fontId="2" fillId="3" borderId="5" xfId="2" applyFont="1" applyFill="1" applyBorder="1" applyAlignment="1">
      <alignment horizontal="left" indent="6"/>
    </xf>
    <xf numFmtId="3" fontId="7" fillId="7" borderId="4" xfId="9" applyNumberFormat="1" applyFont="1" applyFill="1" applyBorder="1" applyAlignment="1">
      <alignment vertical="center"/>
    </xf>
    <xf numFmtId="3" fontId="7" fillId="8" borderId="5" xfId="9" applyNumberFormat="1" applyFont="1" applyFill="1" applyBorder="1" applyAlignment="1">
      <alignment vertical="center"/>
    </xf>
    <xf numFmtId="3" fontId="7" fillId="7" borderId="6" xfId="9" applyNumberFormat="1" applyFont="1" applyFill="1" applyBorder="1" applyAlignment="1">
      <alignment vertical="center"/>
    </xf>
    <xf numFmtId="0" fontId="30" fillId="0" borderId="0" xfId="0" applyFont="1"/>
    <xf numFmtId="0" fontId="30" fillId="0" borderId="0" xfId="0" applyFont="1" applyBorder="1"/>
    <xf numFmtId="0" fontId="0" fillId="0" borderId="9" xfId="0" applyBorder="1"/>
    <xf numFmtId="0" fontId="9" fillId="2" borderId="0" xfId="1" applyNumberFormat="1" applyFont="1" applyFill="1" applyAlignment="1">
      <alignment horizontal="left" vertical="center" wrapText="1"/>
    </xf>
    <xf numFmtId="0" fontId="27" fillId="0" borderId="0" xfId="2" quotePrefix="1" applyFont="1" applyFill="1" applyBorder="1" applyAlignment="1">
      <alignment horizontal="center"/>
    </xf>
    <xf numFmtId="0" fontId="9" fillId="2" borderId="0" xfId="1" applyNumberFormat="1" applyFont="1" applyFill="1" applyAlignment="1">
      <alignment horizontal="left" vertical="center" wrapText="1"/>
    </xf>
    <xf numFmtId="0" fontId="9" fillId="2" borderId="0" xfId="1" applyNumberFormat="1" applyFont="1" applyFill="1" applyBorder="1" applyAlignment="1">
      <alignment horizontal="left" vertical="center" wrapText="1"/>
    </xf>
    <xf numFmtId="0" fontId="9" fillId="2" borderId="0" xfId="1" applyNumberFormat="1" applyFont="1" applyFill="1" applyAlignment="1">
      <alignment horizontal="left" vertical="center"/>
    </xf>
    <xf numFmtId="0" fontId="34" fillId="0" borderId="4" xfId="3" applyFont="1" applyFill="1" applyBorder="1" applyAlignment="1">
      <alignment vertical="center"/>
    </xf>
    <xf numFmtId="3" fontId="35" fillId="0" borderId="4" xfId="7" applyNumberFormat="1" applyFont="1" applyFill="1" applyBorder="1" applyAlignment="1">
      <alignment horizontal="right" vertical="center"/>
    </xf>
    <xf numFmtId="0" fontId="35" fillId="0" borderId="0" xfId="0" applyFont="1" applyFill="1"/>
    <xf numFmtId="3" fontId="34" fillId="10" borderId="4" xfId="7" applyNumberFormat="1" applyFont="1" applyFill="1" applyBorder="1" applyAlignment="1">
      <alignment horizontal="right" vertical="center"/>
    </xf>
    <xf numFmtId="0" fontId="35" fillId="0" borderId="5" xfId="3" applyFont="1" applyFill="1" applyBorder="1" applyAlignment="1">
      <alignment horizontal="left" indent="2"/>
    </xf>
    <xf numFmtId="3" fontId="35" fillId="0" borderId="5" xfId="7" applyNumberFormat="1" applyFont="1" applyFill="1" applyBorder="1" applyAlignment="1">
      <alignment horizontal="right"/>
    </xf>
    <xf numFmtId="3" fontId="34" fillId="10" borderId="5" xfId="7" applyNumberFormat="1" applyFont="1" applyFill="1" applyBorder="1" applyAlignment="1">
      <alignment horizontal="right"/>
    </xf>
    <xf numFmtId="0" fontId="36" fillId="0" borderId="5" xfId="0" applyFont="1" applyFill="1" applyBorder="1" applyAlignment="1">
      <alignment horizontal="left" indent="4"/>
    </xf>
    <xf numFmtId="0" fontId="34" fillId="0" borderId="5" xfId="3" applyFont="1" applyFill="1" applyBorder="1" applyAlignment="1">
      <alignment horizontal="left" vertical="center"/>
    </xf>
    <xf numFmtId="0" fontId="34" fillId="0" borderId="5" xfId="3" applyFont="1" applyFill="1" applyBorder="1" applyAlignment="1">
      <alignment vertical="center"/>
    </xf>
    <xf numFmtId="0" fontId="6" fillId="0" borderId="0" xfId="2" applyFont="1" applyBorder="1"/>
    <xf numFmtId="0" fontId="18" fillId="11" borderId="0" xfId="0" applyFont="1" applyFill="1" applyAlignment="1">
      <alignment horizontal="center" vertical="center" wrapText="1"/>
    </xf>
    <xf numFmtId="3" fontId="5" fillId="12" borderId="3" xfId="9" applyNumberFormat="1" applyFont="1" applyFill="1" applyBorder="1" applyAlignment="1">
      <alignment vertical="center"/>
    </xf>
    <xf numFmtId="0" fontId="35" fillId="0" borderId="0" xfId="0" applyFont="1"/>
    <xf numFmtId="0" fontId="7" fillId="13" borderId="6" xfId="3" applyFont="1" applyFill="1" applyBorder="1" applyAlignment="1">
      <alignment vertical="center"/>
    </xf>
    <xf numFmtId="3" fontId="7" fillId="13" borderId="6" xfId="7" applyNumberFormat="1" applyFont="1" applyFill="1" applyBorder="1" applyAlignment="1">
      <alignment horizontal="right" vertical="center"/>
    </xf>
    <xf numFmtId="0" fontId="34" fillId="0" borderId="4" xfId="3" applyFont="1" applyFill="1" applyBorder="1" applyAlignment="1">
      <alignment horizontal="left" vertical="center" indent="1"/>
    </xf>
    <xf numFmtId="0" fontId="38" fillId="0" borderId="0" xfId="2" applyFont="1" applyFill="1" applyBorder="1" applyAlignment="1">
      <alignment vertical="center"/>
    </xf>
    <xf numFmtId="3" fontId="35" fillId="0" borderId="4" xfId="7" applyNumberFormat="1" applyFont="1" applyFill="1" applyBorder="1" applyAlignment="1">
      <alignment horizontal="right"/>
    </xf>
    <xf numFmtId="3" fontId="34" fillId="10" borderId="4" xfId="7" applyNumberFormat="1" applyFont="1" applyFill="1" applyBorder="1" applyAlignment="1">
      <alignment horizontal="right"/>
    </xf>
    <xf numFmtId="0" fontId="34" fillId="0" borderId="5" xfId="3" applyFont="1" applyBorder="1" applyAlignment="1">
      <alignment horizontal="left" vertical="center" indent="1"/>
    </xf>
    <xf numFmtId="166" fontId="18" fillId="13" borderId="6" xfId="5" applyFont="1" applyFill="1" applyBorder="1" applyAlignment="1">
      <alignment vertical="center"/>
    </xf>
    <xf numFmtId="3" fontId="5" fillId="11" borderId="3" xfId="9" applyNumberFormat="1" applyFont="1" applyFill="1" applyBorder="1" applyAlignment="1">
      <alignment vertical="center"/>
    </xf>
    <xf numFmtId="0" fontId="18" fillId="15" borderId="0" xfId="0" applyFont="1" applyFill="1" applyAlignment="1">
      <alignment horizontal="center" vertical="center" wrapText="1"/>
    </xf>
    <xf numFmtId="0" fontId="7" fillId="16" borderId="6" xfId="3" applyFont="1" applyFill="1" applyBorder="1" applyAlignment="1">
      <alignment vertical="center"/>
    </xf>
    <xf numFmtId="3" fontId="7" fillId="16" borderId="6" xfId="7" applyNumberFormat="1" applyFont="1" applyFill="1" applyBorder="1" applyAlignment="1">
      <alignment horizontal="right" vertical="center"/>
    </xf>
    <xf numFmtId="3" fontId="7" fillId="17" borderId="3" xfId="7" applyNumberFormat="1" applyFont="1" applyFill="1" applyBorder="1" applyAlignment="1">
      <alignment horizontal="right" vertical="center"/>
    </xf>
    <xf numFmtId="9" fontId="5" fillId="17" borderId="3" xfId="7" applyNumberFormat="1" applyFont="1" applyFill="1" applyBorder="1" applyAlignment="1">
      <alignment horizontal="center" vertical="center"/>
    </xf>
    <xf numFmtId="3" fontId="7" fillId="14" borderId="4" xfId="7" applyNumberFormat="1" applyFont="1" applyFill="1" applyBorder="1" applyAlignment="1">
      <alignment horizontal="right" vertical="center"/>
    </xf>
    <xf numFmtId="3" fontId="38" fillId="0" borderId="5" xfId="6" applyNumberFormat="1" applyFont="1" applyBorder="1"/>
    <xf numFmtId="3" fontId="7" fillId="14" borderId="5" xfId="7" applyNumberFormat="1" applyFont="1" applyFill="1" applyBorder="1" applyAlignment="1">
      <alignment horizontal="right" vertical="center"/>
    </xf>
    <xf numFmtId="37" fontId="38" fillId="0" borderId="8" xfId="6" applyNumberFormat="1" applyFont="1" applyBorder="1"/>
    <xf numFmtId="0" fontId="40" fillId="0" borderId="0" xfId="0" applyFont="1" applyBorder="1"/>
    <xf numFmtId="37" fontId="38" fillId="0" borderId="5" xfId="6" applyNumberFormat="1" applyFont="1" applyBorder="1"/>
    <xf numFmtId="3" fontId="7" fillId="14" borderId="6" xfId="7" applyNumberFormat="1" applyFont="1" applyFill="1" applyBorder="1" applyAlignment="1">
      <alignment horizontal="right" vertical="center"/>
    </xf>
    <xf numFmtId="3" fontId="41" fillId="0" borderId="0" xfId="7" applyNumberFormat="1" applyFont="1" applyFill="1" applyBorder="1" applyAlignment="1">
      <alignment horizontal="right" vertical="center"/>
    </xf>
    <xf numFmtId="0" fontId="38" fillId="0" borderId="5" xfId="2" quotePrefix="1" applyFont="1" applyFill="1" applyBorder="1" applyAlignment="1">
      <alignment horizontal="left" indent="2"/>
    </xf>
    <xf numFmtId="3" fontId="38" fillId="0" borderId="5" xfId="6" applyNumberFormat="1" applyFont="1" applyFill="1" applyBorder="1"/>
    <xf numFmtId="0" fontId="38" fillId="0" borderId="5" xfId="2" applyFont="1" applyFill="1" applyBorder="1" applyAlignment="1">
      <alignment horizontal="left" indent="2"/>
    </xf>
    <xf numFmtId="0" fontId="36" fillId="0" borderId="5" xfId="2" applyFont="1" applyFill="1" applyBorder="1" applyAlignment="1">
      <alignment horizontal="left" indent="4"/>
    </xf>
    <xf numFmtId="166" fontId="38" fillId="0" borderId="5" xfId="6" applyFont="1" applyFill="1" applyBorder="1" applyAlignment="1" applyProtection="1">
      <alignment horizontal="left" indent="2"/>
    </xf>
    <xf numFmtId="166" fontId="38" fillId="0" borderId="5" xfId="5" applyFont="1" applyFill="1" applyBorder="1" applyAlignment="1" applyProtection="1">
      <alignment horizontal="left" indent="2"/>
    </xf>
    <xf numFmtId="0" fontId="42" fillId="0" borderId="5" xfId="3" applyFont="1" applyFill="1" applyBorder="1" applyAlignment="1">
      <alignment vertical="center"/>
    </xf>
    <xf numFmtId="166" fontId="42" fillId="0" borderId="6" xfId="6" applyFont="1" applyFill="1" applyBorder="1"/>
    <xf numFmtId="3" fontId="38" fillId="0" borderId="4" xfId="3" applyNumberFormat="1" applyFont="1" applyFill="1" applyBorder="1" applyAlignment="1">
      <alignment vertical="center"/>
    </xf>
    <xf numFmtId="3" fontId="38" fillId="0" borderId="5" xfId="3" applyNumberFormat="1" applyFont="1" applyFill="1" applyBorder="1" applyAlignment="1">
      <alignment vertical="center"/>
    </xf>
    <xf numFmtId="166" fontId="38" fillId="0" borderId="5" xfId="6" applyFont="1" applyFill="1" applyBorder="1" applyAlignment="1" applyProtection="1">
      <alignment horizontal="left" indent="1"/>
    </xf>
    <xf numFmtId="3" fontId="34" fillId="10" borderId="5" xfId="7" applyNumberFormat="1" applyFont="1" applyFill="1" applyBorder="1" applyAlignment="1">
      <alignment horizontal="right" vertical="center"/>
    </xf>
    <xf numFmtId="3" fontId="34" fillId="10" borderId="6" xfId="7" applyNumberFormat="1" applyFont="1" applyFill="1" applyBorder="1" applyAlignment="1">
      <alignment horizontal="right" vertical="center"/>
    </xf>
    <xf numFmtId="3" fontId="6" fillId="10" borderId="5" xfId="6" applyNumberFormat="1" applyFont="1" applyFill="1" applyBorder="1"/>
    <xf numFmtId="0" fontId="42" fillId="0" borderId="4" xfId="3" applyFont="1" applyFill="1" applyBorder="1" applyAlignment="1">
      <alignment vertical="center"/>
    </xf>
    <xf numFmtId="166" fontId="7" fillId="6" borderId="6" xfId="5" applyFont="1" applyFill="1" applyBorder="1" applyAlignment="1">
      <alignment vertical="center"/>
    </xf>
    <xf numFmtId="166" fontId="7" fillId="16" borderId="6" xfId="5" applyFont="1" applyFill="1" applyBorder="1" applyAlignment="1">
      <alignment vertical="center"/>
    </xf>
    <xf numFmtId="0" fontId="9" fillId="2" borderId="0" xfId="1" applyNumberFormat="1" applyFont="1" applyFill="1" applyBorder="1" applyAlignment="1">
      <alignment horizontal="left" vertical="center" wrapText="1"/>
    </xf>
    <xf numFmtId="3" fontId="38" fillId="0" borderId="6" xfId="3" applyNumberFormat="1" applyFont="1" applyFill="1" applyBorder="1" applyAlignment="1">
      <alignment vertical="center"/>
    </xf>
    <xf numFmtId="0" fontId="9" fillId="2" borderId="0" xfId="1" applyNumberFormat="1" applyFont="1" applyFill="1" applyAlignment="1">
      <alignment horizontal="left" vertical="center" wrapText="1"/>
    </xf>
    <xf numFmtId="0" fontId="9" fillId="2" borderId="0" xfId="1" applyNumberFormat="1" applyFont="1" applyFill="1" applyBorder="1" applyAlignment="1">
      <alignment horizontal="left" vertical="center" wrapText="1"/>
    </xf>
    <xf numFmtId="0" fontId="21" fillId="0" borderId="0" xfId="2" applyFont="1" applyFill="1" applyBorder="1" applyAlignment="1">
      <alignment horizontal="center" vertical="center" textRotation="90" wrapText="1"/>
    </xf>
    <xf numFmtId="166" fontId="7" fillId="0" borderId="0" xfId="5" applyFont="1" applyFill="1" applyBorder="1" applyAlignment="1">
      <alignment vertical="center"/>
    </xf>
    <xf numFmtId="9" fontId="5" fillId="0" borderId="0" xfId="7" applyNumberFormat="1" applyFont="1" applyFill="1" applyBorder="1" applyAlignment="1">
      <alignment horizontal="center" vertical="center"/>
    </xf>
    <xf numFmtId="0" fontId="34" fillId="0" borderId="5" xfId="3" applyFont="1" applyFill="1" applyBorder="1" applyAlignment="1">
      <alignment horizontal="left" vertical="center" indent="1"/>
    </xf>
    <xf numFmtId="0" fontId="34" fillId="0" borderId="5" xfId="3" applyFont="1" applyFill="1" applyBorder="1" applyAlignment="1">
      <alignment horizontal="left" vertical="top" wrapText="1" indent="1"/>
    </xf>
    <xf numFmtId="166" fontId="7" fillId="13" borderId="6" xfId="5" applyFont="1" applyFill="1" applyBorder="1" applyAlignment="1">
      <alignment vertical="center"/>
    </xf>
    <xf numFmtId="0" fontId="7" fillId="0" borderId="0" xfId="2" applyFont="1" applyFill="1" applyBorder="1" applyAlignment="1">
      <alignment horizontal="center" vertical="center" textRotation="90"/>
    </xf>
    <xf numFmtId="0" fontId="21" fillId="0" borderId="15" xfId="2" applyFont="1" applyFill="1" applyBorder="1" applyAlignment="1">
      <alignment horizontal="center" vertical="center" textRotation="90" wrapText="1"/>
    </xf>
    <xf numFmtId="166" fontId="18" fillId="0" borderId="15" xfId="5" applyFont="1" applyFill="1" applyBorder="1" applyAlignment="1">
      <alignment vertical="center"/>
    </xf>
    <xf numFmtId="0" fontId="0" fillId="0" borderId="0" xfId="0" applyFill="1"/>
    <xf numFmtId="3" fontId="7" fillId="0" borderId="15" xfId="7" applyNumberFormat="1" applyFont="1" applyFill="1" applyBorder="1" applyAlignment="1">
      <alignment horizontal="right" vertical="center"/>
    </xf>
    <xf numFmtId="0" fontId="42" fillId="0" borderId="5" xfId="3" applyFont="1" applyFill="1" applyBorder="1" applyAlignment="1">
      <alignment vertical="top" wrapText="1"/>
    </xf>
    <xf numFmtId="0" fontId="42" fillId="0" borderId="6" xfId="3" applyFont="1" applyFill="1" applyBorder="1" applyAlignment="1">
      <alignment vertical="center"/>
    </xf>
    <xf numFmtId="0" fontId="29" fillId="0" borderId="0" xfId="2" applyFont="1" applyFill="1" applyBorder="1" applyAlignment="1">
      <alignment vertical="center"/>
    </xf>
    <xf numFmtId="0" fontId="25" fillId="0" borderId="0" xfId="2" applyFont="1" applyFill="1" applyBorder="1" applyAlignment="1">
      <alignment vertical="center" wrapText="1"/>
    </xf>
    <xf numFmtId="0" fontId="27" fillId="0" borderId="0" xfId="2" quotePrefix="1" applyFont="1" applyFill="1" applyBorder="1" applyAlignment="1">
      <alignment vertical="center"/>
    </xf>
    <xf numFmtId="0" fontId="28" fillId="0" borderId="0" xfId="2" quotePrefix="1" applyFont="1" applyFill="1" applyBorder="1" applyAlignment="1">
      <alignment vertical="center"/>
    </xf>
    <xf numFmtId="0" fontId="9" fillId="0" borderId="0" xfId="1" applyNumberFormat="1" applyFont="1" applyAlignment="1">
      <alignment vertical="center" wrapText="1"/>
    </xf>
    <xf numFmtId="0" fontId="7" fillId="11" borderId="0" xfId="2" applyFont="1" applyFill="1" applyBorder="1" applyAlignment="1">
      <alignment horizontal="center" vertical="center" textRotation="90"/>
    </xf>
    <xf numFmtId="0" fontId="18" fillId="13" borderId="4" xfId="2" applyFont="1" applyFill="1" applyBorder="1" applyAlignment="1">
      <alignment horizontal="center" vertical="center" textRotation="90" wrapText="1"/>
    </xf>
    <xf numFmtId="0" fontId="18" fillId="13" borderId="5" xfId="2" applyFont="1" applyFill="1" applyBorder="1" applyAlignment="1">
      <alignment horizontal="center" vertical="center" textRotation="90" wrapText="1"/>
    </xf>
    <xf numFmtId="0" fontId="18" fillId="13" borderId="6" xfId="2" applyFont="1" applyFill="1" applyBorder="1" applyAlignment="1">
      <alignment horizontal="center" vertical="center" textRotation="90" wrapText="1"/>
    </xf>
    <xf numFmtId="0" fontId="21" fillId="13" borderId="4" xfId="2" applyFont="1" applyFill="1" applyBorder="1" applyAlignment="1">
      <alignment horizontal="center" vertical="center" textRotation="90" wrapText="1"/>
    </xf>
    <xf numFmtId="0" fontId="21" fillId="13" borderId="5" xfId="2" applyFont="1" applyFill="1" applyBorder="1" applyAlignment="1">
      <alignment horizontal="center" vertical="center" textRotation="90" wrapText="1"/>
    </xf>
    <xf numFmtId="0" fontId="21" fillId="13" borderId="6" xfId="2" applyFont="1" applyFill="1" applyBorder="1" applyAlignment="1">
      <alignment horizontal="center" vertical="center" textRotation="90" wrapText="1"/>
    </xf>
    <xf numFmtId="9" fontId="5" fillId="6" borderId="13" xfId="7" applyNumberFormat="1" applyFont="1" applyFill="1" applyBorder="1" applyAlignment="1">
      <alignment horizontal="center" vertical="center"/>
    </xf>
    <xf numFmtId="9" fontId="5" fillId="6" borderId="8" xfId="7" applyNumberFormat="1" applyFont="1" applyFill="1" applyBorder="1" applyAlignment="1">
      <alignment horizontal="center" vertical="center"/>
    </xf>
    <xf numFmtId="9" fontId="5" fillId="6" borderId="14" xfId="7" applyNumberFormat="1" applyFont="1" applyFill="1" applyBorder="1" applyAlignment="1">
      <alignment horizontal="center" vertical="center"/>
    </xf>
    <xf numFmtId="0" fontId="21" fillId="6" borderId="4" xfId="2" applyFont="1" applyFill="1" applyBorder="1" applyAlignment="1">
      <alignment horizontal="center" vertical="center" textRotation="90" wrapText="1"/>
    </xf>
    <xf numFmtId="0" fontId="21" fillId="6" borderId="5" xfId="2" applyFont="1" applyFill="1" applyBorder="1" applyAlignment="1">
      <alignment horizontal="center" vertical="center" textRotation="90" wrapText="1"/>
    </xf>
    <xf numFmtId="0" fontId="21" fillId="6" borderId="6" xfId="2" applyFont="1" applyFill="1" applyBorder="1" applyAlignment="1">
      <alignment horizontal="center" vertical="center" textRotation="90" wrapText="1"/>
    </xf>
    <xf numFmtId="9" fontId="5" fillId="6" borderId="4" xfId="7" applyNumberFormat="1" applyFont="1" applyFill="1" applyBorder="1" applyAlignment="1">
      <alignment horizontal="center" vertical="center"/>
    </xf>
    <xf numFmtId="9" fontId="5" fillId="6" borderId="5" xfId="7" applyNumberFormat="1" applyFont="1" applyFill="1" applyBorder="1" applyAlignment="1">
      <alignment horizontal="center" vertical="center"/>
    </xf>
    <xf numFmtId="9" fontId="5" fillId="6" borderId="6" xfId="7" applyNumberFormat="1" applyFont="1" applyFill="1" applyBorder="1" applyAlignment="1">
      <alignment horizontal="center" vertical="center"/>
    </xf>
    <xf numFmtId="0" fontId="18" fillId="4" borderId="3" xfId="2" applyFont="1" applyFill="1" applyBorder="1" applyAlignment="1">
      <alignment horizontal="center" vertical="center" wrapText="1"/>
    </xf>
    <xf numFmtId="3" fontId="7" fillId="9" borderId="0" xfId="7" applyNumberFormat="1" applyFont="1" applyFill="1" applyBorder="1" applyAlignment="1">
      <alignment horizontal="center" vertical="center" textRotation="90"/>
    </xf>
    <xf numFmtId="0" fontId="7" fillId="8" borderId="7" xfId="3" applyFont="1" applyFill="1" applyBorder="1" applyAlignment="1">
      <alignment horizontal="left" vertical="center"/>
    </xf>
    <xf numFmtId="0" fontId="7" fillId="8" borderId="8" xfId="3" applyFont="1" applyFill="1" applyBorder="1" applyAlignment="1">
      <alignment horizontal="left" vertical="center"/>
    </xf>
    <xf numFmtId="0" fontId="2" fillId="3" borderId="7" xfId="2" applyFont="1" applyFill="1" applyBorder="1" applyAlignment="1">
      <alignment horizontal="left" indent="2"/>
    </xf>
    <xf numFmtId="0" fontId="2" fillId="3" borderId="8" xfId="2" applyFont="1" applyFill="1" applyBorder="1" applyAlignment="1">
      <alignment horizontal="left" indent="2"/>
    </xf>
    <xf numFmtId="0" fontId="7" fillId="8" borderId="7" xfId="3" applyFont="1" applyFill="1" applyBorder="1" applyAlignment="1">
      <alignment horizontal="left" vertical="center" wrapText="1"/>
    </xf>
    <xf numFmtId="0" fontId="7" fillId="8" borderId="8" xfId="3" applyFont="1" applyFill="1" applyBorder="1" applyAlignment="1">
      <alignment horizontal="left" vertical="center" wrapText="1"/>
    </xf>
    <xf numFmtId="0" fontId="7" fillId="5" borderId="0" xfId="2" applyFont="1" applyFill="1" applyBorder="1" applyAlignment="1">
      <alignment horizontal="center" vertical="center" textRotation="90"/>
    </xf>
    <xf numFmtId="0" fontId="29" fillId="0" borderId="0" xfId="2" applyFont="1" applyFill="1" applyBorder="1" applyAlignment="1">
      <alignment horizontal="center" vertical="center"/>
    </xf>
    <xf numFmtId="0" fontId="25" fillId="0" borderId="0" xfId="2" applyFont="1" applyFill="1" applyBorder="1" applyAlignment="1">
      <alignment horizontal="center" vertical="center" wrapText="1"/>
    </xf>
    <xf numFmtId="0" fontId="27" fillId="0" borderId="0" xfId="2" quotePrefix="1" applyFont="1" applyFill="1" applyBorder="1" applyAlignment="1">
      <alignment horizontal="center" vertical="center"/>
    </xf>
    <xf numFmtId="0" fontId="28" fillId="0" borderId="0" xfId="2" quotePrefix="1" applyFont="1" applyFill="1" applyBorder="1" applyAlignment="1">
      <alignment horizontal="center" vertical="center"/>
    </xf>
    <xf numFmtId="0" fontId="32" fillId="9" borderId="10" xfId="3" applyFont="1" applyFill="1" applyBorder="1" applyAlignment="1">
      <alignment horizontal="center" vertical="center"/>
    </xf>
    <xf numFmtId="0" fontId="32" fillId="9" borderId="11" xfId="3" applyFont="1" applyFill="1" applyBorder="1" applyAlignment="1">
      <alignment horizontal="center" vertical="center"/>
    </xf>
    <xf numFmtId="0" fontId="32" fillId="9" borderId="12" xfId="3" applyFont="1" applyFill="1" applyBorder="1" applyAlignment="1">
      <alignment horizontal="center" vertical="center"/>
    </xf>
    <xf numFmtId="0" fontId="5" fillId="11" borderId="3" xfId="3" applyFont="1" applyFill="1" applyBorder="1" applyAlignment="1">
      <alignment horizontal="center" vertical="center" wrapText="1"/>
    </xf>
    <xf numFmtId="0" fontId="18" fillId="6" borderId="4" xfId="2" applyFont="1" applyFill="1" applyBorder="1" applyAlignment="1">
      <alignment horizontal="center" vertical="center" textRotation="90" wrapText="1"/>
    </xf>
    <xf numFmtId="0" fontId="18" fillId="6" borderId="5" xfId="2" applyFont="1" applyFill="1" applyBorder="1" applyAlignment="1">
      <alignment horizontal="center" vertical="center" textRotation="90" wrapText="1"/>
    </xf>
    <xf numFmtId="0" fontId="18" fillId="6" borderId="6" xfId="2" applyFont="1" applyFill="1" applyBorder="1" applyAlignment="1">
      <alignment horizontal="center" vertical="center" textRotation="90" wrapText="1"/>
    </xf>
    <xf numFmtId="9" fontId="5" fillId="16" borderId="4" xfId="7" applyNumberFormat="1" applyFont="1" applyFill="1" applyBorder="1" applyAlignment="1">
      <alignment horizontal="center" vertical="center"/>
    </xf>
    <xf numFmtId="9" fontId="5" fillId="16" borderId="5" xfId="7" applyNumberFormat="1" applyFont="1" applyFill="1" applyBorder="1" applyAlignment="1">
      <alignment horizontal="center" vertical="center"/>
    </xf>
    <xf numFmtId="9" fontId="5" fillId="16" borderId="6" xfId="7" applyNumberFormat="1" applyFont="1" applyFill="1" applyBorder="1" applyAlignment="1">
      <alignment horizontal="center" vertical="center"/>
    </xf>
    <xf numFmtId="0" fontId="18" fillId="17" borderId="3" xfId="2" applyFont="1" applyFill="1" applyBorder="1" applyAlignment="1">
      <alignment horizontal="center" vertical="center" wrapText="1"/>
    </xf>
    <xf numFmtId="0" fontId="5" fillId="12" borderId="3" xfId="3" applyFont="1" applyFill="1" applyBorder="1" applyAlignment="1">
      <alignment horizontal="center" vertical="center" wrapText="1"/>
    </xf>
    <xf numFmtId="0" fontId="7" fillId="15" borderId="0" xfId="2" applyFont="1" applyFill="1" applyBorder="1" applyAlignment="1">
      <alignment horizontal="center" vertical="center" textRotation="90"/>
    </xf>
    <xf numFmtId="0" fontId="18" fillId="16" borderId="4" xfId="2" applyFont="1" applyFill="1" applyBorder="1" applyAlignment="1">
      <alignment horizontal="center" vertical="center" textRotation="90" wrapText="1"/>
    </xf>
    <xf numFmtId="0" fontId="18" fillId="16" borderId="5" xfId="2" applyFont="1" applyFill="1" applyBorder="1" applyAlignment="1">
      <alignment horizontal="center" vertical="center" textRotation="90" wrapText="1"/>
    </xf>
    <xf numFmtId="0" fontId="18" fillId="16" borderId="6" xfId="2" applyFont="1" applyFill="1" applyBorder="1" applyAlignment="1">
      <alignment horizontal="center" vertical="center" textRotation="90" wrapText="1"/>
    </xf>
    <xf numFmtId="0" fontId="21" fillId="16" borderId="4" xfId="2" applyFont="1" applyFill="1" applyBorder="1" applyAlignment="1">
      <alignment horizontal="center" vertical="center" textRotation="90" wrapText="1"/>
    </xf>
    <xf numFmtId="0" fontId="21" fillId="16" borderId="5" xfId="2" applyFont="1" applyFill="1" applyBorder="1" applyAlignment="1">
      <alignment horizontal="center" vertical="center" textRotation="90" wrapText="1"/>
    </xf>
    <xf numFmtId="0" fontId="21" fillId="16" borderId="6" xfId="2" applyFont="1" applyFill="1" applyBorder="1" applyAlignment="1">
      <alignment horizontal="center" vertical="center" textRotation="90" wrapText="1"/>
    </xf>
    <xf numFmtId="9" fontId="5" fillId="16" borderId="0" xfId="7" applyNumberFormat="1" applyFont="1" applyFill="1" applyBorder="1" applyAlignment="1">
      <alignment horizontal="center" vertical="center"/>
    </xf>
    <xf numFmtId="0" fontId="5" fillId="12" borderId="10" xfId="3" applyFont="1" applyFill="1" applyBorder="1" applyAlignment="1">
      <alignment horizontal="center" vertical="center" wrapText="1"/>
    </xf>
    <xf numFmtId="0" fontId="5" fillId="12" borderId="11" xfId="3" applyFont="1" applyFill="1" applyBorder="1" applyAlignment="1">
      <alignment horizontal="center" vertical="center" wrapText="1"/>
    </xf>
    <xf numFmtId="0" fontId="5" fillId="12" borderId="12" xfId="3" applyFont="1" applyFill="1" applyBorder="1" applyAlignment="1">
      <alignment horizontal="center" vertical="center" wrapText="1"/>
    </xf>
    <xf numFmtId="0" fontId="32" fillId="11" borderId="10" xfId="3" applyFont="1" applyFill="1" applyBorder="1" applyAlignment="1">
      <alignment horizontal="center" vertical="center"/>
    </xf>
    <xf numFmtId="0" fontId="32" fillId="11" borderId="11" xfId="3" applyFont="1" applyFill="1" applyBorder="1" applyAlignment="1">
      <alignment horizontal="center" vertical="center"/>
    </xf>
    <xf numFmtId="0" fontId="32" fillId="11" borderId="12" xfId="3" applyFont="1" applyFill="1" applyBorder="1" applyAlignment="1">
      <alignment horizontal="center" vertical="center"/>
    </xf>
    <xf numFmtId="0" fontId="9" fillId="0" borderId="0" xfId="1" applyNumberFormat="1" applyFont="1" applyAlignment="1">
      <alignment horizontal="left" vertical="center" wrapText="1"/>
    </xf>
    <xf numFmtId="165" fontId="9" fillId="0" borderId="0" xfId="1" applyFont="1" applyAlignment="1">
      <alignment horizontal="left" vertical="center" wrapText="1"/>
    </xf>
    <xf numFmtId="0" fontId="9" fillId="2" borderId="0" xfId="1" applyNumberFormat="1" applyFont="1" applyFill="1" applyAlignment="1">
      <alignment horizontal="left" vertical="center" wrapText="1"/>
    </xf>
    <xf numFmtId="165" fontId="9" fillId="0" borderId="0" xfId="1" applyFont="1" applyAlignment="1">
      <alignment horizontal="left" vertical="top" wrapText="1"/>
    </xf>
    <xf numFmtId="0" fontId="32" fillId="14" borderId="10" xfId="3" applyFont="1" applyFill="1" applyBorder="1" applyAlignment="1">
      <alignment horizontal="center" vertical="center"/>
    </xf>
    <xf numFmtId="0" fontId="32" fillId="14" borderId="11" xfId="3" applyFont="1" applyFill="1" applyBorder="1" applyAlignment="1">
      <alignment horizontal="center" vertical="center"/>
    </xf>
    <xf numFmtId="0" fontId="32" fillId="14" borderId="12" xfId="3" applyFont="1" applyFill="1" applyBorder="1" applyAlignment="1">
      <alignment horizontal="center" vertical="center"/>
    </xf>
    <xf numFmtId="0" fontId="9" fillId="0" borderId="0" xfId="1" applyNumberFormat="1" applyFont="1" applyAlignment="1">
      <alignment horizontal="justify" vertical="center" wrapText="1"/>
    </xf>
    <xf numFmtId="3" fontId="7" fillId="14" borderId="0" xfId="7" applyNumberFormat="1" applyFont="1" applyFill="1" applyBorder="1" applyAlignment="1">
      <alignment horizontal="center" vertical="center" textRotation="90"/>
    </xf>
    <xf numFmtId="0" fontId="7" fillId="14" borderId="7" xfId="3" applyFont="1" applyFill="1" applyBorder="1" applyAlignment="1">
      <alignment horizontal="left" vertical="center"/>
    </xf>
    <xf numFmtId="0" fontId="7" fillId="14" borderId="8" xfId="3" applyFont="1" applyFill="1" applyBorder="1" applyAlignment="1">
      <alignment horizontal="left" vertical="center"/>
    </xf>
    <xf numFmtId="0" fontId="38" fillId="3" borderId="7" xfId="2" applyFont="1" applyFill="1" applyBorder="1" applyAlignment="1">
      <alignment horizontal="left" indent="2"/>
    </xf>
    <xf numFmtId="0" fontId="38" fillId="3" borderId="8" xfId="2" applyFont="1" applyFill="1" applyBorder="1" applyAlignment="1">
      <alignment horizontal="left" indent="2"/>
    </xf>
    <xf numFmtId="0" fontId="7" fillId="14" borderId="7" xfId="3" applyFont="1" applyFill="1" applyBorder="1" applyAlignment="1">
      <alignment horizontal="left" vertical="center" wrapText="1"/>
    </xf>
    <xf numFmtId="0" fontId="7" fillId="14" borderId="8" xfId="3" applyFont="1" applyFill="1" applyBorder="1" applyAlignment="1">
      <alignment horizontal="left" vertical="center" wrapText="1"/>
    </xf>
    <xf numFmtId="0" fontId="25" fillId="3" borderId="0" xfId="2" applyNumberFormat="1" applyFont="1" applyFill="1" applyBorder="1" applyAlignment="1">
      <alignment horizontal="center"/>
    </xf>
    <xf numFmtId="17" fontId="25" fillId="3" borderId="0" xfId="2" quotePrefix="1" applyNumberFormat="1" applyFont="1" applyFill="1" applyBorder="1" applyAlignment="1">
      <alignment horizontal="center"/>
    </xf>
    <xf numFmtId="0" fontId="27" fillId="3" borderId="0" xfId="2" applyNumberFormat="1" applyFont="1" applyFill="1" applyBorder="1" applyAlignment="1">
      <alignment horizontal="center"/>
    </xf>
    <xf numFmtId="0" fontId="28" fillId="3" borderId="0" xfId="2" quotePrefix="1" applyNumberFormat="1" applyFont="1" applyFill="1" applyBorder="1" applyAlignment="1">
      <alignment horizontal="center"/>
    </xf>
    <xf numFmtId="0" fontId="9" fillId="2" borderId="0" xfId="1" applyNumberFormat="1" applyFont="1" applyFill="1" applyBorder="1" applyAlignment="1">
      <alignment horizontal="left" vertical="center" wrapText="1"/>
    </xf>
    <xf numFmtId="0" fontId="9" fillId="2" borderId="0" xfId="1" applyNumberFormat="1" applyFont="1" applyFill="1" applyAlignment="1">
      <alignment horizontal="left" vertical="center"/>
    </xf>
  </cellXfs>
  <cellStyles count="16">
    <cellStyle name="Millares 2" xfId="10" xr:uid="{00000000-0005-0000-0000-000000000000}"/>
    <cellStyle name="Millares 2 3" xfId="6" xr:uid="{00000000-0005-0000-0000-000001000000}"/>
    <cellStyle name="Millares 2 52" xfId="9" xr:uid="{00000000-0005-0000-0000-000002000000}"/>
    <cellStyle name="Millares 2 53" xfId="12" xr:uid="{00000000-0005-0000-0000-000003000000}"/>
    <cellStyle name="Millares 3" xfId="8" xr:uid="{00000000-0005-0000-0000-000004000000}"/>
    <cellStyle name="Millares 8" xfId="4" xr:uid="{00000000-0005-0000-0000-000005000000}"/>
    <cellStyle name="Millares_2005_01 2" xfId="5" xr:uid="{00000000-0005-0000-0000-000006000000}"/>
    <cellStyle name="Moneda" xfId="1" builtinId="4"/>
    <cellStyle name="Moneda 2" xfId="11" xr:uid="{00000000-0005-0000-0000-000008000000}"/>
    <cellStyle name="Normal" xfId="0" builtinId="0"/>
    <cellStyle name="Normal 2 2" xfId="2" xr:uid="{00000000-0005-0000-0000-00000A000000}"/>
    <cellStyle name="Normal 2 2 2 2" xfId="13" xr:uid="{00000000-0005-0000-0000-00000B000000}"/>
    <cellStyle name="Normal 5" xfId="14" xr:uid="{00000000-0005-0000-0000-00000C000000}"/>
    <cellStyle name="Normal 5 2" xfId="15" xr:uid="{00000000-0005-0000-0000-00000D000000}"/>
    <cellStyle name="Normal_Libro1" xfId="3" xr:uid="{00000000-0005-0000-0000-00000E000000}"/>
    <cellStyle name="Porcentual 2" xfId="7" xr:uid="{00000000-0005-0000-0000-00000F000000}"/>
  </cellStyles>
  <dxfs count="0"/>
  <tableStyles count="0" defaultTableStyle="TableStyleMedium2" defaultPivotStyle="PivotStyleLight16"/>
  <colors>
    <mruColors>
      <color rgb="FF276195"/>
      <color rgb="FF2F78BB"/>
      <color rgb="FF656D78"/>
      <color rgb="FF4FC1EA"/>
      <color rgb="FF5185C4"/>
      <color rgb="FF0C4597"/>
      <color rgb="FFF5F7FA"/>
      <color rgb="FF3BAFDA"/>
      <color rgb="FF0D3A80"/>
      <color rgb="FFEFF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i.ad\fileserver\Direccion_General\DNPGE\DNPGE-Plan_Institucional\20.%20Reportes\A&#209;O_2016_2019\REPORTES2017\Direccion%20Financiera\Recaudaci&#243;n%20directa%20a%20la%20CUT\Devoluciones\Diciemb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abr"/>
      <sheetName val="may"/>
      <sheetName val="jun"/>
      <sheetName val="jul"/>
      <sheetName val="ago"/>
      <sheetName val="sep"/>
      <sheetName val="oct"/>
      <sheetName val="nov"/>
      <sheetName val="dic"/>
      <sheetName val="201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7">
          <cell r="B57">
            <v>12649571.090000017</v>
          </cell>
          <cell r="C57">
            <v>10784612.809999997</v>
          </cell>
          <cell r="D57">
            <v>17349938.920000024</v>
          </cell>
          <cell r="E57">
            <v>10220789.599999994</v>
          </cell>
          <cell r="F57">
            <v>16457247.849999981</v>
          </cell>
          <cell r="G57">
            <v>10451591.140000004</v>
          </cell>
          <cell r="H57">
            <v>6541801.590000011</v>
          </cell>
          <cell r="I57">
            <v>9206459.120000001</v>
          </cell>
          <cell r="J57">
            <v>4648555.4700000053</v>
          </cell>
          <cell r="K57">
            <v>5782407.5900000017</v>
          </cell>
          <cell r="L57">
            <v>3596263.4799999935</v>
          </cell>
          <cell r="M57">
            <v>4321589.0800000075</v>
          </cell>
        </row>
        <row r="58">
          <cell r="B58">
            <v>7109141.4599972572</v>
          </cell>
          <cell r="C58">
            <v>8409698.1799999457</v>
          </cell>
          <cell r="D58">
            <v>7655927.8200000161</v>
          </cell>
          <cell r="E58">
            <v>5755526.8900002791</v>
          </cell>
          <cell r="F58">
            <v>5833797.029999678</v>
          </cell>
          <cell r="G58">
            <v>9424859.4399991762</v>
          </cell>
          <cell r="H58">
            <v>6772853.309999777</v>
          </cell>
          <cell r="I58">
            <v>8995597.5499984846</v>
          </cell>
          <cell r="J58">
            <v>6242419.6100000022</v>
          </cell>
          <cell r="K58">
            <v>8508147.1399996616</v>
          </cell>
          <cell r="L58">
            <v>6532634.8099998124</v>
          </cell>
          <cell r="M58">
            <v>5404182.8300019894</v>
          </cell>
        </row>
        <row r="59">
          <cell r="B59">
            <v>384116.07000000007</v>
          </cell>
          <cell r="C59">
            <v>865776.70999999961</v>
          </cell>
          <cell r="D59">
            <v>218853.49</v>
          </cell>
          <cell r="E59">
            <v>252039.16000000227</v>
          </cell>
          <cell r="F59">
            <v>111639.42</v>
          </cell>
          <cell r="G59">
            <v>612687.57999999984</v>
          </cell>
          <cell r="H59">
            <v>37792.75</v>
          </cell>
          <cell r="I59">
            <v>276988.55</v>
          </cell>
          <cell r="J59">
            <v>135052.48000000001</v>
          </cell>
          <cell r="K59">
            <v>239828.91000000003</v>
          </cell>
          <cell r="L59">
            <v>88447.59</v>
          </cell>
          <cell r="M59">
            <v>93552.58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2"/>
  <sheetViews>
    <sheetView showGridLines="0" topLeftCell="A136" zoomScale="80" zoomScaleNormal="80" zoomScaleSheetLayoutView="80" workbookViewId="0">
      <selection activeCell="K91" sqref="K91"/>
    </sheetView>
  </sheetViews>
  <sheetFormatPr baseColWidth="10" defaultColWidth="11.44140625" defaultRowHeight="13.2" outlineLevelRow="2" x14ac:dyDescent="0.25"/>
  <cols>
    <col min="1" max="2" width="5.6640625" style="3" customWidth="1"/>
    <col min="3" max="3" width="63.6640625" style="3" customWidth="1"/>
    <col min="4" max="4" width="18.44140625" style="3" customWidth="1"/>
    <col min="5" max="5" width="1.33203125" style="7" customWidth="1"/>
    <col min="6" max="6" width="20.33203125" style="7" customWidth="1"/>
    <col min="7" max="7" width="20.44140625" style="3" customWidth="1"/>
    <col min="8" max="8" width="1.5546875" style="3" customWidth="1"/>
    <col min="9" max="9" width="15.109375" style="3" customWidth="1"/>
    <col min="10" max="11" width="14" style="3" customWidth="1"/>
    <col min="12" max="12" width="11.5546875" style="4" bestFit="1" customWidth="1"/>
    <col min="13" max="13" width="14" style="3" bestFit="1" customWidth="1"/>
    <col min="14" max="16384" width="11.44140625" style="3"/>
  </cols>
  <sheetData>
    <row r="1" spans="1:12" ht="27.75" customHeight="1" x14ac:dyDescent="0.25">
      <c r="A1" s="191" t="s">
        <v>85</v>
      </c>
      <c r="B1" s="191"/>
      <c r="C1" s="191"/>
      <c r="D1" s="191"/>
      <c r="E1" s="191"/>
      <c r="F1" s="191"/>
      <c r="G1" s="191"/>
      <c r="H1" s="191"/>
      <c r="I1" s="191"/>
      <c r="J1" s="161"/>
      <c r="K1" s="161"/>
    </row>
    <row r="2" spans="1:12" ht="17.399999999999999" customHeight="1" x14ac:dyDescent="0.25">
      <c r="A2" s="192" t="s">
        <v>86</v>
      </c>
      <c r="B2" s="192"/>
      <c r="C2" s="192"/>
      <c r="D2" s="192"/>
      <c r="E2" s="192"/>
      <c r="F2" s="192"/>
      <c r="G2" s="192"/>
      <c r="H2" s="192"/>
      <c r="I2" s="192"/>
      <c r="J2" s="162"/>
      <c r="K2" s="162"/>
    </row>
    <row r="3" spans="1:12" ht="20.25" customHeight="1" x14ac:dyDescent="0.25">
      <c r="A3" s="193" t="s">
        <v>127</v>
      </c>
      <c r="B3" s="193"/>
      <c r="C3" s="193"/>
      <c r="D3" s="193"/>
      <c r="E3" s="193"/>
      <c r="F3" s="193"/>
      <c r="G3" s="193"/>
      <c r="H3" s="193"/>
      <c r="I3" s="193"/>
      <c r="J3" s="163"/>
      <c r="K3" s="163"/>
    </row>
    <row r="4" spans="1:12" ht="17.25" customHeight="1" x14ac:dyDescent="0.25">
      <c r="A4" s="194" t="s">
        <v>38</v>
      </c>
      <c r="B4" s="194"/>
      <c r="C4" s="194"/>
      <c r="D4" s="194"/>
      <c r="E4" s="194"/>
      <c r="F4" s="194"/>
      <c r="G4" s="194"/>
      <c r="H4" s="194"/>
      <c r="I4" s="194"/>
      <c r="J4" s="164"/>
      <c r="K4" s="164"/>
    </row>
    <row r="5" spans="1:12" ht="15.6" x14ac:dyDescent="0.3">
      <c r="A5" s="87"/>
      <c r="B5" s="87"/>
      <c r="C5" s="87"/>
      <c r="D5" s="87"/>
      <c r="E5" s="87"/>
      <c r="F5" s="87"/>
      <c r="G5" s="87"/>
      <c r="H5" s="87"/>
      <c r="I5" s="87"/>
      <c r="J5" s="87"/>
      <c r="K5" s="87"/>
    </row>
    <row r="6" spans="1:12" customFormat="1" ht="31.5" customHeight="1" x14ac:dyDescent="0.3">
      <c r="A6" s="195" t="s">
        <v>71</v>
      </c>
      <c r="B6" s="196"/>
      <c r="C6" s="196"/>
      <c r="D6" s="196"/>
      <c r="E6" s="196"/>
      <c r="F6" s="196"/>
      <c r="G6" s="196"/>
      <c r="H6" s="196"/>
      <c r="I6" s="197"/>
    </row>
    <row r="7" spans="1:12" ht="15.6" x14ac:dyDescent="0.3">
      <c r="C7" s="5"/>
      <c r="D7" s="6"/>
      <c r="F7" s="3"/>
      <c r="G7" s="6"/>
      <c r="H7" s="7"/>
      <c r="J7" s="4"/>
      <c r="L7" s="3"/>
    </row>
    <row r="8" spans="1:12" s="8" customFormat="1" ht="60" customHeight="1" x14ac:dyDescent="0.25">
      <c r="C8" s="62"/>
      <c r="D8" s="63" t="s">
        <v>123</v>
      </c>
      <c r="E8" s="9"/>
      <c r="F8" s="63" t="s">
        <v>124</v>
      </c>
      <c r="G8" s="63" t="s">
        <v>125</v>
      </c>
      <c r="H8" s="9"/>
      <c r="I8" s="63" t="s">
        <v>126</v>
      </c>
      <c r="J8" s="10"/>
    </row>
    <row r="9" spans="1:12" s="11" customFormat="1" ht="4.5" customHeight="1" x14ac:dyDescent="0.25">
      <c r="C9" s="12"/>
      <c r="D9" s="52"/>
      <c r="E9" s="14"/>
      <c r="F9" s="13"/>
      <c r="G9" s="13"/>
      <c r="H9" s="14"/>
      <c r="I9" s="15"/>
      <c r="J9" s="16"/>
    </row>
    <row r="10" spans="1:12" s="8" customFormat="1" ht="15.9" customHeight="1" x14ac:dyDescent="0.25">
      <c r="A10" s="190" t="s">
        <v>39</v>
      </c>
      <c r="B10" s="199" t="s">
        <v>40</v>
      </c>
      <c r="C10" s="91" t="s">
        <v>133</v>
      </c>
      <c r="D10" s="92">
        <v>4457379.0634423709</v>
      </c>
      <c r="E10" s="93"/>
      <c r="F10" s="92">
        <v>3946284.2312943004</v>
      </c>
      <c r="G10" s="94">
        <v>4177071.0042164037</v>
      </c>
      <c r="H10" s="17"/>
      <c r="I10" s="173">
        <f>+G31/G40</f>
        <v>0.85978000277048594</v>
      </c>
      <c r="J10" s="16"/>
    </row>
    <row r="11" spans="1:12" ht="15.9" hidden="1" customHeight="1" outlineLevel="1" x14ac:dyDescent="0.25">
      <c r="A11" s="190"/>
      <c r="B11" s="200"/>
      <c r="C11" s="95" t="s">
        <v>72</v>
      </c>
      <c r="D11" s="96">
        <v>2952845.9942227504</v>
      </c>
      <c r="E11" s="93"/>
      <c r="F11" s="96">
        <v>2489843.3758840002</v>
      </c>
      <c r="G11" s="97">
        <v>2641589.432446403</v>
      </c>
      <c r="H11" s="18"/>
      <c r="I11" s="174"/>
      <c r="J11" s="16"/>
      <c r="L11" s="3"/>
    </row>
    <row r="12" spans="1:12" ht="15.9" hidden="1" customHeight="1" outlineLevel="1" x14ac:dyDescent="0.25">
      <c r="A12" s="190"/>
      <c r="B12" s="200"/>
      <c r="C12" s="95" t="s">
        <v>32</v>
      </c>
      <c r="D12" s="96">
        <v>364419.1067670717</v>
      </c>
      <c r="E12" s="93"/>
      <c r="F12" s="96">
        <v>335212.70206789998</v>
      </c>
      <c r="G12" s="97">
        <v>342893.32108999958</v>
      </c>
      <c r="H12" s="18"/>
      <c r="I12" s="174"/>
      <c r="J12" s="19"/>
      <c r="L12" s="3"/>
    </row>
    <row r="13" spans="1:12" ht="15.9" hidden="1" customHeight="1" outlineLevel="1" x14ac:dyDescent="0.25">
      <c r="A13" s="190"/>
      <c r="B13" s="200"/>
      <c r="C13" s="95" t="s">
        <v>73</v>
      </c>
      <c r="D13" s="96">
        <v>1140113.9624525488</v>
      </c>
      <c r="E13" s="93"/>
      <c r="F13" s="96">
        <v>1121228.1533424</v>
      </c>
      <c r="G13" s="97">
        <v>1192588.250680001</v>
      </c>
      <c r="H13" s="18"/>
      <c r="I13" s="174"/>
      <c r="J13" s="19"/>
      <c r="L13" s="3"/>
    </row>
    <row r="14" spans="1:12" ht="15.9" hidden="1" customHeight="1" outlineLevel="2" x14ac:dyDescent="0.25">
      <c r="A14" s="190"/>
      <c r="B14" s="200"/>
      <c r="C14" s="98" t="s">
        <v>31</v>
      </c>
      <c r="D14" s="96">
        <v>145352.78291249866</v>
      </c>
      <c r="E14" s="93"/>
      <c r="F14" s="96">
        <v>163720.24614999999</v>
      </c>
      <c r="G14" s="97">
        <v>175500.20190000019</v>
      </c>
      <c r="H14" s="18"/>
      <c r="I14" s="174"/>
      <c r="J14" s="19"/>
      <c r="L14" s="3"/>
    </row>
    <row r="15" spans="1:12" ht="15.9" hidden="1" customHeight="1" outlineLevel="2" x14ac:dyDescent="0.25">
      <c r="A15" s="190"/>
      <c r="B15" s="200"/>
      <c r="C15" s="98" t="s">
        <v>30</v>
      </c>
      <c r="D15" s="96">
        <v>985164.97134720115</v>
      </c>
      <c r="E15" s="93"/>
      <c r="F15" s="96">
        <v>942978.07209239993</v>
      </c>
      <c r="G15" s="97">
        <v>991444.29686000058</v>
      </c>
      <c r="H15" s="18"/>
      <c r="I15" s="174"/>
      <c r="J15" s="19"/>
      <c r="L15" s="3"/>
    </row>
    <row r="16" spans="1:12" ht="15.9" hidden="1" customHeight="1" outlineLevel="2" x14ac:dyDescent="0.25">
      <c r="A16" s="190"/>
      <c r="B16" s="200"/>
      <c r="C16" s="98" t="s">
        <v>29</v>
      </c>
      <c r="D16" s="96">
        <v>9596.208192849128</v>
      </c>
      <c r="E16" s="93"/>
      <c r="F16" s="96">
        <v>14529.835100000002</v>
      </c>
      <c r="G16" s="97">
        <v>25643.751920000002</v>
      </c>
      <c r="H16" s="18"/>
      <c r="I16" s="174"/>
      <c r="J16" s="19"/>
      <c r="L16" s="3"/>
    </row>
    <row r="17" spans="1:12" ht="15.9" customHeight="1" collapsed="1" x14ac:dyDescent="0.25">
      <c r="A17" s="190"/>
      <c r="B17" s="200"/>
      <c r="C17" s="99" t="s">
        <v>66</v>
      </c>
      <c r="D17" s="96">
        <v>5072263.0607195813</v>
      </c>
      <c r="E17" s="93"/>
      <c r="F17" s="96">
        <v>4374850.2723446004</v>
      </c>
      <c r="G17" s="97">
        <v>4671556.66315943</v>
      </c>
      <c r="H17" s="17"/>
      <c r="I17" s="174"/>
      <c r="J17" s="20"/>
      <c r="L17" s="3"/>
    </row>
    <row r="18" spans="1:12" ht="15.9" customHeight="1" x14ac:dyDescent="0.25">
      <c r="A18" s="190"/>
      <c r="B18" s="200"/>
      <c r="C18" s="99" t="s">
        <v>67</v>
      </c>
      <c r="D18" s="96">
        <v>675458.29999999981</v>
      </c>
      <c r="E18" s="93"/>
      <c r="F18" s="96">
        <v>674264.89092999999</v>
      </c>
      <c r="G18" s="97">
        <v>740547.23683000007</v>
      </c>
      <c r="H18" s="17"/>
      <c r="I18" s="174"/>
      <c r="J18" s="16"/>
      <c r="L18" s="3"/>
    </row>
    <row r="19" spans="1:12" ht="15.9" customHeight="1" x14ac:dyDescent="0.25">
      <c r="A19" s="190"/>
      <c r="B19" s="200"/>
      <c r="C19" s="100" t="s">
        <v>36</v>
      </c>
      <c r="D19" s="96">
        <v>118796.19999999998</v>
      </c>
      <c r="E19" s="93"/>
      <c r="F19" s="96">
        <v>112024.90820800001</v>
      </c>
      <c r="G19" s="97">
        <v>110951.57569399747</v>
      </c>
      <c r="H19" s="17"/>
      <c r="I19" s="174"/>
      <c r="J19" s="16"/>
      <c r="L19" s="3"/>
    </row>
    <row r="20" spans="1:12" s="8" customFormat="1" ht="15.9" customHeight="1" x14ac:dyDescent="0.25">
      <c r="A20" s="190"/>
      <c r="B20" s="200"/>
      <c r="C20" s="100" t="s">
        <v>37</v>
      </c>
      <c r="D20" s="96">
        <v>22189.999999999996</v>
      </c>
      <c r="E20" s="93"/>
      <c r="F20" s="96">
        <v>28243.650589999997</v>
      </c>
      <c r="G20" s="97">
        <v>31171.693859999999</v>
      </c>
      <c r="H20" s="21"/>
      <c r="I20" s="174"/>
      <c r="J20" s="16"/>
      <c r="K20" s="22"/>
    </row>
    <row r="21" spans="1:12" ht="15.9" customHeight="1" x14ac:dyDescent="0.25">
      <c r="A21" s="190"/>
      <c r="B21" s="200"/>
      <c r="C21" s="100" t="s">
        <v>22</v>
      </c>
      <c r="D21" s="96">
        <v>226641.09364852204</v>
      </c>
      <c r="E21" s="93"/>
      <c r="F21" s="96">
        <v>194674.99203000002</v>
      </c>
      <c r="G21" s="97">
        <v>191480.33740000441</v>
      </c>
      <c r="H21" s="17"/>
      <c r="I21" s="174"/>
      <c r="J21" s="16"/>
      <c r="K21" s="23"/>
      <c r="L21" s="3"/>
    </row>
    <row r="22" spans="1:12" ht="15.9" customHeight="1" x14ac:dyDescent="0.25">
      <c r="A22" s="190"/>
      <c r="B22" s="200"/>
      <c r="C22" s="100" t="s">
        <v>23</v>
      </c>
      <c r="D22" s="96">
        <v>1205054.062432348</v>
      </c>
      <c r="E22" s="93"/>
      <c r="F22" s="96">
        <v>964658.7968400002</v>
      </c>
      <c r="G22" s="97">
        <v>1097642.4783185001</v>
      </c>
      <c r="H22" s="17"/>
      <c r="I22" s="174"/>
      <c r="J22" s="16"/>
      <c r="K22" s="24"/>
      <c r="L22" s="3"/>
    </row>
    <row r="23" spans="1:12" ht="15.9" customHeight="1" x14ac:dyDescent="0.25">
      <c r="A23" s="190"/>
      <c r="B23" s="200"/>
      <c r="C23" s="100" t="s">
        <v>34</v>
      </c>
      <c r="D23" s="96">
        <v>50764.400000000016</v>
      </c>
      <c r="E23" s="93"/>
      <c r="F23" s="96">
        <v>46910.254079999999</v>
      </c>
      <c r="G23" s="97">
        <v>34875.980380000008</v>
      </c>
      <c r="H23" s="17"/>
      <c r="I23" s="174"/>
      <c r="J23" s="25"/>
      <c r="K23" s="23"/>
      <c r="L23" s="3"/>
    </row>
    <row r="24" spans="1:12" ht="15.9" customHeight="1" x14ac:dyDescent="0.25">
      <c r="A24" s="190"/>
      <c r="B24" s="200"/>
      <c r="C24" s="100" t="s">
        <v>24</v>
      </c>
      <c r="D24" s="96">
        <v>21017.8</v>
      </c>
      <c r="E24" s="93"/>
      <c r="F24" s="96">
        <v>18783.202670000002</v>
      </c>
      <c r="G24" s="97">
        <v>22105.367140002982</v>
      </c>
      <c r="H24" s="17"/>
      <c r="I24" s="174"/>
      <c r="J24" s="25"/>
      <c r="L24" s="3"/>
    </row>
    <row r="25" spans="1:12" ht="15.9" customHeight="1" x14ac:dyDescent="0.25">
      <c r="A25" s="190"/>
      <c r="B25" s="200"/>
      <c r="C25" s="100" t="s">
        <v>25</v>
      </c>
      <c r="D25" s="96">
        <v>22671.599999999999</v>
      </c>
      <c r="E25" s="93"/>
      <c r="F25" s="96">
        <v>50210.380290000001</v>
      </c>
      <c r="G25" s="97">
        <v>52966.374399999986</v>
      </c>
      <c r="H25" s="17"/>
      <c r="I25" s="174"/>
      <c r="J25" s="16"/>
      <c r="L25" s="3"/>
    </row>
    <row r="26" spans="1:12" ht="15.9" customHeight="1" x14ac:dyDescent="0.25">
      <c r="A26" s="190"/>
      <c r="B26" s="200"/>
      <c r="C26" s="100" t="s">
        <v>97</v>
      </c>
      <c r="D26" s="96">
        <v>5203</v>
      </c>
      <c r="E26" s="93"/>
      <c r="F26" s="96">
        <v>7853.4289900000003</v>
      </c>
      <c r="G26" s="97">
        <v>7312.8127599999989</v>
      </c>
      <c r="H26" s="17"/>
      <c r="I26" s="174"/>
      <c r="J26" s="16"/>
      <c r="L26" s="3"/>
    </row>
    <row r="27" spans="1:12" ht="15.9" customHeight="1" x14ac:dyDescent="0.25">
      <c r="A27" s="190"/>
      <c r="B27" s="200"/>
      <c r="C27" s="100" t="s">
        <v>35</v>
      </c>
      <c r="D27" s="96">
        <v>93009.800000000017</v>
      </c>
      <c r="E27" s="93"/>
      <c r="F27" s="96">
        <v>90259.265169999999</v>
      </c>
      <c r="G27" s="97">
        <v>96677.256690000009</v>
      </c>
      <c r="H27" s="17"/>
      <c r="I27" s="174"/>
      <c r="J27" s="4"/>
      <c r="L27" s="3"/>
    </row>
    <row r="28" spans="1:12" ht="15.9" customHeight="1" x14ac:dyDescent="0.25">
      <c r="A28" s="190"/>
      <c r="B28" s="200"/>
      <c r="C28" s="100" t="s">
        <v>95</v>
      </c>
      <c r="D28" s="96">
        <v>89437.5</v>
      </c>
      <c r="E28" s="93"/>
      <c r="F28" s="96">
        <v>56328.176869999996</v>
      </c>
      <c r="G28" s="97">
        <v>78419.273092203803</v>
      </c>
      <c r="H28" s="17"/>
      <c r="I28" s="174"/>
      <c r="J28" s="4"/>
      <c r="L28" s="3"/>
    </row>
    <row r="29" spans="1:12" ht="15.9" customHeight="1" x14ac:dyDescent="0.25">
      <c r="A29" s="190"/>
      <c r="B29" s="200"/>
      <c r="C29" s="100" t="s">
        <v>96</v>
      </c>
      <c r="D29" s="96">
        <v>69931.900000000009</v>
      </c>
      <c r="E29" s="93"/>
      <c r="F29" s="96">
        <v>50180.962309999995</v>
      </c>
      <c r="G29" s="97">
        <v>49583.416198003222</v>
      </c>
      <c r="H29" s="17"/>
      <c r="I29" s="174"/>
      <c r="J29" s="4"/>
      <c r="L29" s="3"/>
    </row>
    <row r="30" spans="1:12" ht="15.9" customHeight="1" x14ac:dyDescent="0.25">
      <c r="A30" s="190"/>
      <c r="B30" s="200"/>
      <c r="C30" s="100" t="s">
        <v>26</v>
      </c>
      <c r="D30" s="96">
        <v>4799.9999999999991</v>
      </c>
      <c r="E30" s="93"/>
      <c r="F30" s="96">
        <v>22717.396169999993</v>
      </c>
      <c r="G30" s="97">
        <v>8178.8194300000005</v>
      </c>
      <c r="H30" s="21"/>
      <c r="I30" s="174"/>
      <c r="J30" s="16"/>
      <c r="L30" s="3"/>
    </row>
    <row r="31" spans="1:12" s="11" customFormat="1" ht="18" customHeight="1" x14ac:dyDescent="0.3">
      <c r="A31" s="190"/>
      <c r="B31" s="201"/>
      <c r="C31" s="68" t="s">
        <v>91</v>
      </c>
      <c r="D31" s="69">
        <f>+D10+SUM(D17:D30)</f>
        <v>12134617.780242823</v>
      </c>
      <c r="E31"/>
      <c r="F31" s="69">
        <f>+F10+SUM(F17:F30)</f>
        <v>10638244.808786899</v>
      </c>
      <c r="G31" s="69">
        <f>+G10+SUM(G17:G30)</f>
        <v>11370540.289568545</v>
      </c>
      <c r="H31" s="21"/>
      <c r="I31" s="175"/>
      <c r="J31" s="26"/>
      <c r="K31" s="27"/>
    </row>
    <row r="32" spans="1:12" s="7" customFormat="1" ht="6.6" customHeight="1" x14ac:dyDescent="0.3">
      <c r="A32" s="190"/>
      <c r="B32" s="33"/>
      <c r="C32" s="53"/>
      <c r="D32" s="28"/>
      <c r="E32" s="28"/>
      <c r="F32" s="28"/>
      <c r="G32" s="28"/>
      <c r="H32" s="21"/>
      <c r="I32" s="54"/>
      <c r="J32" s="16"/>
    </row>
    <row r="33" spans="1:12" ht="18.75" customHeight="1" x14ac:dyDescent="0.25">
      <c r="A33" s="190"/>
      <c r="B33" s="176" t="s">
        <v>89</v>
      </c>
      <c r="C33" s="57" t="s">
        <v>64</v>
      </c>
      <c r="D33" s="58">
        <v>1801244.199999999</v>
      </c>
      <c r="E33" s="21"/>
      <c r="F33" s="58">
        <v>1329296.4845957144</v>
      </c>
      <c r="G33" s="94">
        <v>1645546.3789545232</v>
      </c>
      <c r="H33" s="21"/>
      <c r="I33" s="179">
        <f>+G35/G40</f>
        <v>0.140219997229514</v>
      </c>
      <c r="J33" s="4"/>
      <c r="L33" s="3"/>
    </row>
    <row r="34" spans="1:12" ht="18.75" customHeight="1" x14ac:dyDescent="0.25">
      <c r="A34" s="190"/>
      <c r="B34" s="177"/>
      <c r="C34" s="59" t="s">
        <v>65</v>
      </c>
      <c r="D34" s="56">
        <v>150947.29999999993</v>
      </c>
      <c r="E34" s="21"/>
      <c r="F34" s="56">
        <v>124064.78428237507</v>
      </c>
      <c r="G34" s="97">
        <v>208854.88970000003</v>
      </c>
      <c r="H34" s="21"/>
      <c r="I34" s="180"/>
      <c r="J34" s="4"/>
      <c r="L34" s="3"/>
    </row>
    <row r="35" spans="1:12" s="11" customFormat="1" ht="18.75" customHeight="1" x14ac:dyDescent="0.3">
      <c r="A35" s="190"/>
      <c r="B35" s="178"/>
      <c r="C35" s="142" t="s">
        <v>90</v>
      </c>
      <c r="D35" s="69">
        <f t="shared" ref="D35:F35" si="0">SUM(D33:D34)</f>
        <v>1952191.4999999991</v>
      </c>
      <c r="E35" s="21"/>
      <c r="F35" s="69">
        <f t="shared" si="0"/>
        <v>1453361.2688780895</v>
      </c>
      <c r="G35" s="69">
        <f>SUM(G33:G34)</f>
        <v>1854401.2686545232</v>
      </c>
      <c r="H35" s="17"/>
      <c r="I35" s="181"/>
      <c r="J35" s="29"/>
    </row>
    <row r="36" spans="1:12" s="11" customFormat="1" ht="15.6" x14ac:dyDescent="0.3">
      <c r="A36" s="190"/>
      <c r="B36" s="33"/>
      <c r="C36" s="30"/>
      <c r="D36" s="126"/>
      <c r="E36" s="126"/>
      <c r="F36" s="126"/>
      <c r="G36" s="126"/>
      <c r="H36" s="17"/>
      <c r="I36" s="54"/>
      <c r="J36" s="29"/>
    </row>
    <row r="37" spans="1:12" s="11" customFormat="1" ht="15.75" customHeight="1" x14ac:dyDescent="0.3">
      <c r="A37" s="190"/>
      <c r="B37" s="182" t="s">
        <v>44</v>
      </c>
      <c r="C37" s="182"/>
      <c r="D37" s="70">
        <f>D40-D38</f>
        <v>6364706.4195232429</v>
      </c>
      <c r="E37" s="21"/>
      <c r="F37" s="70">
        <f t="shared" ref="F37:G37" si="1">F40-F38</f>
        <v>5560885.9949222989</v>
      </c>
      <c r="G37" s="70">
        <f t="shared" si="1"/>
        <v>5927264.6957191154</v>
      </c>
      <c r="H37" s="17"/>
      <c r="I37" s="71">
        <f>+G37/$G$40</f>
        <v>0.4481883469672977</v>
      </c>
      <c r="J37" s="29"/>
    </row>
    <row r="38" spans="1:12" s="11" customFormat="1" ht="15.75" customHeight="1" x14ac:dyDescent="0.25">
      <c r="A38" s="190"/>
      <c r="B38" s="182" t="s">
        <v>45</v>
      </c>
      <c r="C38" s="182"/>
      <c r="D38" s="70">
        <f>+D17+D18+D20+D35</f>
        <v>7722102.8607195802</v>
      </c>
      <c r="E38" s="21"/>
      <c r="F38" s="70">
        <f>+F17+F18+F20+F35</f>
        <v>6530720.0827426892</v>
      </c>
      <c r="G38" s="70">
        <f>+G17+G18+G20+G35</f>
        <v>7297676.8625039533</v>
      </c>
      <c r="H38" s="84"/>
      <c r="I38" s="71">
        <f>+G38/$G$40</f>
        <v>0.5518116530327023</v>
      </c>
      <c r="J38" s="29"/>
    </row>
    <row r="39" spans="1:12" s="7" customFormat="1" ht="13.8" x14ac:dyDescent="0.25">
      <c r="B39" s="33"/>
      <c r="C39" s="30"/>
      <c r="D39" s="34"/>
      <c r="E39" s="21"/>
      <c r="F39" s="32"/>
      <c r="G39" s="32"/>
      <c r="H39" s="17"/>
      <c r="I39" s="33"/>
      <c r="J39" s="19"/>
    </row>
    <row r="40" spans="1:12" s="7" customFormat="1" ht="24.75" customHeight="1" x14ac:dyDescent="0.3">
      <c r="A40" s="183" t="s">
        <v>46</v>
      </c>
      <c r="B40" s="184" t="s">
        <v>81</v>
      </c>
      <c r="C40" s="185"/>
      <c r="D40" s="64">
        <f t="shared" ref="D40" si="2">+D35+D31</f>
        <v>14086809.280242823</v>
      </c>
      <c r="E40" s="55"/>
      <c r="F40" s="64">
        <f t="shared" ref="F40" si="3">+F31+F35</f>
        <v>12091606.077664988</v>
      </c>
      <c r="G40" s="64">
        <f>+G31+G35</f>
        <v>13224941.558223069</v>
      </c>
      <c r="H40" s="17"/>
      <c r="I40" s="83"/>
      <c r="J40" s="19"/>
    </row>
    <row r="41" spans="1:12" s="7" customFormat="1" ht="14.25" customHeight="1" x14ac:dyDescent="0.25">
      <c r="A41" s="183"/>
      <c r="B41" s="186" t="s">
        <v>79</v>
      </c>
      <c r="C41" s="187"/>
      <c r="D41" s="60"/>
      <c r="E41" s="21"/>
      <c r="F41" s="60">
        <v>656940.97940576717</v>
      </c>
      <c r="G41" s="60">
        <v>710034.51350310072</v>
      </c>
      <c r="H41" s="17"/>
      <c r="I41" s="83"/>
      <c r="J41" s="19"/>
    </row>
    <row r="42" spans="1:12" s="7" customFormat="1" ht="14.25" customHeight="1" x14ac:dyDescent="0.25">
      <c r="A42" s="183"/>
      <c r="B42" s="186" t="s">
        <v>80</v>
      </c>
      <c r="C42" s="187"/>
      <c r="D42" s="60"/>
      <c r="E42" s="21"/>
      <c r="F42" s="60">
        <v>27523.127808494795</v>
      </c>
      <c r="G42" s="60">
        <v>37040.739506252619</v>
      </c>
      <c r="H42" s="17"/>
      <c r="I42" s="83"/>
      <c r="J42" s="19"/>
    </row>
    <row r="43" spans="1:12" s="7" customFormat="1" ht="25.5" customHeight="1" x14ac:dyDescent="0.25">
      <c r="A43" s="183"/>
      <c r="B43" s="184" t="s">
        <v>82</v>
      </c>
      <c r="C43" s="185"/>
      <c r="D43" s="66">
        <f t="shared" ref="D43" si="4">+D40-D41-D42</f>
        <v>14086809.280242823</v>
      </c>
      <c r="E43" s="84"/>
      <c r="F43" s="66">
        <f>+F40-F41-F42</f>
        <v>11407141.970450727</v>
      </c>
      <c r="G43" s="66">
        <f>+G40-G41-G42</f>
        <v>12477866.305213716</v>
      </c>
      <c r="H43" s="17"/>
      <c r="I43" s="83"/>
      <c r="J43" s="19"/>
    </row>
    <row r="44" spans="1:12" s="7" customFormat="1" ht="14.25" customHeight="1" x14ac:dyDescent="0.25">
      <c r="A44" s="183"/>
      <c r="B44" s="186" t="s">
        <v>83</v>
      </c>
      <c r="C44" s="187"/>
      <c r="D44" s="72">
        <v>262626.80024282017</v>
      </c>
      <c r="E44" s="84"/>
      <c r="F44" s="60">
        <v>97834.688910000972</v>
      </c>
      <c r="G44" s="60">
        <v>201972.38909999613</v>
      </c>
      <c r="H44" s="17"/>
      <c r="I44" s="83"/>
      <c r="J44" s="19"/>
    </row>
    <row r="45" spans="1:12" s="7" customFormat="1" ht="33" customHeight="1" x14ac:dyDescent="0.25">
      <c r="A45" s="183"/>
      <c r="B45" s="188" t="s">
        <v>94</v>
      </c>
      <c r="C45" s="189"/>
      <c r="D45" s="67">
        <f t="shared" ref="D45:F45" si="5">+D43-D44</f>
        <v>13824182.480000002</v>
      </c>
      <c r="E45" s="84"/>
      <c r="F45" s="67">
        <f t="shared" si="5"/>
        <v>11309307.281540725</v>
      </c>
      <c r="G45" s="67">
        <f>+G43-G44</f>
        <v>12275893.916113719</v>
      </c>
      <c r="H45" s="17"/>
      <c r="I45" s="83"/>
      <c r="J45" s="19"/>
    </row>
    <row r="46" spans="1:12" customFormat="1" ht="14.4" x14ac:dyDescent="0.3"/>
    <row r="47" spans="1:12" customFormat="1" ht="27.75" customHeight="1" x14ac:dyDescent="0.3">
      <c r="A47" s="218" t="s">
        <v>78</v>
      </c>
      <c r="B47" s="219"/>
      <c r="C47" s="219"/>
      <c r="D47" s="219"/>
      <c r="E47" s="219"/>
      <c r="F47" s="219"/>
      <c r="G47" s="219"/>
      <c r="H47" s="219"/>
      <c r="I47" s="220"/>
    </row>
    <row r="48" spans="1:12" customFormat="1" ht="8.25" customHeight="1" x14ac:dyDescent="0.3"/>
    <row r="49" spans="1:10" s="8" customFormat="1" ht="30" customHeight="1" x14ac:dyDescent="0.3">
      <c r="C49" s="62"/>
      <c r="D49"/>
      <c r="E49" s="101"/>
      <c r="F49" s="102" t="str">
        <f>+F8</f>
        <v>Recaudación
Ene-Dic 2016</v>
      </c>
      <c r="G49" s="102" t="str">
        <f>+G8</f>
        <v>Recaudación
Ene-Dic 2017</v>
      </c>
      <c r="H49" s="101"/>
      <c r="I49" s="55"/>
      <c r="J49" s="10"/>
    </row>
    <row r="50" spans="1:10" customFormat="1" ht="8.25" customHeight="1" x14ac:dyDescent="0.3"/>
    <row r="51" spans="1:10" s="11" customFormat="1" ht="19.5" customHeight="1" x14ac:dyDescent="0.3">
      <c r="A51" s="198" t="s">
        <v>77</v>
      </c>
      <c r="B51" s="198"/>
      <c r="C51" s="198"/>
      <c r="D51"/>
      <c r="E51"/>
      <c r="F51" s="113">
        <f>F54+F63</f>
        <v>1295921.5838501428</v>
      </c>
      <c r="G51" s="113">
        <f>G54+G63</f>
        <v>454700.98267971771</v>
      </c>
      <c r="H51"/>
      <c r="I51"/>
      <c r="J51" s="16"/>
    </row>
    <row r="52" spans="1:10" customFormat="1" ht="6" customHeight="1" x14ac:dyDescent="0.3"/>
    <row r="53" spans="1:10" customFormat="1" ht="9" hidden="1" customHeight="1" outlineLevel="1" x14ac:dyDescent="0.3"/>
    <row r="54" spans="1:10" customFormat="1" ht="19.5" customHeight="1" collapsed="1" x14ac:dyDescent="0.3">
      <c r="A54" s="206" t="s">
        <v>130</v>
      </c>
      <c r="B54" s="206"/>
      <c r="C54" s="206"/>
      <c r="F54" s="103">
        <f>+F61</f>
        <v>1160747.1517501427</v>
      </c>
      <c r="G54" s="103">
        <f>+G61</f>
        <v>454700.98267971771</v>
      </c>
    </row>
    <row r="55" spans="1:10" customFormat="1" ht="6" customHeight="1" x14ac:dyDescent="0.3"/>
    <row r="56" spans="1:10" s="11" customFormat="1" ht="18.75" hidden="1" customHeight="1" outlineLevel="1" x14ac:dyDescent="0.3">
      <c r="A56" s="166"/>
      <c r="B56" s="170" t="s">
        <v>98</v>
      </c>
      <c r="C56" s="107" t="s">
        <v>99</v>
      </c>
      <c r="D56"/>
      <c r="E56" s="108"/>
      <c r="F56" s="109">
        <v>201539.62239</v>
      </c>
      <c r="G56" s="109">
        <v>15968.627080000002</v>
      </c>
      <c r="H56" s="17"/>
      <c r="I56"/>
      <c r="J56" s="29"/>
    </row>
    <row r="57" spans="1:10" s="11" customFormat="1" ht="18.75" hidden="1" customHeight="1" outlineLevel="1" x14ac:dyDescent="0.3">
      <c r="A57" s="166"/>
      <c r="B57" s="171"/>
      <c r="C57" s="151" t="s">
        <v>100</v>
      </c>
      <c r="D57"/>
      <c r="E57" s="108"/>
      <c r="F57" s="96">
        <v>355239.70647299994</v>
      </c>
      <c r="G57" s="96">
        <v>18950.496329999998</v>
      </c>
      <c r="H57" s="17"/>
      <c r="I57"/>
      <c r="J57" s="29"/>
    </row>
    <row r="58" spans="1:10" s="11" customFormat="1" ht="18.75" hidden="1" customHeight="1" outlineLevel="1" x14ac:dyDescent="0.3">
      <c r="A58" s="166"/>
      <c r="B58" s="171"/>
      <c r="C58" s="152" t="s">
        <v>101</v>
      </c>
      <c r="D58"/>
      <c r="E58" s="108"/>
      <c r="F58" s="96">
        <v>141064.421</v>
      </c>
      <c r="G58" s="96">
        <v>2613.7500599999998</v>
      </c>
      <c r="H58" s="17"/>
      <c r="I58"/>
      <c r="J58" s="29"/>
    </row>
    <row r="59" spans="1:10" s="11" customFormat="1" ht="18.75" hidden="1" customHeight="1" outlineLevel="1" x14ac:dyDescent="0.3">
      <c r="A59" s="166"/>
      <c r="B59" s="171"/>
      <c r="C59" s="151" t="s">
        <v>102</v>
      </c>
      <c r="D59"/>
      <c r="E59" s="108"/>
      <c r="F59" s="96">
        <v>60459.348140000002</v>
      </c>
      <c r="G59" s="96">
        <v>4852.3239900000008</v>
      </c>
      <c r="H59" s="17"/>
      <c r="I59"/>
      <c r="J59" s="29"/>
    </row>
    <row r="60" spans="1:10" s="11" customFormat="1" ht="18.75" hidden="1" customHeight="1" outlineLevel="1" x14ac:dyDescent="0.3">
      <c r="A60" s="166"/>
      <c r="B60" s="171"/>
      <c r="C60" s="111" t="s">
        <v>103</v>
      </c>
      <c r="D60"/>
      <c r="E60" s="108"/>
      <c r="F60" s="96">
        <v>402444.05374714284</v>
      </c>
      <c r="G60" s="96">
        <v>412315.78521971771</v>
      </c>
      <c r="H60" s="17"/>
      <c r="I60"/>
      <c r="J60" s="29"/>
    </row>
    <row r="61" spans="1:10" s="11" customFormat="1" ht="15.6" hidden="1" outlineLevel="1" x14ac:dyDescent="0.3">
      <c r="A61" s="166"/>
      <c r="B61" s="172"/>
      <c r="C61" s="153" t="s">
        <v>104</v>
      </c>
      <c r="D61"/>
      <c r="E61" s="21"/>
      <c r="F61" s="106">
        <f>SUM(F56:F60)</f>
        <v>1160747.1517501427</v>
      </c>
      <c r="G61" s="106">
        <f>SUM(G56:G60)</f>
        <v>454700.98267971771</v>
      </c>
      <c r="H61" s="17"/>
      <c r="I61" s="54"/>
      <c r="J61" s="29"/>
    </row>
    <row r="62" spans="1:10" customFormat="1" ht="10.5" hidden="1" customHeight="1" outlineLevel="1" x14ac:dyDescent="0.3"/>
    <row r="63" spans="1:10" customFormat="1" ht="19.5" customHeight="1" collapsed="1" x14ac:dyDescent="0.3">
      <c r="A63" s="215" t="s">
        <v>131</v>
      </c>
      <c r="B63" s="216"/>
      <c r="C63" s="217"/>
      <c r="F63" s="103">
        <f>+F86+F90</f>
        <v>135174.43210000003</v>
      </c>
      <c r="G63" s="103"/>
    </row>
    <row r="64" spans="1:10" customFormat="1" ht="6" hidden="1" customHeight="1" outlineLevel="1" x14ac:dyDescent="0.3"/>
    <row r="65" spans="1:12" s="8" customFormat="1" ht="15.9" hidden="1" customHeight="1" outlineLevel="1" x14ac:dyDescent="0.3">
      <c r="A65" s="166" t="s">
        <v>39</v>
      </c>
      <c r="B65" s="167" t="s">
        <v>40</v>
      </c>
      <c r="C65" s="91" t="s">
        <v>133</v>
      </c>
      <c r="D65"/>
      <c r="E65" s="104"/>
      <c r="F65" s="92"/>
      <c r="G65" s="92"/>
      <c r="H65"/>
      <c r="I65"/>
      <c r="J65" s="16"/>
    </row>
    <row r="66" spans="1:12" ht="15.9" hidden="1" customHeight="1" outlineLevel="1" x14ac:dyDescent="0.3">
      <c r="A66" s="166"/>
      <c r="B66" s="168"/>
      <c r="C66" s="95" t="s">
        <v>72</v>
      </c>
      <c r="D66"/>
      <c r="E66" s="104"/>
      <c r="F66" s="96"/>
      <c r="G66" s="96"/>
      <c r="H66"/>
      <c r="I66"/>
      <c r="J66" s="16"/>
      <c r="L66" s="3"/>
    </row>
    <row r="67" spans="1:12" ht="15.9" hidden="1" customHeight="1" outlineLevel="1" x14ac:dyDescent="0.3">
      <c r="A67" s="166"/>
      <c r="B67" s="168"/>
      <c r="C67" s="95" t="s">
        <v>32</v>
      </c>
      <c r="D67"/>
      <c r="E67" s="104"/>
      <c r="F67" s="96"/>
      <c r="G67" s="96"/>
      <c r="H67"/>
      <c r="I67"/>
      <c r="J67" s="19"/>
      <c r="L67" s="3"/>
    </row>
    <row r="68" spans="1:12" ht="15.9" hidden="1" customHeight="1" outlineLevel="1" x14ac:dyDescent="0.3">
      <c r="A68" s="166"/>
      <c r="B68" s="168"/>
      <c r="C68" s="95" t="s">
        <v>73</v>
      </c>
      <c r="D68"/>
      <c r="E68" s="104"/>
      <c r="F68" s="96"/>
      <c r="G68" s="96"/>
      <c r="H68"/>
      <c r="I68"/>
      <c r="J68" s="19"/>
      <c r="L68" s="3"/>
    </row>
    <row r="69" spans="1:12" ht="15.9" hidden="1" customHeight="1" outlineLevel="1" x14ac:dyDescent="0.3">
      <c r="A69" s="166"/>
      <c r="B69" s="168"/>
      <c r="C69" s="98" t="s">
        <v>31</v>
      </c>
      <c r="D69"/>
      <c r="E69" s="104"/>
      <c r="F69" s="96"/>
      <c r="G69" s="96"/>
      <c r="H69"/>
      <c r="I69"/>
      <c r="J69" s="19"/>
      <c r="L69" s="3"/>
    </row>
    <row r="70" spans="1:12" ht="15.9" hidden="1" customHeight="1" outlineLevel="1" x14ac:dyDescent="0.3">
      <c r="A70" s="166"/>
      <c r="B70" s="168"/>
      <c r="C70" s="98" t="s">
        <v>30</v>
      </c>
      <c r="D70"/>
      <c r="E70" s="104"/>
      <c r="F70" s="96"/>
      <c r="G70" s="96"/>
      <c r="H70"/>
      <c r="I70"/>
      <c r="J70" s="19"/>
      <c r="L70" s="3"/>
    </row>
    <row r="71" spans="1:12" ht="15.9" hidden="1" customHeight="1" outlineLevel="1" x14ac:dyDescent="0.3">
      <c r="A71" s="166"/>
      <c r="B71" s="168"/>
      <c r="C71" s="98" t="s">
        <v>29</v>
      </c>
      <c r="D71"/>
      <c r="E71" s="104"/>
      <c r="F71" s="96"/>
      <c r="G71" s="96"/>
      <c r="H71"/>
      <c r="I71"/>
      <c r="J71" s="19"/>
      <c r="L71" s="3"/>
    </row>
    <row r="72" spans="1:12" ht="15.9" hidden="1" customHeight="1" outlineLevel="1" x14ac:dyDescent="0.3">
      <c r="A72" s="166"/>
      <c r="B72" s="168"/>
      <c r="C72" s="99" t="s">
        <v>66</v>
      </c>
      <c r="D72"/>
      <c r="E72" s="104"/>
      <c r="F72" s="96"/>
      <c r="G72" s="96"/>
      <c r="H72"/>
      <c r="I72"/>
      <c r="J72" s="20"/>
      <c r="L72" s="3"/>
    </row>
    <row r="73" spans="1:12" ht="15.9" hidden="1" customHeight="1" outlineLevel="1" x14ac:dyDescent="0.3">
      <c r="A73" s="166"/>
      <c r="B73" s="168"/>
      <c r="C73" s="99" t="s">
        <v>67</v>
      </c>
      <c r="D73"/>
      <c r="E73" s="104"/>
      <c r="F73" s="96"/>
      <c r="G73" s="96"/>
      <c r="H73"/>
      <c r="I73"/>
      <c r="J73" s="16"/>
      <c r="L73" s="3"/>
    </row>
    <row r="74" spans="1:12" ht="15.9" hidden="1" customHeight="1" outlineLevel="1" x14ac:dyDescent="0.3">
      <c r="A74" s="166"/>
      <c r="B74" s="168"/>
      <c r="C74" s="100" t="s">
        <v>36</v>
      </c>
      <c r="D74"/>
      <c r="E74" s="104"/>
      <c r="F74" s="96"/>
      <c r="G74" s="96"/>
      <c r="H74"/>
      <c r="I74"/>
      <c r="J74" s="16"/>
      <c r="L74" s="3"/>
    </row>
    <row r="75" spans="1:12" s="8" customFormat="1" ht="15.9" hidden="1" customHeight="1" outlineLevel="1" x14ac:dyDescent="0.3">
      <c r="A75" s="166"/>
      <c r="B75" s="168"/>
      <c r="C75" s="100" t="s">
        <v>37</v>
      </c>
      <c r="D75"/>
      <c r="E75" s="104"/>
      <c r="F75" s="96"/>
      <c r="G75" s="96"/>
      <c r="H75"/>
      <c r="I75"/>
      <c r="J75" s="16"/>
      <c r="K75" s="22"/>
    </row>
    <row r="76" spans="1:12" ht="15.9" hidden="1" customHeight="1" outlineLevel="1" x14ac:dyDescent="0.3">
      <c r="A76" s="166"/>
      <c r="B76" s="168"/>
      <c r="C76" s="100" t="s">
        <v>22</v>
      </c>
      <c r="D76"/>
      <c r="E76" s="104"/>
      <c r="F76" s="96"/>
      <c r="G76" s="96"/>
      <c r="H76"/>
      <c r="I76"/>
      <c r="J76" s="16"/>
      <c r="K76" s="23"/>
      <c r="L76" s="3"/>
    </row>
    <row r="77" spans="1:12" ht="15.9" hidden="1" customHeight="1" outlineLevel="1" x14ac:dyDescent="0.3">
      <c r="A77" s="166"/>
      <c r="B77" s="168"/>
      <c r="C77" s="100" t="s">
        <v>23</v>
      </c>
      <c r="D77"/>
      <c r="E77" s="104"/>
      <c r="F77" s="96"/>
      <c r="G77" s="96"/>
      <c r="H77"/>
      <c r="I77"/>
      <c r="J77" s="16"/>
      <c r="K77" s="24"/>
      <c r="L77" s="3"/>
    </row>
    <row r="78" spans="1:12" ht="15.9" hidden="1" customHeight="1" outlineLevel="1" x14ac:dyDescent="0.3">
      <c r="A78" s="166"/>
      <c r="B78" s="168"/>
      <c r="C78" s="100" t="s">
        <v>34</v>
      </c>
      <c r="D78"/>
      <c r="E78" s="104"/>
      <c r="F78" s="96"/>
      <c r="G78" s="96"/>
      <c r="H78"/>
      <c r="I78"/>
      <c r="J78" s="25"/>
      <c r="K78" s="23"/>
      <c r="L78" s="3"/>
    </row>
    <row r="79" spans="1:12" ht="15.9" hidden="1" customHeight="1" outlineLevel="1" x14ac:dyDescent="0.3">
      <c r="A79" s="166"/>
      <c r="B79" s="168"/>
      <c r="C79" s="100" t="s">
        <v>24</v>
      </c>
      <c r="D79"/>
      <c r="E79" s="104"/>
      <c r="F79" s="96"/>
      <c r="G79" s="96"/>
      <c r="H79"/>
      <c r="I79"/>
      <c r="J79" s="25"/>
      <c r="L79" s="3"/>
    </row>
    <row r="80" spans="1:12" ht="15.9" hidden="1" customHeight="1" outlineLevel="1" x14ac:dyDescent="0.3">
      <c r="A80" s="166"/>
      <c r="B80" s="168"/>
      <c r="C80" s="100" t="s">
        <v>25</v>
      </c>
      <c r="D80"/>
      <c r="E80" s="104"/>
      <c r="F80" s="96"/>
      <c r="G80" s="96"/>
      <c r="H80"/>
      <c r="I80"/>
      <c r="J80" s="16"/>
      <c r="L80" s="3"/>
    </row>
    <row r="81" spans="1:12" ht="15.9" hidden="1" customHeight="1" outlineLevel="1" x14ac:dyDescent="0.3">
      <c r="A81" s="166"/>
      <c r="B81" s="168"/>
      <c r="C81" s="100" t="s">
        <v>97</v>
      </c>
      <c r="D81"/>
      <c r="E81" s="104"/>
      <c r="F81" s="96"/>
      <c r="G81" s="96"/>
      <c r="H81"/>
      <c r="I81"/>
      <c r="J81" s="16"/>
      <c r="L81" s="3"/>
    </row>
    <row r="82" spans="1:12" ht="15.9" hidden="1" customHeight="1" outlineLevel="1" x14ac:dyDescent="0.3">
      <c r="A82" s="166"/>
      <c r="B82" s="168"/>
      <c r="C82" s="100" t="s">
        <v>35</v>
      </c>
      <c r="D82"/>
      <c r="E82" s="104"/>
      <c r="F82" s="96"/>
      <c r="G82" s="96"/>
      <c r="H82"/>
      <c r="I82"/>
      <c r="J82" s="4"/>
      <c r="L82" s="3"/>
    </row>
    <row r="83" spans="1:12" ht="15.9" hidden="1" customHeight="1" outlineLevel="1" x14ac:dyDescent="0.3">
      <c r="A83" s="166"/>
      <c r="B83" s="168"/>
      <c r="C83" s="100" t="s">
        <v>95</v>
      </c>
      <c r="D83"/>
      <c r="E83" s="104"/>
      <c r="F83" s="96">
        <v>79337.439260000014</v>
      </c>
      <c r="G83" s="96"/>
      <c r="H83"/>
      <c r="I83"/>
      <c r="J83" s="4"/>
      <c r="L83" s="3"/>
    </row>
    <row r="84" spans="1:12" ht="15.9" hidden="1" customHeight="1" outlineLevel="1" x14ac:dyDescent="0.3">
      <c r="A84" s="166"/>
      <c r="B84" s="168"/>
      <c r="C84" s="100" t="s">
        <v>96</v>
      </c>
      <c r="D84"/>
      <c r="E84" s="104"/>
      <c r="F84" s="96"/>
      <c r="G84" s="96"/>
      <c r="H84"/>
      <c r="I84"/>
      <c r="J84" s="4"/>
      <c r="L84" s="3"/>
    </row>
    <row r="85" spans="1:12" ht="15.9" hidden="1" customHeight="1" outlineLevel="1" x14ac:dyDescent="0.3">
      <c r="A85" s="166"/>
      <c r="B85" s="168"/>
      <c r="C85" s="100" t="s">
        <v>26</v>
      </c>
      <c r="D85"/>
      <c r="E85" s="104"/>
      <c r="F85" s="96">
        <v>55836.992840000006</v>
      </c>
      <c r="G85" s="96"/>
      <c r="H85"/>
      <c r="I85"/>
      <c r="J85" s="16"/>
      <c r="L85" s="3"/>
    </row>
    <row r="86" spans="1:12" s="11" customFormat="1" ht="18" hidden="1" customHeight="1" outlineLevel="1" x14ac:dyDescent="0.3">
      <c r="A86" s="166"/>
      <c r="B86" s="169"/>
      <c r="C86" s="105" t="s">
        <v>41</v>
      </c>
      <c r="D86"/>
      <c r="E86" s="83"/>
      <c r="F86" s="106">
        <f>+F65+F72+F73+SUM(F74:F85)</f>
        <v>135174.43210000003</v>
      </c>
      <c r="G86" s="106"/>
      <c r="H86"/>
      <c r="I86"/>
      <c r="J86" s="26"/>
      <c r="K86" s="27"/>
    </row>
    <row r="87" spans="1:12" s="7" customFormat="1" ht="10.5" hidden="1" customHeight="1" outlineLevel="1" x14ac:dyDescent="0.3">
      <c r="A87" s="166"/>
      <c r="B87" s="33"/>
      <c r="C87" s="53"/>
      <c r="D87"/>
      <c r="E87" s="28"/>
      <c r="F87" s="28"/>
      <c r="G87" s="28"/>
      <c r="H87"/>
      <c r="I87"/>
      <c r="J87" s="16"/>
    </row>
    <row r="88" spans="1:12" ht="18.75" hidden="1" customHeight="1" outlineLevel="1" x14ac:dyDescent="0.3">
      <c r="A88" s="166"/>
      <c r="B88" s="170" t="s">
        <v>42</v>
      </c>
      <c r="C88" s="107" t="s">
        <v>64</v>
      </c>
      <c r="D88"/>
      <c r="E88" s="108"/>
      <c r="F88" s="109"/>
      <c r="G88" s="110"/>
      <c r="H88"/>
      <c r="I88"/>
      <c r="J88" s="4"/>
      <c r="L88" s="3"/>
    </row>
    <row r="89" spans="1:12" ht="18.75" hidden="1" customHeight="1" outlineLevel="1" x14ac:dyDescent="0.3">
      <c r="A89" s="166"/>
      <c r="B89" s="171"/>
      <c r="C89" s="111" t="s">
        <v>65</v>
      </c>
      <c r="D89"/>
      <c r="E89" s="108"/>
      <c r="F89" s="96"/>
      <c r="G89" s="97"/>
      <c r="H89"/>
      <c r="I89"/>
      <c r="J89" s="4"/>
      <c r="L89" s="3"/>
    </row>
    <row r="90" spans="1:12" s="11" customFormat="1" ht="18.75" hidden="1" customHeight="1" outlineLevel="1" x14ac:dyDescent="0.3">
      <c r="A90" s="166"/>
      <c r="B90" s="172"/>
      <c r="C90" s="112" t="s">
        <v>43</v>
      </c>
      <c r="D90"/>
      <c r="E90" s="21"/>
      <c r="F90" s="106">
        <f>SUM(F88:F89)</f>
        <v>0</v>
      </c>
      <c r="G90" s="106"/>
      <c r="H90"/>
      <c r="I90"/>
      <c r="J90" s="29"/>
    </row>
    <row r="91" spans="1:12" s="29" customFormat="1" ht="18.75" customHeight="1" collapsed="1" x14ac:dyDescent="0.3">
      <c r="A91" s="154"/>
      <c r="B91" s="155"/>
      <c r="C91" s="156"/>
      <c r="D91" s="157"/>
      <c r="E91" s="21"/>
      <c r="F91" s="158"/>
      <c r="G91" s="158"/>
      <c r="H91" s="157"/>
      <c r="I91" s="157"/>
    </row>
    <row r="92" spans="1:12" ht="33" customHeight="1" x14ac:dyDescent="0.25">
      <c r="A92" s="225" t="s">
        <v>84</v>
      </c>
      <c r="B92" s="226"/>
      <c r="C92" s="226"/>
      <c r="D92" s="226"/>
      <c r="E92" s="226"/>
      <c r="F92" s="226"/>
      <c r="G92" s="226"/>
      <c r="H92" s="226"/>
      <c r="I92" s="227"/>
      <c r="J92" s="4"/>
      <c r="L92" s="3"/>
    </row>
    <row r="93" spans="1:12" ht="8.25" customHeight="1" x14ac:dyDescent="0.3">
      <c r="C93" s="5"/>
      <c r="D93"/>
      <c r="F93" s="3"/>
      <c r="G93" s="6"/>
      <c r="H93" s="7"/>
      <c r="J93" s="4"/>
      <c r="L93" s="3"/>
    </row>
    <row r="94" spans="1:12" s="8" customFormat="1" ht="39" customHeight="1" x14ac:dyDescent="0.3">
      <c r="C94" s="62"/>
      <c r="D94" s="114" t="str">
        <f>+D8</f>
        <v>Meta
Ene-Dic 2017</v>
      </c>
      <c r="E94"/>
      <c r="F94" s="114" t="str">
        <f>+F8</f>
        <v>Recaudación
Ene-Dic 2016</v>
      </c>
      <c r="G94" s="114" t="str">
        <f>+G8</f>
        <v>Recaudación
Ene-Dic 2017</v>
      </c>
      <c r="H94"/>
      <c r="I94" s="114" t="str">
        <f t="shared" ref="I94" si="6">+I8</f>
        <v>Participación de la Recaudación 2017</v>
      </c>
      <c r="J94" s="10"/>
    </row>
    <row r="95" spans="1:12" customFormat="1" ht="6" customHeight="1" x14ac:dyDescent="0.3"/>
    <row r="96" spans="1:12" s="8" customFormat="1" ht="15.9" customHeight="1" x14ac:dyDescent="0.25">
      <c r="A96" s="207" t="s">
        <v>39</v>
      </c>
      <c r="B96" s="208" t="s">
        <v>40</v>
      </c>
      <c r="C96" s="91" t="s">
        <v>133</v>
      </c>
      <c r="D96" s="92">
        <v>4457379.0634423709</v>
      </c>
      <c r="E96" s="104"/>
      <c r="F96" s="92">
        <v>3946284.2312943004</v>
      </c>
      <c r="G96" s="94">
        <v>4177071.0042164037</v>
      </c>
      <c r="H96" s="17"/>
      <c r="I96" s="202">
        <f>+G117/G133</f>
        <v>0.83120156506795306</v>
      </c>
      <c r="J96" s="16"/>
    </row>
    <row r="97" spans="1:12" ht="15.9" hidden="1" customHeight="1" outlineLevel="1" x14ac:dyDescent="0.25">
      <c r="A97" s="207"/>
      <c r="B97" s="209"/>
      <c r="C97" s="95" t="s">
        <v>72</v>
      </c>
      <c r="D97" s="96">
        <v>2952845.9942227504</v>
      </c>
      <c r="E97" s="104"/>
      <c r="F97" s="96">
        <v>2489843.3758840002</v>
      </c>
      <c r="G97" s="97">
        <v>2641589.432446403</v>
      </c>
      <c r="H97" s="18"/>
      <c r="I97" s="203"/>
      <c r="J97" s="16"/>
      <c r="L97" s="3"/>
    </row>
    <row r="98" spans="1:12" ht="15.9" hidden="1" customHeight="1" outlineLevel="1" x14ac:dyDescent="0.25">
      <c r="A98" s="207"/>
      <c r="B98" s="209"/>
      <c r="C98" s="95" t="s">
        <v>32</v>
      </c>
      <c r="D98" s="96">
        <v>364419.1067670717</v>
      </c>
      <c r="E98" s="104"/>
      <c r="F98" s="96">
        <v>335212.70206789998</v>
      </c>
      <c r="G98" s="97">
        <v>342893.32108999958</v>
      </c>
      <c r="H98" s="18"/>
      <c r="I98" s="203"/>
      <c r="J98" s="19"/>
      <c r="L98" s="3"/>
    </row>
    <row r="99" spans="1:12" ht="15.9" hidden="1" customHeight="1" outlineLevel="1" x14ac:dyDescent="0.25">
      <c r="A99" s="207"/>
      <c r="B99" s="209"/>
      <c r="C99" s="95" t="s">
        <v>73</v>
      </c>
      <c r="D99" s="96">
        <v>1140113.9624525488</v>
      </c>
      <c r="E99" s="104"/>
      <c r="F99" s="96">
        <v>1121228.1533424</v>
      </c>
      <c r="G99" s="97">
        <v>1192588.250680001</v>
      </c>
      <c r="H99" s="18"/>
      <c r="I99" s="203"/>
      <c r="J99" s="19"/>
      <c r="L99" s="3"/>
    </row>
    <row r="100" spans="1:12" ht="15.9" hidden="1" customHeight="1" outlineLevel="2" x14ac:dyDescent="0.25">
      <c r="A100" s="207"/>
      <c r="B100" s="209"/>
      <c r="C100" s="98" t="s">
        <v>31</v>
      </c>
      <c r="D100" s="96">
        <v>145352.78291249866</v>
      </c>
      <c r="E100" s="104"/>
      <c r="F100" s="96">
        <v>163720.24614999999</v>
      </c>
      <c r="G100" s="97">
        <v>175500.20190000019</v>
      </c>
      <c r="H100" s="18"/>
      <c r="I100" s="203"/>
      <c r="J100" s="19"/>
      <c r="L100" s="3"/>
    </row>
    <row r="101" spans="1:12" ht="15.9" hidden="1" customHeight="1" outlineLevel="2" x14ac:dyDescent="0.25">
      <c r="A101" s="207"/>
      <c r="B101" s="209"/>
      <c r="C101" s="98" t="s">
        <v>30</v>
      </c>
      <c r="D101" s="96">
        <v>985164.97134720115</v>
      </c>
      <c r="E101" s="104"/>
      <c r="F101" s="96">
        <v>942978.07209239993</v>
      </c>
      <c r="G101" s="97">
        <v>991444.29686000058</v>
      </c>
      <c r="H101" s="18"/>
      <c r="I101" s="203"/>
      <c r="J101" s="19"/>
      <c r="L101" s="3"/>
    </row>
    <row r="102" spans="1:12" ht="15.9" hidden="1" customHeight="1" outlineLevel="2" x14ac:dyDescent="0.25">
      <c r="A102" s="207"/>
      <c r="B102" s="209"/>
      <c r="C102" s="98" t="s">
        <v>29</v>
      </c>
      <c r="D102" s="96">
        <v>9596.208192849128</v>
      </c>
      <c r="E102" s="104"/>
      <c r="F102" s="96">
        <v>14529.835100000002</v>
      </c>
      <c r="G102" s="97">
        <v>25643.751920000002</v>
      </c>
      <c r="H102" s="18"/>
      <c r="I102" s="203"/>
      <c r="J102" s="19"/>
      <c r="L102" s="3"/>
    </row>
    <row r="103" spans="1:12" ht="15.9" customHeight="1" collapsed="1" x14ac:dyDescent="0.25">
      <c r="A103" s="207"/>
      <c r="B103" s="209"/>
      <c r="C103" s="99" t="s">
        <v>66</v>
      </c>
      <c r="D103" s="96">
        <v>5072263.0607195813</v>
      </c>
      <c r="E103" s="104"/>
      <c r="F103" s="96">
        <v>4374850.2723446004</v>
      </c>
      <c r="G103" s="97">
        <v>4671556.66315943</v>
      </c>
      <c r="H103" s="17"/>
      <c r="I103" s="203"/>
      <c r="J103" s="20"/>
      <c r="L103" s="3"/>
    </row>
    <row r="104" spans="1:12" ht="15.9" customHeight="1" x14ac:dyDescent="0.25">
      <c r="A104" s="207"/>
      <c r="B104" s="209"/>
      <c r="C104" s="99" t="s">
        <v>67</v>
      </c>
      <c r="D104" s="96">
        <v>675458.29999999981</v>
      </c>
      <c r="E104" s="104"/>
      <c r="F104" s="96">
        <v>674264.89092999999</v>
      </c>
      <c r="G104" s="97">
        <v>740547.23683000007</v>
      </c>
      <c r="H104" s="17"/>
      <c r="I104" s="203"/>
      <c r="J104" s="16"/>
      <c r="L104" s="3"/>
    </row>
    <row r="105" spans="1:12" ht="15.9" customHeight="1" x14ac:dyDescent="0.25">
      <c r="A105" s="207"/>
      <c r="B105" s="209"/>
      <c r="C105" s="100" t="s">
        <v>36</v>
      </c>
      <c r="D105" s="96">
        <v>118796.19999999998</v>
      </c>
      <c r="E105" s="104"/>
      <c r="F105" s="96">
        <v>112024.90820800001</v>
      </c>
      <c r="G105" s="97">
        <v>110951.57569399747</v>
      </c>
      <c r="H105" s="17"/>
      <c r="I105" s="203"/>
      <c r="J105" s="16"/>
      <c r="L105" s="3"/>
    </row>
    <row r="106" spans="1:12" s="8" customFormat="1" ht="15.9" customHeight="1" x14ac:dyDescent="0.25">
      <c r="A106" s="207"/>
      <c r="B106" s="209"/>
      <c r="C106" s="100" t="s">
        <v>37</v>
      </c>
      <c r="D106" s="96">
        <v>22189.999999999996</v>
      </c>
      <c r="E106" s="104"/>
      <c r="F106" s="96">
        <v>28243.650589999997</v>
      </c>
      <c r="G106" s="97">
        <v>31171.693859999999</v>
      </c>
      <c r="H106" s="21"/>
      <c r="I106" s="203"/>
      <c r="J106" s="16"/>
      <c r="K106" s="22"/>
    </row>
    <row r="107" spans="1:12" ht="15.9" customHeight="1" x14ac:dyDescent="0.25">
      <c r="A107" s="207"/>
      <c r="B107" s="209"/>
      <c r="C107" s="100" t="s">
        <v>22</v>
      </c>
      <c r="D107" s="96">
        <v>226641.09364852204</v>
      </c>
      <c r="E107" s="104"/>
      <c r="F107" s="96">
        <v>194674.99203000002</v>
      </c>
      <c r="G107" s="97">
        <v>191480.33740000441</v>
      </c>
      <c r="H107" s="17"/>
      <c r="I107" s="203"/>
      <c r="J107" s="16"/>
      <c r="K107" s="23"/>
      <c r="L107" s="3"/>
    </row>
    <row r="108" spans="1:12" ht="15.9" customHeight="1" x14ac:dyDescent="0.25">
      <c r="A108" s="207"/>
      <c r="B108" s="209"/>
      <c r="C108" s="100" t="s">
        <v>23</v>
      </c>
      <c r="D108" s="96">
        <v>1205054.062432348</v>
      </c>
      <c r="E108" s="104"/>
      <c r="F108" s="96">
        <v>964658.7968400002</v>
      </c>
      <c r="G108" s="97">
        <v>1097642.4783185001</v>
      </c>
      <c r="H108" s="17"/>
      <c r="I108" s="203"/>
      <c r="J108" s="16"/>
      <c r="K108" s="24"/>
      <c r="L108" s="3"/>
    </row>
    <row r="109" spans="1:12" ht="15.9" customHeight="1" x14ac:dyDescent="0.25">
      <c r="A109" s="207"/>
      <c r="B109" s="209"/>
      <c r="C109" s="100" t="s">
        <v>34</v>
      </c>
      <c r="D109" s="96">
        <v>50764.400000000016</v>
      </c>
      <c r="E109" s="104"/>
      <c r="F109" s="96">
        <v>46910.254079999999</v>
      </c>
      <c r="G109" s="97">
        <v>34875.980380000008</v>
      </c>
      <c r="H109" s="17"/>
      <c r="I109" s="203"/>
      <c r="J109" s="25"/>
      <c r="K109" s="23"/>
      <c r="L109" s="3"/>
    </row>
    <row r="110" spans="1:12" ht="15.9" customHeight="1" x14ac:dyDescent="0.25">
      <c r="A110" s="207"/>
      <c r="B110" s="209"/>
      <c r="C110" s="100" t="s">
        <v>24</v>
      </c>
      <c r="D110" s="96">
        <v>21017.8</v>
      </c>
      <c r="E110" s="104"/>
      <c r="F110" s="96">
        <v>18783.202670000002</v>
      </c>
      <c r="G110" s="97">
        <v>22105.367140002982</v>
      </c>
      <c r="H110" s="17"/>
      <c r="I110" s="203"/>
      <c r="J110" s="25"/>
      <c r="L110" s="3"/>
    </row>
    <row r="111" spans="1:12" ht="15.9" customHeight="1" x14ac:dyDescent="0.25">
      <c r="A111" s="207"/>
      <c r="B111" s="209"/>
      <c r="C111" s="100" t="s">
        <v>25</v>
      </c>
      <c r="D111" s="96">
        <v>22671.599999999999</v>
      </c>
      <c r="E111" s="104"/>
      <c r="F111" s="96">
        <v>50210.380290000001</v>
      </c>
      <c r="G111" s="97">
        <v>52966.374399999986</v>
      </c>
      <c r="H111" s="17"/>
      <c r="I111" s="203"/>
      <c r="J111" s="16"/>
      <c r="L111" s="3"/>
    </row>
    <row r="112" spans="1:12" ht="15.9" customHeight="1" x14ac:dyDescent="0.25">
      <c r="A112" s="207"/>
      <c r="B112" s="209"/>
      <c r="C112" s="100" t="s">
        <v>97</v>
      </c>
      <c r="D112" s="96">
        <v>5203</v>
      </c>
      <c r="E112" s="104"/>
      <c r="F112" s="96">
        <v>7853.4289900000003</v>
      </c>
      <c r="G112" s="97">
        <v>7312.8127599999989</v>
      </c>
      <c r="H112" s="17"/>
      <c r="I112" s="203"/>
      <c r="J112" s="16"/>
      <c r="L112" s="3"/>
    </row>
    <row r="113" spans="1:12" ht="15.9" customHeight="1" x14ac:dyDescent="0.25">
      <c r="A113" s="207"/>
      <c r="B113" s="209"/>
      <c r="C113" s="100" t="s">
        <v>35</v>
      </c>
      <c r="D113" s="96">
        <v>93009.800000000017</v>
      </c>
      <c r="E113" s="104"/>
      <c r="F113" s="96">
        <v>90259.265169999999</v>
      </c>
      <c r="G113" s="97">
        <v>96677.256690000009</v>
      </c>
      <c r="H113" s="17"/>
      <c r="I113" s="203"/>
      <c r="J113" s="4"/>
      <c r="L113" s="3"/>
    </row>
    <row r="114" spans="1:12" ht="15.9" customHeight="1" x14ac:dyDescent="0.25">
      <c r="A114" s="207"/>
      <c r="B114" s="209"/>
      <c r="C114" s="100" t="s">
        <v>95</v>
      </c>
      <c r="D114" s="96">
        <v>89437.5</v>
      </c>
      <c r="E114" s="104"/>
      <c r="F114" s="96">
        <v>135665.61613000001</v>
      </c>
      <c r="G114" s="97">
        <v>78419.273092203803</v>
      </c>
      <c r="H114" s="17"/>
      <c r="I114" s="203"/>
      <c r="J114" s="4"/>
      <c r="L114" s="3"/>
    </row>
    <row r="115" spans="1:12" ht="15.9" customHeight="1" x14ac:dyDescent="0.25">
      <c r="A115" s="207"/>
      <c r="B115" s="209"/>
      <c r="C115" s="100" t="s">
        <v>96</v>
      </c>
      <c r="D115" s="96">
        <v>69931.900000000009</v>
      </c>
      <c r="E115" s="104"/>
      <c r="F115" s="96">
        <v>50180.962309999995</v>
      </c>
      <c r="G115" s="97">
        <v>49583.416198003222</v>
      </c>
      <c r="H115" s="17"/>
      <c r="I115" s="203"/>
      <c r="J115" s="4"/>
      <c r="L115" s="3"/>
    </row>
    <row r="116" spans="1:12" ht="15.9" customHeight="1" x14ac:dyDescent="0.25">
      <c r="A116" s="207"/>
      <c r="B116" s="209"/>
      <c r="C116" s="100" t="s">
        <v>26</v>
      </c>
      <c r="D116" s="96">
        <v>4799.9999999999991</v>
      </c>
      <c r="E116" s="104"/>
      <c r="F116" s="96">
        <v>78554.389009999999</v>
      </c>
      <c r="G116" s="97">
        <v>8178.8194300000005</v>
      </c>
      <c r="H116" s="21"/>
      <c r="I116" s="203"/>
      <c r="J116" s="16"/>
      <c r="L116" s="3"/>
    </row>
    <row r="117" spans="1:12" s="11" customFormat="1" ht="18" customHeight="1" x14ac:dyDescent="0.25">
      <c r="A117" s="207"/>
      <c r="B117" s="210"/>
      <c r="C117" s="115" t="s">
        <v>91</v>
      </c>
      <c r="D117" s="116">
        <f>+D96+D103+D104+SUM(D105:D116)</f>
        <v>12134617.780242823</v>
      </c>
      <c r="E117" s="83"/>
      <c r="F117" s="116">
        <f>+F96+F103+F104+SUM(F105:F116)</f>
        <v>10773419.240886902</v>
      </c>
      <c r="G117" s="116">
        <f>+G96+G103+G104+SUM(G105:G116)</f>
        <v>11370540.289568545</v>
      </c>
      <c r="H117" s="21"/>
      <c r="I117" s="204"/>
      <c r="J117" s="26"/>
      <c r="K117" s="27"/>
    </row>
    <row r="118" spans="1:12" s="7" customFormat="1" ht="10.5" customHeight="1" x14ac:dyDescent="0.3">
      <c r="A118" s="207"/>
      <c r="B118" s="33"/>
      <c r="C118" s="53"/>
      <c r="D118" s="28"/>
      <c r="E118" s="28"/>
      <c r="F118" s="28"/>
      <c r="G118" s="28"/>
      <c r="H118" s="21"/>
      <c r="I118" s="54"/>
      <c r="J118" s="16"/>
    </row>
    <row r="119" spans="1:12" ht="18.75" customHeight="1" x14ac:dyDescent="0.25">
      <c r="A119" s="207"/>
      <c r="B119" s="211" t="s">
        <v>89</v>
      </c>
      <c r="C119" s="107" t="s">
        <v>64</v>
      </c>
      <c r="D119" s="109">
        <v>1801244.199999999</v>
      </c>
      <c r="E119" s="108"/>
      <c r="F119" s="109">
        <v>1329296.4845957144</v>
      </c>
      <c r="G119" s="110">
        <v>1645546.3789545232</v>
      </c>
      <c r="H119" s="21"/>
      <c r="I119" s="202">
        <f>+G121/G133</f>
        <v>0.13555919046201498</v>
      </c>
      <c r="J119" s="4"/>
      <c r="L119" s="3"/>
    </row>
    <row r="120" spans="1:12" ht="18.75" customHeight="1" x14ac:dyDescent="0.25">
      <c r="A120" s="207"/>
      <c r="B120" s="212"/>
      <c r="C120" s="111" t="s">
        <v>65</v>
      </c>
      <c r="D120" s="96">
        <v>150947.29999999993</v>
      </c>
      <c r="E120" s="108"/>
      <c r="F120" s="96">
        <v>124064.78428237507</v>
      </c>
      <c r="G120" s="97">
        <v>208854.88970000003</v>
      </c>
      <c r="H120" s="21"/>
      <c r="I120" s="203"/>
      <c r="J120" s="4"/>
      <c r="L120" s="3"/>
    </row>
    <row r="121" spans="1:12" s="11" customFormat="1" ht="18.75" customHeight="1" x14ac:dyDescent="0.3">
      <c r="A121" s="207"/>
      <c r="B121" s="213"/>
      <c r="C121" s="143" t="s">
        <v>90</v>
      </c>
      <c r="D121" s="116">
        <f>SUM(D119:D120)</f>
        <v>1952191.4999999991</v>
      </c>
      <c r="E121" s="21"/>
      <c r="F121" s="116">
        <f>SUM(F119:F120)</f>
        <v>1453361.2688780895</v>
      </c>
      <c r="G121" s="116">
        <f>SUM(G119:G120)</f>
        <v>1854401.2686545232</v>
      </c>
      <c r="H121" s="17"/>
      <c r="I121" s="204"/>
      <c r="J121" s="29"/>
    </row>
    <row r="122" spans="1:12" s="11" customFormat="1" ht="18.75" customHeight="1" x14ac:dyDescent="0.3">
      <c r="A122" s="207"/>
      <c r="B122" s="148"/>
      <c r="C122" s="149"/>
      <c r="D122" s="31"/>
      <c r="E122" s="21"/>
      <c r="F122" s="31"/>
      <c r="G122" s="31"/>
      <c r="H122" s="17"/>
      <c r="I122" s="150"/>
      <c r="J122" s="29"/>
    </row>
    <row r="123" spans="1:12" s="11" customFormat="1" ht="18.75" customHeight="1" x14ac:dyDescent="0.25">
      <c r="A123" s="207"/>
      <c r="B123" s="211" t="s">
        <v>98</v>
      </c>
      <c r="C123" s="107" t="s">
        <v>99</v>
      </c>
      <c r="D123" s="109"/>
      <c r="E123" s="108"/>
      <c r="F123" s="109">
        <v>201539.62239</v>
      </c>
      <c r="G123" s="110">
        <v>15968.62708</v>
      </c>
      <c r="H123" s="17"/>
      <c r="I123" s="214">
        <f>+G128/G133</f>
        <v>3.3239244470032028E-2</v>
      </c>
      <c r="J123" s="29"/>
    </row>
    <row r="124" spans="1:12" s="11" customFormat="1" ht="18.75" customHeight="1" x14ac:dyDescent="0.25">
      <c r="A124" s="207"/>
      <c r="B124" s="212"/>
      <c r="C124" s="151" t="s">
        <v>100</v>
      </c>
      <c r="D124" s="96"/>
      <c r="E124" s="108"/>
      <c r="F124" s="96">
        <v>355239.70647299994</v>
      </c>
      <c r="G124" s="97">
        <v>18950.496329999987</v>
      </c>
      <c r="H124" s="17"/>
      <c r="I124" s="214"/>
      <c r="J124" s="29"/>
    </row>
    <row r="125" spans="1:12" s="11" customFormat="1" ht="18.75" customHeight="1" x14ac:dyDescent="0.25">
      <c r="A125" s="207"/>
      <c r="B125" s="212"/>
      <c r="C125" s="152" t="s">
        <v>101</v>
      </c>
      <c r="D125" s="96"/>
      <c r="E125" s="108"/>
      <c r="F125" s="96">
        <v>141064.421</v>
      </c>
      <c r="G125" s="97">
        <v>2613.7500599999998</v>
      </c>
      <c r="H125" s="17"/>
      <c r="I125" s="214"/>
      <c r="J125" s="29"/>
    </row>
    <row r="126" spans="1:12" s="11" customFormat="1" ht="18.75" customHeight="1" x14ac:dyDescent="0.25">
      <c r="A126" s="207"/>
      <c r="B126" s="212"/>
      <c r="C126" s="151" t="s">
        <v>102</v>
      </c>
      <c r="D126" s="96"/>
      <c r="E126" s="108"/>
      <c r="F126" s="96">
        <v>60459.348140000002</v>
      </c>
      <c r="G126" s="97">
        <v>4852.3239900000026</v>
      </c>
      <c r="H126" s="17"/>
      <c r="I126" s="214"/>
      <c r="J126" s="29"/>
    </row>
    <row r="127" spans="1:12" s="11" customFormat="1" ht="18.75" customHeight="1" x14ac:dyDescent="0.25">
      <c r="A127" s="207"/>
      <c r="B127" s="212"/>
      <c r="C127" s="111" t="s">
        <v>103</v>
      </c>
      <c r="D127" s="96"/>
      <c r="E127" s="108"/>
      <c r="F127" s="96">
        <v>402444.05374714284</v>
      </c>
      <c r="G127" s="97">
        <v>412315.78521971777</v>
      </c>
      <c r="H127" s="17"/>
      <c r="I127" s="214"/>
      <c r="J127" s="29"/>
    </row>
    <row r="128" spans="1:12" s="11" customFormat="1" ht="15.6" x14ac:dyDescent="0.3">
      <c r="A128" s="207"/>
      <c r="B128" s="213"/>
      <c r="C128" s="143" t="s">
        <v>104</v>
      </c>
      <c r="D128" s="116"/>
      <c r="E128" s="21"/>
      <c r="F128" s="116">
        <f>SUM(F123:F127)</f>
        <v>1160747.1517501427</v>
      </c>
      <c r="G128" s="116">
        <f>SUM(G123:G127)</f>
        <v>454700.98267971777</v>
      </c>
      <c r="H128" s="17"/>
      <c r="I128" s="54"/>
      <c r="J128" s="29"/>
    </row>
    <row r="129" spans="1:12" s="11" customFormat="1" ht="15.6" x14ac:dyDescent="0.3">
      <c r="A129" s="207"/>
      <c r="B129" s="33"/>
      <c r="C129" s="30"/>
      <c r="D129" s="34"/>
      <c r="E129" s="21"/>
      <c r="F129" s="31"/>
      <c r="G129" s="34"/>
      <c r="H129" s="17"/>
      <c r="I129" s="54"/>
      <c r="J129" s="29"/>
    </row>
    <row r="130" spans="1:12" s="11" customFormat="1" ht="15.75" customHeight="1" x14ac:dyDescent="0.3">
      <c r="A130" s="207"/>
      <c r="B130" s="205" t="s">
        <v>44</v>
      </c>
      <c r="C130" s="205"/>
      <c r="D130" s="117">
        <f>D133-D131</f>
        <v>6364706.4195232429</v>
      </c>
      <c r="E130" s="21"/>
      <c r="F130" s="117">
        <f t="shared" ref="F130:G130" si="7">F133-F131</f>
        <v>6856807.5787724461</v>
      </c>
      <c r="G130" s="117">
        <f t="shared" si="7"/>
        <v>6381965.6783988327</v>
      </c>
      <c r="H130" s="17"/>
      <c r="I130" s="118">
        <f>+G130/$G$40</f>
        <v>0.48257042575969816</v>
      </c>
      <c r="J130" s="29"/>
    </row>
    <row r="131" spans="1:12" s="11" customFormat="1" ht="15.75" customHeight="1" x14ac:dyDescent="0.25">
      <c r="A131" s="207"/>
      <c r="B131" s="205" t="s">
        <v>45</v>
      </c>
      <c r="C131" s="205"/>
      <c r="D131" s="117">
        <f>+D103+D104+D106+D121</f>
        <v>7722102.8607195802</v>
      </c>
      <c r="E131" s="21"/>
      <c r="F131" s="117">
        <f>+F103+F104+F106+F121</f>
        <v>6530720.0827426892</v>
      </c>
      <c r="G131" s="117">
        <f>+G103+G104+G106+G121</f>
        <v>7297676.8625039533</v>
      </c>
      <c r="H131" s="84"/>
      <c r="I131" s="118">
        <f>+G131/$G$40</f>
        <v>0.5518116530327023</v>
      </c>
      <c r="J131" s="29"/>
    </row>
    <row r="132" spans="1:12" s="7" customFormat="1" ht="13.8" x14ac:dyDescent="0.25">
      <c r="B132" s="33"/>
      <c r="C132" s="30"/>
      <c r="D132" s="34"/>
      <c r="E132" s="21"/>
      <c r="F132" s="32"/>
      <c r="G132" s="32"/>
      <c r="H132" s="17"/>
      <c r="I132" s="33"/>
      <c r="J132" s="19"/>
    </row>
    <row r="133" spans="1:12" s="7" customFormat="1" ht="26.25" customHeight="1" x14ac:dyDescent="0.3">
      <c r="A133" s="229" t="s">
        <v>46</v>
      </c>
      <c r="B133" s="230" t="s">
        <v>105</v>
      </c>
      <c r="C133" s="231"/>
      <c r="D133" s="119">
        <f>+D117+D121+D128</f>
        <v>14086809.280242823</v>
      </c>
      <c r="E133" s="55"/>
      <c r="F133" s="119">
        <f>+F117+F121+F128</f>
        <v>13387527.661515135</v>
      </c>
      <c r="G133" s="119">
        <f>+G117+G121+G128</f>
        <v>13679642.540902786</v>
      </c>
      <c r="H133" s="17"/>
      <c r="I133" s="83"/>
      <c r="J133" s="19"/>
    </row>
    <row r="134" spans="1:12" s="7" customFormat="1" ht="14.25" customHeight="1" x14ac:dyDescent="0.25">
      <c r="A134" s="229"/>
      <c r="B134" s="232" t="s">
        <v>106</v>
      </c>
      <c r="C134" s="233"/>
      <c r="D134" s="120"/>
      <c r="E134" s="108"/>
      <c r="F134" s="120">
        <v>693444.68193999992</v>
      </c>
      <c r="G134" s="120">
        <v>716268.17134000082</v>
      </c>
      <c r="H134" s="17"/>
      <c r="I134" s="83"/>
      <c r="J134" s="19"/>
    </row>
    <row r="135" spans="1:12" s="7" customFormat="1" ht="14.25" customHeight="1" x14ac:dyDescent="0.25">
      <c r="A135" s="229"/>
      <c r="B135" s="232" t="s">
        <v>107</v>
      </c>
      <c r="C135" s="233"/>
      <c r="D135" s="120"/>
      <c r="E135" s="108"/>
      <c r="F135" s="120">
        <v>31418.610018899999</v>
      </c>
      <c r="G135" s="120">
        <v>37419.184940000006</v>
      </c>
      <c r="H135" s="17"/>
      <c r="I135" s="83"/>
      <c r="J135" s="19"/>
    </row>
    <row r="136" spans="1:12" s="7" customFormat="1" ht="27" customHeight="1" x14ac:dyDescent="0.3">
      <c r="A136" s="229"/>
      <c r="B136" s="230" t="s">
        <v>108</v>
      </c>
      <c r="C136" s="231"/>
      <c r="D136" s="121">
        <f>+D133-D134-D135</f>
        <v>14086809.280242823</v>
      </c>
      <c r="E136" s="55"/>
      <c r="F136" s="121">
        <f>+F133-F134-F135</f>
        <v>12662664.369556235</v>
      </c>
      <c r="G136" s="121">
        <f>+G133-G134-G135</f>
        <v>12925955.184622787</v>
      </c>
      <c r="H136" s="17"/>
      <c r="I136" s="83"/>
      <c r="J136" s="19"/>
    </row>
    <row r="137" spans="1:12" s="7" customFormat="1" ht="14.25" customHeight="1" x14ac:dyDescent="0.3">
      <c r="A137" s="229"/>
      <c r="B137" s="232" t="s">
        <v>109</v>
      </c>
      <c r="C137" s="233"/>
      <c r="D137" s="122">
        <f>+D44</f>
        <v>262626.80024282017</v>
      </c>
      <c r="E137" s="123"/>
      <c r="F137" s="124">
        <f>+F44</f>
        <v>97834.688910000972</v>
      </c>
      <c r="G137" s="124">
        <f>+G44</f>
        <v>201972.38909999613</v>
      </c>
      <c r="H137" s="17"/>
      <c r="I137" s="83"/>
      <c r="J137" s="19"/>
    </row>
    <row r="138" spans="1:12" s="7" customFormat="1" ht="38.25" customHeight="1" x14ac:dyDescent="0.3">
      <c r="A138" s="229"/>
      <c r="B138" s="234" t="s">
        <v>110</v>
      </c>
      <c r="C138" s="235"/>
      <c r="D138" s="125">
        <f>+D136-D137</f>
        <v>13824182.480000002</v>
      </c>
      <c r="E138" s="55"/>
      <c r="F138" s="125">
        <f>+F136-F137</f>
        <v>12564829.680646233</v>
      </c>
      <c r="G138" s="125">
        <f>+G136-G137</f>
        <v>12723982.79552279</v>
      </c>
      <c r="H138" s="17"/>
      <c r="I138" s="83"/>
      <c r="J138" s="19"/>
    </row>
    <row r="139" spans="1:12" customFormat="1" ht="15" customHeight="1" x14ac:dyDescent="0.3">
      <c r="A139" s="223" t="s">
        <v>137</v>
      </c>
      <c r="B139" s="223"/>
      <c r="C139" s="223"/>
    </row>
    <row r="140" spans="1:12" s="7" customFormat="1" ht="43.5" customHeight="1" x14ac:dyDescent="0.25">
      <c r="A140" s="228" t="s">
        <v>134</v>
      </c>
      <c r="B140" s="228"/>
      <c r="C140" s="228"/>
      <c r="D140" s="228"/>
      <c r="E140" s="228"/>
      <c r="F140" s="228"/>
      <c r="G140" s="228"/>
      <c r="H140" s="228"/>
      <c r="I140" s="228"/>
      <c r="J140" s="165"/>
      <c r="K140" s="165"/>
      <c r="L140" s="19"/>
    </row>
    <row r="141" spans="1:12" s="7" customFormat="1" ht="12.75" customHeight="1" x14ac:dyDescent="0.25">
      <c r="A141" s="221" t="s">
        <v>74</v>
      </c>
      <c r="B141" s="221"/>
      <c r="C141" s="221"/>
      <c r="D141" s="221"/>
      <c r="E141" s="221"/>
      <c r="F141" s="221"/>
      <c r="G141" s="221"/>
      <c r="H141" s="221"/>
      <c r="I141" s="221"/>
      <c r="J141" s="165"/>
      <c r="K141" s="165"/>
      <c r="L141" s="19"/>
    </row>
    <row r="142" spans="1:12" s="7" customFormat="1" ht="12.75" customHeight="1" x14ac:dyDescent="0.25">
      <c r="A142" s="221" t="s">
        <v>75</v>
      </c>
      <c r="B142" s="221"/>
      <c r="C142" s="221"/>
      <c r="D142" s="221"/>
      <c r="E142" s="221"/>
      <c r="F142" s="221"/>
      <c r="G142" s="221"/>
      <c r="H142" s="221"/>
      <c r="I142" s="221"/>
      <c r="J142" s="221"/>
      <c r="K142" s="221"/>
      <c r="L142" s="19"/>
    </row>
    <row r="143" spans="1:12" s="7" customFormat="1" ht="12.75" customHeight="1" x14ac:dyDescent="0.25">
      <c r="A143" s="221" t="s">
        <v>76</v>
      </c>
      <c r="B143" s="221"/>
      <c r="C143" s="221"/>
      <c r="D143" s="221"/>
      <c r="E143" s="221"/>
      <c r="F143" s="221"/>
      <c r="G143" s="221"/>
      <c r="H143" s="221"/>
      <c r="I143" s="221"/>
      <c r="J143" s="221"/>
      <c r="K143" s="221"/>
      <c r="L143" s="19"/>
    </row>
    <row r="144" spans="1:12" s="7" customFormat="1" ht="12.75" customHeight="1" x14ac:dyDescent="0.25">
      <c r="A144" s="221" t="s">
        <v>49</v>
      </c>
      <c r="B144" s="221"/>
      <c r="C144" s="221"/>
      <c r="D144" s="221"/>
      <c r="E144" s="221"/>
      <c r="F144" s="221"/>
      <c r="G144" s="221"/>
      <c r="H144" s="221"/>
      <c r="I144" s="221"/>
      <c r="J144" s="221"/>
      <c r="K144" s="221"/>
      <c r="L144" s="19"/>
    </row>
    <row r="145" spans="1:13" s="7" customFormat="1" ht="15" customHeight="1" x14ac:dyDescent="0.25">
      <c r="A145" s="221" t="s">
        <v>135</v>
      </c>
      <c r="B145" s="221"/>
      <c r="C145" s="221"/>
      <c r="D145" s="221"/>
      <c r="E145" s="221"/>
      <c r="F145" s="221"/>
      <c r="G145" s="221"/>
      <c r="H145" s="221"/>
      <c r="I145" s="221"/>
      <c r="J145" s="221"/>
      <c r="K145" s="221"/>
      <c r="L145" s="19"/>
    </row>
    <row r="146" spans="1:13" s="7" customFormat="1" ht="15" customHeight="1" x14ac:dyDescent="0.25">
      <c r="A146" s="221" t="s">
        <v>50</v>
      </c>
      <c r="B146" s="221"/>
      <c r="C146" s="221"/>
      <c r="D146" s="221"/>
      <c r="E146" s="221"/>
      <c r="F146" s="221"/>
      <c r="G146" s="221"/>
      <c r="H146" s="221"/>
      <c r="I146" s="221"/>
      <c r="J146" s="221"/>
      <c r="K146" s="221"/>
      <c r="L146" s="19"/>
    </row>
    <row r="147" spans="1:13" s="7" customFormat="1" ht="13.2" customHeight="1" x14ac:dyDescent="0.25">
      <c r="A147" s="221" t="s">
        <v>128</v>
      </c>
      <c r="B147" s="221"/>
      <c r="C147" s="221"/>
      <c r="D147" s="221"/>
      <c r="E147" s="221"/>
      <c r="F147" s="221"/>
      <c r="G147" s="221"/>
      <c r="H147" s="221"/>
      <c r="I147" s="221"/>
      <c r="J147" s="221"/>
      <c r="K147" s="221"/>
      <c r="L147" s="19"/>
    </row>
    <row r="148" spans="1:13" s="7" customFormat="1" x14ac:dyDescent="0.25">
      <c r="A148" s="221" t="s">
        <v>129</v>
      </c>
      <c r="B148" s="221"/>
      <c r="C148" s="221"/>
      <c r="D148" s="221"/>
      <c r="E148" s="221"/>
      <c r="F148" s="221"/>
      <c r="G148" s="221"/>
      <c r="H148" s="221"/>
      <c r="I148" s="221"/>
      <c r="J148" s="221"/>
      <c r="K148" s="221"/>
      <c r="L148" s="19"/>
    </row>
    <row r="149" spans="1:13" s="7" customFormat="1" ht="15" customHeight="1" x14ac:dyDescent="0.25">
      <c r="A149" s="223"/>
      <c r="B149" s="223"/>
      <c r="C149" s="223"/>
      <c r="D149" s="86"/>
      <c r="E149" s="86"/>
      <c r="F149" s="86"/>
      <c r="G149" s="86"/>
      <c r="H149" s="86"/>
      <c r="I149" s="146"/>
      <c r="J149" s="146"/>
      <c r="K149" s="86"/>
      <c r="L149" s="19"/>
    </row>
    <row r="150" spans="1:13" x14ac:dyDescent="0.25">
      <c r="A150" s="224" t="s">
        <v>58</v>
      </c>
      <c r="B150" s="224"/>
      <c r="C150" s="224"/>
      <c r="D150" s="224"/>
      <c r="E150" s="35"/>
      <c r="F150" s="35"/>
      <c r="G150" s="36"/>
      <c r="H150" s="36"/>
      <c r="I150" s="36"/>
      <c r="J150" s="36"/>
      <c r="K150" s="36"/>
    </row>
    <row r="151" spans="1:13" x14ac:dyDescent="0.25">
      <c r="A151" s="222" t="s">
        <v>111</v>
      </c>
      <c r="B151" s="222"/>
      <c r="C151" s="222"/>
      <c r="D151" s="222"/>
      <c r="E151" s="35"/>
      <c r="F151" s="35"/>
      <c r="G151" s="36"/>
      <c r="H151" s="36"/>
      <c r="I151" s="36"/>
      <c r="J151" s="36"/>
      <c r="K151" s="36"/>
    </row>
    <row r="152" spans="1:13" s="4" customFormat="1" x14ac:dyDescent="0.25">
      <c r="A152" s="3"/>
      <c r="B152" s="3"/>
      <c r="C152" s="36"/>
      <c r="D152" s="36"/>
      <c r="E152" s="35"/>
      <c r="F152" s="35"/>
      <c r="G152" s="36"/>
      <c r="H152" s="36"/>
      <c r="I152" s="36"/>
      <c r="J152" s="36"/>
      <c r="K152" s="36"/>
      <c r="M152" s="3"/>
    </row>
  </sheetData>
  <mergeCells count="65">
    <mergeCell ref="A92:I92"/>
    <mergeCell ref="A140:I140"/>
    <mergeCell ref="A141:I141"/>
    <mergeCell ref="A142:I142"/>
    <mergeCell ref="J142:K142"/>
    <mergeCell ref="A133:A138"/>
    <mergeCell ref="B133:C133"/>
    <mergeCell ref="B134:C134"/>
    <mergeCell ref="B135:C135"/>
    <mergeCell ref="B136:C136"/>
    <mergeCell ref="B137:C137"/>
    <mergeCell ref="B138:C138"/>
    <mergeCell ref="A139:C139"/>
    <mergeCell ref="A143:I143"/>
    <mergeCell ref="J143:K143"/>
    <mergeCell ref="A144:I144"/>
    <mergeCell ref="J144:K144"/>
    <mergeCell ref="A145:I145"/>
    <mergeCell ref="J145:K145"/>
    <mergeCell ref="A146:I146"/>
    <mergeCell ref="J146:K146"/>
    <mergeCell ref="A147:I147"/>
    <mergeCell ref="A151:D151"/>
    <mergeCell ref="A149:C149"/>
    <mergeCell ref="A150:D150"/>
    <mergeCell ref="J147:K147"/>
    <mergeCell ref="A148:I148"/>
    <mergeCell ref="J148:K148"/>
    <mergeCell ref="A51:C51"/>
    <mergeCell ref="B10:B31"/>
    <mergeCell ref="I119:I121"/>
    <mergeCell ref="B130:C130"/>
    <mergeCell ref="A54:C54"/>
    <mergeCell ref="A56:A61"/>
    <mergeCell ref="A96:A131"/>
    <mergeCell ref="B131:C131"/>
    <mergeCell ref="B96:B117"/>
    <mergeCell ref="I96:I117"/>
    <mergeCell ref="B119:B121"/>
    <mergeCell ref="B123:B128"/>
    <mergeCell ref="B56:B61"/>
    <mergeCell ref="I123:I127"/>
    <mergeCell ref="A63:C63"/>
    <mergeCell ref="A47:I47"/>
    <mergeCell ref="A1:I1"/>
    <mergeCell ref="A2:I2"/>
    <mergeCell ref="A3:I3"/>
    <mergeCell ref="A4:I4"/>
    <mergeCell ref="A6:I6"/>
    <mergeCell ref="A65:A90"/>
    <mergeCell ref="B65:B86"/>
    <mergeCell ref="B88:B90"/>
    <mergeCell ref="I10:I31"/>
    <mergeCell ref="B33:B35"/>
    <mergeCell ref="I33:I35"/>
    <mergeCell ref="B37:C37"/>
    <mergeCell ref="B38:C38"/>
    <mergeCell ref="A40:A45"/>
    <mergeCell ref="B40:C40"/>
    <mergeCell ref="B41:C41"/>
    <mergeCell ref="B42:C42"/>
    <mergeCell ref="B43:C43"/>
    <mergeCell ref="B44:C44"/>
    <mergeCell ref="B45:C45"/>
    <mergeCell ref="A10:A38"/>
  </mergeCells>
  <conditionalFormatting sqref="H96">
    <cfRule type="iconSet" priority="193">
      <iconSet>
        <cfvo type="percent" val="0"/>
        <cfvo type="num" val="0.95"/>
        <cfvo type="num" val="1"/>
      </iconSet>
    </cfRule>
  </conditionalFormatting>
  <conditionalFormatting sqref="H117">
    <cfRule type="iconSet" priority="192">
      <iconSet>
        <cfvo type="percent" val="0"/>
        <cfvo type="num" val="0.95"/>
        <cfvo type="num" val="1"/>
      </iconSet>
    </cfRule>
  </conditionalFormatting>
  <conditionalFormatting sqref="H97:H102">
    <cfRule type="iconSet" priority="191">
      <iconSet>
        <cfvo type="percent" val="0"/>
        <cfvo type="num" val="0.95"/>
        <cfvo type="num" val="1"/>
      </iconSet>
    </cfRule>
  </conditionalFormatting>
  <conditionalFormatting sqref="H103:H104">
    <cfRule type="iconSet" priority="188">
      <iconSet>
        <cfvo type="percent" val="0"/>
        <cfvo type="num" val="0.95"/>
        <cfvo type="num" val="1"/>
      </iconSet>
    </cfRule>
  </conditionalFormatting>
  <conditionalFormatting sqref="H133:H138">
    <cfRule type="iconSet" priority="186">
      <iconSet>
        <cfvo type="percent" val="0"/>
        <cfvo type="num" val="0.95"/>
        <cfvo type="num" val="1"/>
      </iconSet>
    </cfRule>
  </conditionalFormatting>
  <conditionalFormatting sqref="H133:H138">
    <cfRule type="iconSet" priority="185">
      <iconSet>
        <cfvo type="percent" val="0"/>
        <cfvo type="num" val="0.95"/>
        <cfvo type="num" val="1"/>
      </iconSet>
    </cfRule>
  </conditionalFormatting>
  <conditionalFormatting sqref="H133:H138">
    <cfRule type="iconSet" priority="187">
      <iconSet>
        <cfvo type="percent" val="0"/>
        <cfvo type="num" val="0.95" gte="0"/>
        <cfvo type="num" val="0.99" gte="0"/>
      </iconSet>
    </cfRule>
  </conditionalFormatting>
  <conditionalFormatting sqref="H40:H45">
    <cfRule type="iconSet" priority="169">
      <iconSet>
        <cfvo type="percent" val="0"/>
        <cfvo type="num" val="0.95"/>
        <cfvo type="num" val="1"/>
      </iconSet>
    </cfRule>
  </conditionalFormatting>
  <conditionalFormatting sqref="H40:H45">
    <cfRule type="iconSet" priority="168">
      <iconSet>
        <cfvo type="percent" val="0"/>
        <cfvo type="num" val="0.95"/>
        <cfvo type="num" val="1"/>
      </iconSet>
    </cfRule>
  </conditionalFormatting>
  <conditionalFormatting sqref="H40:H45">
    <cfRule type="iconSet" priority="170">
      <iconSet>
        <cfvo type="percent" val="0"/>
        <cfvo type="num" val="0.95" gte="0"/>
        <cfvo type="num" val="0.99" gte="0"/>
      </iconSet>
    </cfRule>
  </conditionalFormatting>
  <conditionalFormatting sqref="H10">
    <cfRule type="iconSet" priority="176">
      <iconSet>
        <cfvo type="percent" val="0"/>
        <cfvo type="num" val="0.95"/>
        <cfvo type="num" val="1"/>
      </iconSet>
    </cfRule>
  </conditionalFormatting>
  <conditionalFormatting sqref="H31">
    <cfRule type="iconSet" priority="175">
      <iconSet>
        <cfvo type="percent" val="0"/>
        <cfvo type="num" val="0.95"/>
        <cfvo type="num" val="1"/>
      </iconSet>
    </cfRule>
  </conditionalFormatting>
  <conditionalFormatting sqref="H11:H16">
    <cfRule type="iconSet" priority="174">
      <iconSet>
        <cfvo type="percent" val="0"/>
        <cfvo type="num" val="0.95"/>
        <cfvo type="num" val="1"/>
      </iconSet>
    </cfRule>
  </conditionalFormatting>
  <conditionalFormatting sqref="H17:H18">
    <cfRule type="iconSet" priority="171">
      <iconSet>
        <cfvo type="percent" val="0"/>
        <cfvo type="num" val="0.95"/>
        <cfvo type="num" val="1"/>
      </iconSet>
    </cfRule>
  </conditionalFormatting>
  <conditionalFormatting sqref="H19 H21:H29">
    <cfRule type="iconSet" priority="178">
      <iconSet>
        <cfvo type="percent" val="0"/>
        <cfvo type="num" val="0.95"/>
        <cfvo type="num" val="1"/>
      </iconSet>
    </cfRule>
  </conditionalFormatting>
  <conditionalFormatting sqref="H30">
    <cfRule type="iconSet" priority="694">
      <iconSet>
        <cfvo type="percent" val="0"/>
        <cfvo type="num" val="0.95"/>
        <cfvo type="num" val="1"/>
      </iconSet>
    </cfRule>
  </conditionalFormatting>
  <conditionalFormatting sqref="H19 H21:H31 H10:H16">
    <cfRule type="iconSet" priority="695">
      <iconSet>
        <cfvo type="percent" val="0"/>
        <cfvo type="num" val="0.95" gte="0"/>
        <cfvo type="num" val="1" gte="0"/>
      </iconSet>
    </cfRule>
  </conditionalFormatting>
  <conditionalFormatting sqref="H11:H16 H19 H21:H30">
    <cfRule type="iconSet" priority="699">
      <iconSet>
        <cfvo type="percent" val="0"/>
        <cfvo type="num" val="0.95" gte="0"/>
        <cfvo type="num" val="1" gte="0"/>
      </iconSet>
    </cfRule>
  </conditionalFormatting>
  <conditionalFormatting sqref="H116">
    <cfRule type="iconSet" priority="705">
      <iconSet>
        <cfvo type="percent" val="0"/>
        <cfvo type="num" val="0.95"/>
        <cfvo type="num" val="1"/>
      </iconSet>
    </cfRule>
  </conditionalFormatting>
  <conditionalFormatting sqref="H105 H107:H115">
    <cfRule type="iconSet" priority="732">
      <iconSet>
        <cfvo type="percent" val="0"/>
        <cfvo type="num" val="0.95"/>
        <cfvo type="num" val="1"/>
      </iconSet>
    </cfRule>
  </conditionalFormatting>
  <conditionalFormatting sqref="H105 H107:H117 H96:H102">
    <cfRule type="iconSet" priority="735">
      <iconSet>
        <cfvo type="percent" val="0"/>
        <cfvo type="num" val="0.95" gte="0"/>
        <cfvo type="num" val="1" gte="0"/>
      </iconSet>
    </cfRule>
  </conditionalFormatting>
  <conditionalFormatting sqref="H97:H102 H105 H107:H116">
    <cfRule type="iconSet" priority="739">
      <iconSet>
        <cfvo type="percent" val="0"/>
        <cfvo type="num" val="0.95" gte="0"/>
        <cfvo type="num" val="1" gte="0"/>
      </iconSet>
    </cfRule>
  </conditionalFormatting>
  <conditionalFormatting sqref="H9">
    <cfRule type="iconSet" priority="740">
      <iconSet>
        <cfvo type="percent" val="0"/>
        <cfvo type="num" val="0.95" gte="0"/>
        <cfvo type="num" val="1" gte="0"/>
      </iconSet>
    </cfRule>
  </conditionalFormatting>
  <conditionalFormatting sqref="H9">
    <cfRule type="iconSet" priority="741">
      <iconSet>
        <cfvo type="percent" val="0"/>
        <cfvo type="num" val="0.95" gte="0"/>
        <cfvo type="num" val="0.99" gte="0"/>
      </iconSet>
    </cfRule>
  </conditionalFormatting>
  <conditionalFormatting sqref="H56:H61">
    <cfRule type="iconSet" priority="743">
      <iconSet>
        <cfvo type="percent" val="0"/>
        <cfvo type="num" val="0.95"/>
        <cfvo type="num" val="1"/>
      </iconSet>
    </cfRule>
  </conditionalFormatting>
  <conditionalFormatting sqref="H56:H61">
    <cfRule type="iconSet" priority="745">
      <iconSet>
        <cfvo type="percent" val="0"/>
        <cfvo type="num" val="0.95" gte="0"/>
        <cfvo type="num" val="0.99" gte="0"/>
      </iconSet>
    </cfRule>
  </conditionalFormatting>
  <printOptions horizontalCentered="1" verticalCentered="1"/>
  <pageMargins left="0.74803149606299213" right="0.74803149606299213" top="0.35" bottom="0.39370078740157483" header="0.26" footer="0.19685039370078741"/>
  <pageSetup paperSize="9" scale="29" orientation="landscape" r:id="rId1"/>
  <headerFooter alignWithMargins="0">
    <oddHeader>&amp;R&amp;"Arial,Negrita"&amp;11CUADRO No. "A1"</oddHeader>
    <oddFooter>&amp;LFecha:  &amp;D&amp;RPlanificación Nacional.- XM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4">
    <pageSetUpPr fitToPage="1"/>
  </sheetPr>
  <dimension ref="A1:DC119"/>
  <sheetViews>
    <sheetView showGridLines="0" tabSelected="1" view="pageBreakPreview" zoomScale="80" zoomScaleNormal="100" zoomScaleSheetLayoutView="80" workbookViewId="0">
      <selection activeCell="A48" sqref="A48"/>
    </sheetView>
  </sheetViews>
  <sheetFormatPr baseColWidth="10" defaultColWidth="11.44140625" defaultRowHeight="14.4" outlineLevelRow="2" x14ac:dyDescent="0.3"/>
  <cols>
    <col min="1" max="1" width="55.88671875" style="1" customWidth="1"/>
    <col min="2" max="2" width="14.44140625" style="37" customWidth="1"/>
    <col min="3" max="14" width="14.109375" style="37" customWidth="1"/>
    <col min="15" max="15" width="4.88671875" customWidth="1"/>
    <col min="16" max="106" width="8.44140625" style="1" customWidth="1"/>
    <col min="107" max="107" width="4.6640625" style="1" customWidth="1"/>
    <col min="108" max="188" width="8.44140625" style="1" customWidth="1"/>
    <col min="189" max="189" width="8.6640625" style="1" bestFit="1" customWidth="1"/>
    <col min="190" max="16384" width="11.44140625" style="1"/>
  </cols>
  <sheetData>
    <row r="1" spans="1:107" ht="19.2" x14ac:dyDescent="0.3">
      <c r="A1" s="236" t="s">
        <v>87</v>
      </c>
      <c r="B1" s="236"/>
      <c r="C1" s="236"/>
      <c r="D1" s="236"/>
      <c r="E1" s="236"/>
      <c r="F1" s="236"/>
      <c r="G1" s="236"/>
      <c r="H1" s="236"/>
      <c r="I1" s="236"/>
      <c r="J1" s="236"/>
      <c r="K1" s="236"/>
      <c r="L1" s="236"/>
      <c r="M1" s="236"/>
      <c r="N1" s="236"/>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row>
    <row r="2" spans="1:107" ht="17.399999999999999" x14ac:dyDescent="0.3">
      <c r="A2" s="237" t="s">
        <v>132</v>
      </c>
      <c r="B2" s="237"/>
      <c r="C2" s="237"/>
      <c r="D2" s="237"/>
      <c r="E2" s="237"/>
      <c r="F2" s="237"/>
      <c r="G2" s="237"/>
      <c r="H2" s="237"/>
      <c r="I2" s="237"/>
      <c r="J2" s="237"/>
      <c r="K2" s="237"/>
      <c r="L2" s="237"/>
      <c r="M2" s="237"/>
      <c r="N2" s="237"/>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row>
    <row r="3" spans="1:107" ht="17.399999999999999" x14ac:dyDescent="0.3">
      <c r="A3" s="238" t="s">
        <v>55</v>
      </c>
      <c r="B3" s="238"/>
      <c r="C3" s="238"/>
      <c r="D3" s="238"/>
      <c r="E3" s="238"/>
      <c r="F3" s="238"/>
      <c r="G3" s="238"/>
      <c r="H3" s="238"/>
      <c r="I3" s="238"/>
      <c r="J3" s="238"/>
      <c r="K3" s="238"/>
      <c r="L3" s="238"/>
      <c r="M3" s="238"/>
      <c r="N3" s="238"/>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row>
    <row r="4" spans="1:107" ht="17.399999999999999" x14ac:dyDescent="0.3">
      <c r="A4" s="239" t="s">
        <v>38</v>
      </c>
      <c r="B4" s="239"/>
      <c r="C4" s="239"/>
      <c r="D4" s="239"/>
      <c r="E4" s="239"/>
      <c r="F4" s="239"/>
      <c r="G4" s="239"/>
      <c r="H4" s="239"/>
      <c r="I4" s="239"/>
      <c r="J4" s="239"/>
      <c r="K4" s="239"/>
      <c r="L4" s="239"/>
      <c r="M4" s="239"/>
      <c r="N4" s="239"/>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row>
    <row r="5" spans="1:107" ht="7.5" customHeight="1" x14ac:dyDescent="0.3">
      <c r="A5" s="48"/>
      <c r="B5" s="48"/>
      <c r="C5" s="48"/>
      <c r="D5" s="48"/>
      <c r="E5" s="48"/>
      <c r="F5" s="48"/>
      <c r="G5" s="48"/>
      <c r="H5" s="48"/>
      <c r="I5" s="48"/>
      <c r="J5" s="48"/>
      <c r="K5" s="48"/>
      <c r="L5" s="48"/>
      <c r="M5" s="48"/>
      <c r="N5" s="4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107" ht="18.75" customHeight="1" x14ac:dyDescent="0.3">
      <c r="A6" s="77" t="s">
        <v>0</v>
      </c>
      <c r="B6" s="78" t="s">
        <v>54</v>
      </c>
      <c r="C6" s="78" t="s">
        <v>56</v>
      </c>
      <c r="D6" s="78" t="s">
        <v>59</v>
      </c>
      <c r="E6" s="78" t="s">
        <v>60</v>
      </c>
      <c r="F6" s="78" t="s">
        <v>61</v>
      </c>
      <c r="G6" s="78" t="s">
        <v>62</v>
      </c>
      <c r="H6" s="78" t="s">
        <v>63</v>
      </c>
      <c r="I6" s="78" t="s">
        <v>68</v>
      </c>
      <c r="J6" s="78" t="s">
        <v>69</v>
      </c>
      <c r="K6" s="78" t="s">
        <v>70</v>
      </c>
      <c r="L6" s="78" t="s">
        <v>88</v>
      </c>
      <c r="M6" s="78" t="s">
        <v>92</v>
      </c>
      <c r="N6" s="78" t="s">
        <v>93</v>
      </c>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107" s="19" customFormat="1" ht="8.25" customHeight="1" x14ac:dyDescent="0.3">
      <c r="A7" s="47"/>
      <c r="B7" s="46"/>
      <c r="C7" s="46"/>
      <c r="D7" s="46"/>
      <c r="E7" s="46"/>
      <c r="F7" s="46"/>
      <c r="G7" s="46"/>
      <c r="H7" s="46"/>
      <c r="I7" s="46"/>
      <c r="J7" s="46"/>
      <c r="K7" s="46"/>
      <c r="L7" s="46"/>
      <c r="M7" s="46"/>
      <c r="N7" s="46"/>
      <c r="O7"/>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107" x14ac:dyDescent="0.3">
      <c r="A8" s="141" t="s">
        <v>133</v>
      </c>
      <c r="B8" s="94">
        <f t="shared" ref="B8:B53" si="0">SUM(C8:N8)</f>
        <v>4177071.0042164037</v>
      </c>
      <c r="C8" s="135">
        <v>353283.53417000041</v>
      </c>
      <c r="D8" s="135">
        <v>228375.29363000073</v>
      </c>
      <c r="E8" s="135">
        <v>322975.04821000114</v>
      </c>
      <c r="F8" s="135">
        <v>971555.13977000036</v>
      </c>
      <c r="G8" s="135">
        <v>268183.46484999964</v>
      </c>
      <c r="H8" s="135">
        <v>255571.00523000039</v>
      </c>
      <c r="I8" s="135">
        <v>363997.96895000018</v>
      </c>
      <c r="J8" s="135">
        <v>244136.03898000024</v>
      </c>
      <c r="K8" s="135">
        <v>373926.15978999983</v>
      </c>
      <c r="L8" s="135">
        <v>262151.81046000001</v>
      </c>
      <c r="M8" s="135">
        <v>257802.80913000021</v>
      </c>
      <c r="N8" s="135">
        <v>275112.7310464005</v>
      </c>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07" ht="16.5" customHeight="1" outlineLevel="1" x14ac:dyDescent="0.3">
      <c r="A9" s="127" t="s">
        <v>28</v>
      </c>
      <c r="B9" s="138">
        <f t="shared" si="0"/>
        <v>2578284.1190564032</v>
      </c>
      <c r="C9" s="128">
        <v>317763.95957000041</v>
      </c>
      <c r="D9" s="128">
        <v>171827.57826000071</v>
      </c>
      <c r="E9" s="128">
        <v>183519.17148000098</v>
      </c>
      <c r="F9" s="128">
        <v>216665.58398999993</v>
      </c>
      <c r="G9" s="128">
        <v>218412.09147999962</v>
      </c>
      <c r="H9" s="128">
        <v>218003.85113000037</v>
      </c>
      <c r="I9" s="128">
        <v>207931.61591000037</v>
      </c>
      <c r="J9" s="128">
        <v>200042.72899000024</v>
      </c>
      <c r="K9" s="128">
        <v>206087.00265000001</v>
      </c>
      <c r="L9" s="128">
        <v>199191.74888000006</v>
      </c>
      <c r="M9" s="128">
        <v>208849.1740000002</v>
      </c>
      <c r="N9" s="128">
        <v>229989.61271640053</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07" ht="16.5" customHeight="1" outlineLevel="1" x14ac:dyDescent="0.3">
      <c r="A10" s="127" t="s">
        <v>27</v>
      </c>
      <c r="B10" s="138">
        <f t="shared" si="0"/>
        <v>63305.31339000001</v>
      </c>
      <c r="C10" s="128">
        <v>225.44631000000001</v>
      </c>
      <c r="D10" s="128">
        <v>5142.6878299999989</v>
      </c>
      <c r="E10" s="128">
        <v>7327.94337</v>
      </c>
      <c r="F10" s="128">
        <v>2326.5843199999999</v>
      </c>
      <c r="G10" s="128">
        <v>8205.2927100000015</v>
      </c>
      <c r="H10" s="128">
        <v>4526.9006900000004</v>
      </c>
      <c r="I10" s="128">
        <v>3911.2739899999997</v>
      </c>
      <c r="J10" s="128">
        <v>5083.6866300000011</v>
      </c>
      <c r="K10" s="128">
        <v>5113.27736</v>
      </c>
      <c r="L10" s="128">
        <v>9822.7311400000017</v>
      </c>
      <c r="M10" s="128">
        <v>26.072089999999999</v>
      </c>
      <c r="N10" s="128">
        <v>11593.416949999999</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07" ht="16.5" customHeight="1" outlineLevel="1" x14ac:dyDescent="0.3">
      <c r="A11" s="127" t="s">
        <v>32</v>
      </c>
      <c r="B11" s="138">
        <f t="shared" si="0"/>
        <v>342893.32108999958</v>
      </c>
      <c r="C11" s="128">
        <v>4965.7118999999893</v>
      </c>
      <c r="D11" s="128">
        <v>4743.5606200000011</v>
      </c>
      <c r="E11" s="128">
        <v>4335.8654999999972</v>
      </c>
      <c r="F11" s="128">
        <v>6979.8651899999977</v>
      </c>
      <c r="G11" s="128">
        <v>4145.6338600000008</v>
      </c>
      <c r="H11" s="128">
        <v>3573.679660000003</v>
      </c>
      <c r="I11" s="128">
        <v>130703.1316399998</v>
      </c>
      <c r="J11" s="128">
        <v>15815.957280000011</v>
      </c>
      <c r="K11" s="128">
        <v>139143.35667999979</v>
      </c>
      <c r="L11" s="128">
        <v>13615.313549999973</v>
      </c>
      <c r="M11" s="128">
        <v>7504.9264400000056</v>
      </c>
      <c r="N11" s="128">
        <v>7366.3187700000053</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07" ht="16.5" customHeight="1" outlineLevel="1" x14ac:dyDescent="0.3">
      <c r="A12" s="129" t="s">
        <v>114</v>
      </c>
      <c r="B12" s="138">
        <f t="shared" si="0"/>
        <v>1192588.250680001</v>
      </c>
      <c r="C12" s="128">
        <v>30328.416389999984</v>
      </c>
      <c r="D12" s="128">
        <v>46661.466920000013</v>
      </c>
      <c r="E12" s="128">
        <v>127792.0678600002</v>
      </c>
      <c r="F12" s="128">
        <v>745583.10627000045</v>
      </c>
      <c r="G12" s="128">
        <v>37420.446800000012</v>
      </c>
      <c r="H12" s="128">
        <v>29466.57375</v>
      </c>
      <c r="I12" s="128">
        <v>21451.947410000001</v>
      </c>
      <c r="J12" s="128">
        <v>23193.66608000001</v>
      </c>
      <c r="K12" s="128">
        <v>23582.523099999999</v>
      </c>
      <c r="L12" s="128">
        <v>39522.016889999999</v>
      </c>
      <c r="M12" s="128">
        <v>41422.636599999998</v>
      </c>
      <c r="N12" s="128">
        <v>26163.382609999993</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07" ht="16.5" customHeight="1" outlineLevel="2" x14ac:dyDescent="0.3">
      <c r="A13" s="130" t="s">
        <v>31</v>
      </c>
      <c r="B13" s="138">
        <f t="shared" si="0"/>
        <v>175500.20190000019</v>
      </c>
      <c r="C13" s="128">
        <v>4574.5780599999944</v>
      </c>
      <c r="D13" s="128">
        <v>8187.7850100000132</v>
      </c>
      <c r="E13" s="128">
        <v>97999.250900000188</v>
      </c>
      <c r="F13" s="128">
        <v>14860.479599999995</v>
      </c>
      <c r="G13" s="128">
        <v>8936.9621000000043</v>
      </c>
      <c r="H13" s="128">
        <v>7179.6238200000053</v>
      </c>
      <c r="I13" s="128">
        <v>5991.8054899999961</v>
      </c>
      <c r="J13" s="128">
        <v>5254.3955900000019</v>
      </c>
      <c r="K13" s="128">
        <v>4917.7637999999997</v>
      </c>
      <c r="L13" s="128">
        <v>5822.7507599999999</v>
      </c>
      <c r="M13" s="128">
        <v>6176.1659000000009</v>
      </c>
      <c r="N13" s="128">
        <v>5598.6408699999984</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107" ht="16.5" customHeight="1" outlineLevel="2" x14ac:dyDescent="0.3">
      <c r="A14" s="130" t="s">
        <v>30</v>
      </c>
      <c r="B14" s="138">
        <f t="shared" si="0"/>
        <v>991444.29686000058</v>
      </c>
      <c r="C14" s="128">
        <v>24854.670579999987</v>
      </c>
      <c r="D14" s="128">
        <v>38027.773430000001</v>
      </c>
      <c r="E14" s="128">
        <v>29229.739840000006</v>
      </c>
      <c r="F14" s="128">
        <v>729569.82085000048</v>
      </c>
      <c r="G14" s="128">
        <v>27562.009530000007</v>
      </c>
      <c r="H14" s="128">
        <v>21643.970049999996</v>
      </c>
      <c r="I14" s="128">
        <v>14680.292140000003</v>
      </c>
      <c r="J14" s="128">
        <v>17129.183160000004</v>
      </c>
      <c r="K14" s="128">
        <v>17599.218119999998</v>
      </c>
      <c r="L14" s="128">
        <v>31874.9859</v>
      </c>
      <c r="M14" s="128">
        <v>21768.231689999997</v>
      </c>
      <c r="N14" s="128">
        <v>17504.401569999995</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107" ht="16.5" customHeight="1" outlineLevel="2" x14ac:dyDescent="0.3">
      <c r="A15" s="130" t="s">
        <v>29</v>
      </c>
      <c r="B15" s="138">
        <f t="shared" si="0"/>
        <v>25643.751920000002</v>
      </c>
      <c r="C15" s="128">
        <v>899.16775000000018</v>
      </c>
      <c r="D15" s="128">
        <v>445.90847999999994</v>
      </c>
      <c r="E15" s="128">
        <v>563.07712000000004</v>
      </c>
      <c r="F15" s="128">
        <v>1152.8058200000003</v>
      </c>
      <c r="G15" s="128">
        <v>921.47517000000005</v>
      </c>
      <c r="H15" s="128">
        <v>642.97987999999998</v>
      </c>
      <c r="I15" s="128">
        <v>779.84978000000001</v>
      </c>
      <c r="J15" s="128">
        <v>810.08733000000029</v>
      </c>
      <c r="K15" s="128">
        <v>1065.5411799999999</v>
      </c>
      <c r="L15" s="128">
        <v>1824.2802299999996</v>
      </c>
      <c r="M15" s="128">
        <v>13478.239010000001</v>
      </c>
      <c r="N15" s="128">
        <v>3060.3401700000009</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07" s="43" customFormat="1" ht="16.5" customHeight="1" x14ac:dyDescent="0.3">
      <c r="A16" s="133" t="s">
        <v>1</v>
      </c>
      <c r="B16" s="138">
        <f t="shared" si="0"/>
        <v>6317103.0421139598</v>
      </c>
      <c r="C16" s="136">
        <v>689514.49054929451</v>
      </c>
      <c r="D16" s="136">
        <v>443883.12883286539</v>
      </c>
      <c r="E16" s="136">
        <v>482431.04260286625</v>
      </c>
      <c r="F16" s="136">
        <v>502870.18346858094</v>
      </c>
      <c r="G16" s="136">
        <v>503622.61802883149</v>
      </c>
      <c r="H16" s="136">
        <v>520487.60104428604</v>
      </c>
      <c r="I16" s="136">
        <v>526861.4238231635</v>
      </c>
      <c r="J16" s="136">
        <v>533035.76597881957</v>
      </c>
      <c r="K16" s="136">
        <v>503815.34803444502</v>
      </c>
      <c r="L16" s="136">
        <v>524822.03262931586</v>
      </c>
      <c r="M16" s="136">
        <v>546142.92704826919</v>
      </c>
      <c r="N16" s="136">
        <v>539616.48007322242</v>
      </c>
      <c r="O16"/>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16.5" customHeight="1" outlineLevel="1" x14ac:dyDescent="0.3">
      <c r="A17" s="129" t="s">
        <v>66</v>
      </c>
      <c r="B17" s="138">
        <f t="shared" si="0"/>
        <v>4671556.66315943</v>
      </c>
      <c r="C17" s="128">
        <v>561176.13704928826</v>
      </c>
      <c r="D17" s="128">
        <v>339122.37087286712</v>
      </c>
      <c r="E17" s="128">
        <v>359266.72102001094</v>
      </c>
      <c r="F17" s="128">
        <v>380920.15069715149</v>
      </c>
      <c r="G17" s="128">
        <v>376967.72726143652</v>
      </c>
      <c r="H17" s="128">
        <v>387732.51464143809</v>
      </c>
      <c r="I17" s="128">
        <v>382360.89311316214</v>
      </c>
      <c r="J17" s="128">
        <v>373796.96817882045</v>
      </c>
      <c r="K17" s="128">
        <v>365433.00827444514</v>
      </c>
      <c r="L17" s="128">
        <v>368135.8761593168</v>
      </c>
      <c r="M17" s="128">
        <v>380393.90600826847</v>
      </c>
      <c r="N17" s="128">
        <v>396250.38988322497</v>
      </c>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ht="16.5" customHeight="1" outlineLevel="1" x14ac:dyDescent="0.3">
      <c r="A18" s="129" t="s">
        <v>64</v>
      </c>
      <c r="B18" s="138">
        <f t="shared" si="0"/>
        <v>1645546.3789545232</v>
      </c>
      <c r="C18" s="128">
        <v>128338.3535000001</v>
      </c>
      <c r="D18" s="128">
        <v>104760.75796000002</v>
      </c>
      <c r="E18" s="128">
        <v>123164.3215828575</v>
      </c>
      <c r="F18" s="128">
        <v>121950.03277142911</v>
      </c>
      <c r="G18" s="128">
        <v>126654.890767394</v>
      </c>
      <c r="H18" s="128">
        <v>132755.08640284606</v>
      </c>
      <c r="I18" s="128">
        <v>144500.53070999897</v>
      </c>
      <c r="J18" s="128">
        <v>159238.79779999866</v>
      </c>
      <c r="K18" s="128">
        <v>138382.3397599991</v>
      </c>
      <c r="L18" s="128">
        <v>156686.15646999949</v>
      </c>
      <c r="M18" s="128">
        <v>165749.02104000025</v>
      </c>
      <c r="N18" s="128">
        <v>143366.0901899999</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43" customFormat="1" ht="16.5" customHeight="1" x14ac:dyDescent="0.3">
      <c r="A19" s="133" t="s">
        <v>2</v>
      </c>
      <c r="B19" s="138">
        <f t="shared" si="0"/>
        <v>949402.12652999989</v>
      </c>
      <c r="C19" s="136">
        <v>93366.265800000008</v>
      </c>
      <c r="D19" s="136">
        <v>67943.489920000007</v>
      </c>
      <c r="E19" s="136">
        <v>64181.259080000003</v>
      </c>
      <c r="F19" s="136">
        <v>73967.615760000001</v>
      </c>
      <c r="G19" s="136">
        <v>73656.080769999986</v>
      </c>
      <c r="H19" s="136">
        <v>81030.909790000005</v>
      </c>
      <c r="I19" s="136">
        <v>81887.642179999966</v>
      </c>
      <c r="J19" s="136">
        <v>79713.303719999982</v>
      </c>
      <c r="K19" s="136">
        <v>80899.97464</v>
      </c>
      <c r="L19" s="136">
        <v>77589.201300000001</v>
      </c>
      <c r="M19" s="136">
        <v>92555.302930000063</v>
      </c>
      <c r="N19" s="136">
        <v>82611.080639999986</v>
      </c>
      <c r="O19"/>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6.5" customHeight="1" outlineLevel="1" x14ac:dyDescent="0.3">
      <c r="A20" s="137" t="s">
        <v>67</v>
      </c>
      <c r="B20" s="138">
        <f t="shared" si="0"/>
        <v>740547.23683000007</v>
      </c>
      <c r="C20" s="128">
        <v>82734.023150000008</v>
      </c>
      <c r="D20" s="128">
        <v>53219.739529999999</v>
      </c>
      <c r="E20" s="128">
        <v>54682.143570000007</v>
      </c>
      <c r="F20" s="128">
        <v>60095.724860000002</v>
      </c>
      <c r="G20" s="128">
        <v>57299.096649999999</v>
      </c>
      <c r="H20" s="128">
        <v>61843.075330000014</v>
      </c>
      <c r="I20" s="128">
        <v>60961.386760000001</v>
      </c>
      <c r="J20" s="128">
        <v>61516.330879999987</v>
      </c>
      <c r="K20" s="128">
        <v>61986.16272</v>
      </c>
      <c r="L20" s="128">
        <v>59916.177729999996</v>
      </c>
      <c r="M20" s="128">
        <v>62347.179970000019</v>
      </c>
      <c r="N20" s="128">
        <v>63946.195679999997</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ht="16.5" customHeight="1" outlineLevel="2" x14ac:dyDescent="0.3">
      <c r="A21" s="131" t="s">
        <v>5</v>
      </c>
      <c r="B21" s="138">
        <f t="shared" si="0"/>
        <v>0</v>
      </c>
      <c r="C21" s="128">
        <v>0</v>
      </c>
      <c r="D21" s="128">
        <v>0</v>
      </c>
      <c r="E21" s="128">
        <v>0</v>
      </c>
      <c r="F21" s="128">
        <v>0</v>
      </c>
      <c r="G21" s="128">
        <v>0</v>
      </c>
      <c r="H21" s="128">
        <v>0</v>
      </c>
      <c r="I21" s="128">
        <v>0</v>
      </c>
      <c r="J21" s="128">
        <v>0</v>
      </c>
      <c r="K21" s="128">
        <v>0</v>
      </c>
      <c r="L21" s="128">
        <v>0</v>
      </c>
      <c r="M21" s="128">
        <v>0</v>
      </c>
      <c r="N21" s="128">
        <v>0</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4" customFormat="1" ht="16.5" customHeight="1" outlineLevel="2" x14ac:dyDescent="0.3">
      <c r="A22" s="131" t="s">
        <v>6</v>
      </c>
      <c r="B22" s="138">
        <f t="shared" si="0"/>
        <v>37523.754660000006</v>
      </c>
      <c r="C22" s="128">
        <v>4816.4678599999997</v>
      </c>
      <c r="D22" s="128">
        <v>1858.8661000000002</v>
      </c>
      <c r="E22" s="128">
        <v>2065.6301499999995</v>
      </c>
      <c r="F22" s="128">
        <v>1883.5793999999999</v>
      </c>
      <c r="G22" s="128">
        <v>1955.7199700000001</v>
      </c>
      <c r="H22" s="128">
        <v>2633.6761099999999</v>
      </c>
      <c r="I22" s="128">
        <v>2617.6485799999996</v>
      </c>
      <c r="J22" s="128">
        <v>5874.7247399999997</v>
      </c>
      <c r="K22" s="128">
        <v>2914.1417599999995</v>
      </c>
      <c r="L22" s="128">
        <v>3071.2620200000001</v>
      </c>
      <c r="M22" s="128">
        <v>3833.6341600000001</v>
      </c>
      <c r="N22" s="128">
        <v>3998.4038100000002</v>
      </c>
      <c r="O22"/>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4" customFormat="1" ht="16.5" customHeight="1" outlineLevel="2" x14ac:dyDescent="0.3">
      <c r="A23" s="131" t="s">
        <v>11</v>
      </c>
      <c r="B23" s="138">
        <f t="shared" si="0"/>
        <v>55.263570000000001</v>
      </c>
      <c r="C23" s="128">
        <v>1.5077100000000001</v>
      </c>
      <c r="D23" s="128">
        <v>0.86721000000000004</v>
      </c>
      <c r="E23" s="128">
        <v>5.1289799999999994</v>
      </c>
      <c r="F23" s="128">
        <v>2.7365700000000004</v>
      </c>
      <c r="G23" s="128">
        <v>1.38378</v>
      </c>
      <c r="H23" s="128">
        <v>0.06</v>
      </c>
      <c r="I23" s="128">
        <v>0.74642999999999993</v>
      </c>
      <c r="J23" s="128">
        <v>2.0246400000000002</v>
      </c>
      <c r="K23" s="128">
        <v>2.0247000000000002</v>
      </c>
      <c r="L23" s="128">
        <v>37.185420000000001</v>
      </c>
      <c r="M23" s="128">
        <v>0.23211000000000001</v>
      </c>
      <c r="N23" s="128">
        <v>1.36602</v>
      </c>
      <c r="O23"/>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4" customFormat="1" ht="16.5" customHeight="1" outlineLevel="2" x14ac:dyDescent="0.3">
      <c r="A24" s="131" t="s">
        <v>10</v>
      </c>
      <c r="B24" s="138">
        <f t="shared" si="0"/>
        <v>9.61069</v>
      </c>
      <c r="C24" s="128">
        <v>4.2995200000000002</v>
      </c>
      <c r="D24" s="128">
        <v>3.2878699999999998</v>
      </c>
      <c r="E24" s="128">
        <v>0.25291000000000002</v>
      </c>
      <c r="F24" s="128">
        <v>0</v>
      </c>
      <c r="G24" s="128">
        <v>0</v>
      </c>
      <c r="H24" s="128">
        <v>0</v>
      </c>
      <c r="I24" s="128">
        <v>0</v>
      </c>
      <c r="J24" s="128">
        <v>0</v>
      </c>
      <c r="K24" s="128">
        <v>0</v>
      </c>
      <c r="L24" s="128">
        <v>0</v>
      </c>
      <c r="M24" s="128">
        <v>0.50583</v>
      </c>
      <c r="N24" s="128">
        <v>1.2645599999999999</v>
      </c>
      <c r="O24"/>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4" customFormat="1" ht="16.5" customHeight="1" outlineLevel="2" x14ac:dyDescent="0.3">
      <c r="A25" s="131" t="s">
        <v>20</v>
      </c>
      <c r="B25" s="138">
        <f t="shared" si="0"/>
        <v>4094.5218</v>
      </c>
      <c r="C25" s="128">
        <v>420.37188000000003</v>
      </c>
      <c r="D25" s="128">
        <v>262.92234999999999</v>
      </c>
      <c r="E25" s="128">
        <v>265.92240000000004</v>
      </c>
      <c r="F25" s="128">
        <v>362.94701999999995</v>
      </c>
      <c r="G25" s="128">
        <v>391.07277000000005</v>
      </c>
      <c r="H25" s="128">
        <v>441.64395000000002</v>
      </c>
      <c r="I25" s="128">
        <v>361.59216000000004</v>
      </c>
      <c r="J25" s="128">
        <v>250.24299999999999</v>
      </c>
      <c r="K25" s="128">
        <v>389.27058000000005</v>
      </c>
      <c r="L25" s="128">
        <v>329.06367</v>
      </c>
      <c r="M25" s="128">
        <v>285.08839</v>
      </c>
      <c r="N25" s="128">
        <v>334.3836300000001</v>
      </c>
      <c r="O25"/>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4" customFormat="1" ht="16.5" customHeight="1" outlineLevel="2" x14ac:dyDescent="0.3">
      <c r="A26" s="131" t="s">
        <v>4</v>
      </c>
      <c r="B26" s="138">
        <f t="shared" si="0"/>
        <v>102958.78428000001</v>
      </c>
      <c r="C26" s="128">
        <v>13757.375049999999</v>
      </c>
      <c r="D26" s="128">
        <v>9566.1574599999985</v>
      </c>
      <c r="E26" s="128">
        <v>8906.3783900000017</v>
      </c>
      <c r="F26" s="128">
        <v>9283.8894999999993</v>
      </c>
      <c r="G26" s="128">
        <v>8825.7502400000012</v>
      </c>
      <c r="H26" s="128">
        <v>8807.178420000002</v>
      </c>
      <c r="I26" s="128">
        <v>7727.3356500000018</v>
      </c>
      <c r="J26" s="128">
        <v>7458.7447300000003</v>
      </c>
      <c r="K26" s="128">
        <v>7160.2065500000008</v>
      </c>
      <c r="L26" s="128">
        <v>6760.1235900000001</v>
      </c>
      <c r="M26" s="128">
        <v>7387.5786499999995</v>
      </c>
      <c r="N26" s="128">
        <v>7318.0660500000004</v>
      </c>
      <c r="O26"/>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4" customFormat="1" ht="16.5" customHeight="1" outlineLevel="2" x14ac:dyDescent="0.3">
      <c r="A27" s="131" t="s">
        <v>21</v>
      </c>
      <c r="B27" s="138">
        <f t="shared" si="0"/>
        <v>11237.236270000003</v>
      </c>
      <c r="C27" s="128">
        <v>1189.8401999999999</v>
      </c>
      <c r="D27" s="128">
        <v>856.11330999999996</v>
      </c>
      <c r="E27" s="128">
        <v>693.73785999999996</v>
      </c>
      <c r="F27" s="128">
        <v>880.18428000000017</v>
      </c>
      <c r="G27" s="128">
        <v>669.60712999999998</v>
      </c>
      <c r="H27" s="128">
        <v>666.22992999999997</v>
      </c>
      <c r="I27" s="128">
        <v>880.38695000000007</v>
      </c>
      <c r="J27" s="128">
        <v>1096.6846400000002</v>
      </c>
      <c r="K27" s="128">
        <v>1160.66642</v>
      </c>
      <c r="L27" s="128">
        <v>1040.9785100000001</v>
      </c>
      <c r="M27" s="128">
        <v>1046.69172</v>
      </c>
      <c r="N27" s="128">
        <v>1056.1153200000001</v>
      </c>
      <c r="O27"/>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4" customFormat="1" ht="16.5" customHeight="1" outlineLevel="2" x14ac:dyDescent="0.3">
      <c r="A28" s="131" t="s">
        <v>7</v>
      </c>
      <c r="B28" s="138">
        <f t="shared" si="0"/>
        <v>236750.47057999999</v>
      </c>
      <c r="C28" s="128">
        <v>27198.455859999998</v>
      </c>
      <c r="D28" s="128">
        <v>17011.879849999998</v>
      </c>
      <c r="E28" s="128">
        <v>17923.688450000005</v>
      </c>
      <c r="F28" s="128">
        <v>18755.907380000004</v>
      </c>
      <c r="G28" s="128">
        <v>16942.540870000001</v>
      </c>
      <c r="H28" s="128">
        <v>20265.047309999998</v>
      </c>
      <c r="I28" s="128">
        <v>19187.272140000008</v>
      </c>
      <c r="J28" s="128">
        <v>19078.419149999998</v>
      </c>
      <c r="K28" s="128">
        <v>20215.591810000002</v>
      </c>
      <c r="L28" s="128">
        <v>18774.174599999998</v>
      </c>
      <c r="M28" s="128">
        <v>19307.27203</v>
      </c>
      <c r="N28" s="128">
        <v>22090.221129999998</v>
      </c>
      <c r="O28"/>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4" customFormat="1" ht="16.5" customHeight="1" outlineLevel="2" x14ac:dyDescent="0.3">
      <c r="A29" s="131" t="s">
        <v>3</v>
      </c>
      <c r="B29" s="138">
        <f t="shared" si="0"/>
        <v>126335.84730000002</v>
      </c>
      <c r="C29" s="128">
        <v>14965.776750000001</v>
      </c>
      <c r="D29" s="128">
        <v>8926.3680000000004</v>
      </c>
      <c r="E29" s="128">
        <v>9025.6</v>
      </c>
      <c r="F29" s="128">
        <v>10514.08</v>
      </c>
      <c r="G29" s="128">
        <v>11426.56</v>
      </c>
      <c r="H29" s="128">
        <v>9500.5920000000006</v>
      </c>
      <c r="I29" s="128">
        <v>10833.6</v>
      </c>
      <c r="J29" s="128">
        <v>9528.384</v>
      </c>
      <c r="K29" s="128">
        <v>11122.72</v>
      </c>
      <c r="L29" s="128">
        <v>10832.643199999999</v>
      </c>
      <c r="M29" s="128">
        <v>10704.16</v>
      </c>
      <c r="N29" s="128">
        <v>8955.3633499999996</v>
      </c>
      <c r="O2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4" customFormat="1" ht="16.5" customHeight="1" outlineLevel="2" x14ac:dyDescent="0.3">
      <c r="A30" s="131" t="s">
        <v>18</v>
      </c>
      <c r="B30" s="138">
        <f t="shared" si="0"/>
        <v>31690.146670000006</v>
      </c>
      <c r="C30" s="128">
        <v>2869.7725299999997</v>
      </c>
      <c r="D30" s="128">
        <v>1883.0747799999999</v>
      </c>
      <c r="E30" s="128">
        <v>2211.3291100000001</v>
      </c>
      <c r="F30" s="128">
        <v>2168.72696</v>
      </c>
      <c r="G30" s="128">
        <v>2052.2170099999998</v>
      </c>
      <c r="H30" s="128">
        <v>3467.7668700000004</v>
      </c>
      <c r="I30" s="128">
        <v>2459.4515499999998</v>
      </c>
      <c r="J30" s="128">
        <v>2197.1654200000003</v>
      </c>
      <c r="K30" s="128">
        <v>2525.1185700000005</v>
      </c>
      <c r="L30" s="128">
        <v>3003.7996800000001</v>
      </c>
      <c r="M30" s="128">
        <v>2942.3751499999998</v>
      </c>
      <c r="N30" s="128">
        <v>3909.3490400000001</v>
      </c>
      <c r="O30"/>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4" customFormat="1" ht="16.5" customHeight="1" outlineLevel="2" x14ac:dyDescent="0.3">
      <c r="A31" s="131" t="s">
        <v>12</v>
      </c>
      <c r="B31" s="138">
        <f t="shared" si="0"/>
        <v>1481.9463999999998</v>
      </c>
      <c r="C31" s="128">
        <v>203.66624999999996</v>
      </c>
      <c r="D31" s="128">
        <v>118.92499999999998</v>
      </c>
      <c r="E31" s="128">
        <v>130.50473</v>
      </c>
      <c r="F31" s="128">
        <v>115.29131</v>
      </c>
      <c r="G31" s="128">
        <v>112.76963000000001</v>
      </c>
      <c r="H31" s="128">
        <v>109.24899000000002</v>
      </c>
      <c r="I31" s="128">
        <v>101.94922</v>
      </c>
      <c r="J31" s="128">
        <v>112.22376999999999</v>
      </c>
      <c r="K31" s="128">
        <v>146.36370000000002</v>
      </c>
      <c r="L31" s="128">
        <v>113.54237999999999</v>
      </c>
      <c r="M31" s="128">
        <v>100.59170999999999</v>
      </c>
      <c r="N31" s="128">
        <v>116.86971000000001</v>
      </c>
      <c r="O31"/>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4" customFormat="1" ht="16.5" customHeight="1" outlineLevel="2" x14ac:dyDescent="0.3">
      <c r="A32" s="132" t="s">
        <v>15</v>
      </c>
      <c r="B32" s="138">
        <f t="shared" si="0"/>
        <v>2.3418799999999997</v>
      </c>
      <c r="C32" s="128">
        <v>0</v>
      </c>
      <c r="D32" s="128">
        <v>0</v>
      </c>
      <c r="E32" s="128">
        <v>0</v>
      </c>
      <c r="F32" s="128">
        <v>0.50691999999999993</v>
      </c>
      <c r="G32" s="128">
        <v>0.23552000000000001</v>
      </c>
      <c r="H32" s="128">
        <v>0</v>
      </c>
      <c r="I32" s="128">
        <v>0</v>
      </c>
      <c r="J32" s="128">
        <v>0.40300999999999998</v>
      </c>
      <c r="K32" s="128">
        <v>0</v>
      </c>
      <c r="L32" s="128">
        <v>0</v>
      </c>
      <c r="M32" s="128">
        <v>1.1964299999999999</v>
      </c>
      <c r="N32" s="128">
        <v>0</v>
      </c>
      <c r="O32"/>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105" s="4" customFormat="1" ht="16.5" customHeight="1" outlineLevel="2" x14ac:dyDescent="0.3">
      <c r="A33" s="132" t="s">
        <v>13</v>
      </c>
      <c r="B33" s="138">
        <f t="shared" si="0"/>
        <v>24452.376670000001</v>
      </c>
      <c r="C33" s="128">
        <v>2139.0962400000003</v>
      </c>
      <c r="D33" s="128">
        <v>1840.3154900000002</v>
      </c>
      <c r="E33" s="128">
        <v>1704.84574</v>
      </c>
      <c r="F33" s="128">
        <v>2192.5562300000001</v>
      </c>
      <c r="G33" s="128">
        <v>1839.9373399999999</v>
      </c>
      <c r="H33" s="128">
        <v>2478.0868700000001</v>
      </c>
      <c r="I33" s="128">
        <v>2368.3602800000003</v>
      </c>
      <c r="J33" s="128">
        <v>1797.7923500000002</v>
      </c>
      <c r="K33" s="128">
        <v>2076.77817</v>
      </c>
      <c r="L33" s="128">
        <v>1747.25028</v>
      </c>
      <c r="M33" s="128">
        <v>2071.3335700000002</v>
      </c>
      <c r="N33" s="128">
        <v>2196.0241099999998</v>
      </c>
      <c r="O33"/>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105" s="4" customFormat="1" ht="16.5" customHeight="1" outlineLevel="2" x14ac:dyDescent="0.3">
      <c r="A34" s="132" t="s">
        <v>14</v>
      </c>
      <c r="B34" s="138">
        <f t="shared" si="0"/>
        <v>41.551490000000008</v>
      </c>
      <c r="C34" s="128">
        <v>41.551490000000008</v>
      </c>
      <c r="D34" s="128">
        <v>0</v>
      </c>
      <c r="E34" s="128">
        <v>0</v>
      </c>
      <c r="F34" s="128">
        <v>0</v>
      </c>
      <c r="G34" s="128">
        <v>0</v>
      </c>
      <c r="H34" s="128">
        <v>0</v>
      </c>
      <c r="I34" s="128">
        <v>0</v>
      </c>
      <c r="J34" s="128">
        <v>0</v>
      </c>
      <c r="K34" s="128">
        <v>0</v>
      </c>
      <c r="L34" s="128">
        <v>0</v>
      </c>
      <c r="M34" s="128">
        <v>0</v>
      </c>
      <c r="N34" s="128">
        <v>0</v>
      </c>
      <c r="O34"/>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105" s="4" customFormat="1" ht="16.5" customHeight="1" outlineLevel="2" x14ac:dyDescent="0.3">
      <c r="A35" s="132" t="s">
        <v>17</v>
      </c>
      <c r="B35" s="138">
        <f t="shared" si="0"/>
        <v>60293.335959999997</v>
      </c>
      <c r="C35" s="128">
        <v>5249.2219400000004</v>
      </c>
      <c r="D35" s="128">
        <v>4346.9384499999996</v>
      </c>
      <c r="E35" s="128">
        <v>4646.0753299999997</v>
      </c>
      <c r="F35" s="128">
        <v>4938.12158</v>
      </c>
      <c r="G35" s="128">
        <v>4906.3613100000002</v>
      </c>
      <c r="H35" s="128">
        <v>5264.5524300000006</v>
      </c>
      <c r="I35" s="128">
        <v>4839.7323299999998</v>
      </c>
      <c r="J35" s="128">
        <v>5044.4826900000007</v>
      </c>
      <c r="K35" s="128">
        <v>5293.6061400000008</v>
      </c>
      <c r="L35" s="128">
        <v>5210.4709399999992</v>
      </c>
      <c r="M35" s="128">
        <v>5431.0644000000002</v>
      </c>
      <c r="N35" s="128">
        <v>5122.708419999999</v>
      </c>
      <c r="O35"/>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105" s="4" customFormat="1" ht="16.5" customHeight="1" outlineLevel="2" x14ac:dyDescent="0.3">
      <c r="A36" s="132" t="s">
        <v>9</v>
      </c>
      <c r="B36" s="138">
        <f t="shared" si="0"/>
        <v>0</v>
      </c>
      <c r="C36" s="128">
        <v>0</v>
      </c>
      <c r="D36" s="128">
        <v>0</v>
      </c>
      <c r="E36" s="128">
        <v>0</v>
      </c>
      <c r="F36" s="128">
        <v>0</v>
      </c>
      <c r="G36" s="128">
        <v>0</v>
      </c>
      <c r="H36" s="128">
        <v>0</v>
      </c>
      <c r="I36" s="128">
        <v>0</v>
      </c>
      <c r="J36" s="128">
        <v>0</v>
      </c>
      <c r="K36" s="128">
        <v>0</v>
      </c>
      <c r="L36" s="128">
        <v>0</v>
      </c>
      <c r="M36" s="128">
        <v>0</v>
      </c>
      <c r="N36" s="128">
        <v>0</v>
      </c>
      <c r="O36"/>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105" s="4" customFormat="1" ht="16.5" customHeight="1" outlineLevel="2" x14ac:dyDescent="0.3">
      <c r="A37" s="132" t="s">
        <v>19</v>
      </c>
      <c r="B37" s="138">
        <f t="shared" si="0"/>
        <v>36755.029829999999</v>
      </c>
      <c r="C37" s="128">
        <v>4136.6189200000008</v>
      </c>
      <c r="D37" s="128">
        <v>2517.4109500000004</v>
      </c>
      <c r="E37" s="128">
        <v>3176.6996499999996</v>
      </c>
      <c r="F37" s="128">
        <v>3099.2890000000002</v>
      </c>
      <c r="G37" s="128">
        <v>3191.6727999999998</v>
      </c>
      <c r="H37" s="128">
        <v>3043.6780399999998</v>
      </c>
      <c r="I37" s="128">
        <v>2997.7988699999996</v>
      </c>
      <c r="J37" s="128">
        <v>2957.8521900000005</v>
      </c>
      <c r="K37" s="128">
        <v>2949.3257100000001</v>
      </c>
      <c r="L37" s="128">
        <v>2885.1656200000002</v>
      </c>
      <c r="M37" s="128">
        <v>3063.2628000000004</v>
      </c>
      <c r="N37" s="128">
        <v>2736.2552800000003</v>
      </c>
      <c r="O37"/>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105" ht="16.5" customHeight="1" outlineLevel="2" x14ac:dyDescent="0.3">
      <c r="A38" s="132" t="s">
        <v>8</v>
      </c>
      <c r="B38" s="138">
        <f t="shared" si="0"/>
        <v>66864.981310000003</v>
      </c>
      <c r="C38" s="128">
        <v>5739.9984999999997</v>
      </c>
      <c r="D38" s="128">
        <v>4026.6095600000008</v>
      </c>
      <c r="E38" s="128">
        <v>3926.3466200000003</v>
      </c>
      <c r="F38" s="128">
        <v>5897.9048600000006</v>
      </c>
      <c r="G38" s="128">
        <v>4983.265260000001</v>
      </c>
      <c r="H38" s="128">
        <v>5165.3106600000001</v>
      </c>
      <c r="I38" s="128">
        <v>6585.5103499999996</v>
      </c>
      <c r="J38" s="128">
        <v>6117.1838900000002</v>
      </c>
      <c r="K38" s="128">
        <v>6030.3453500000005</v>
      </c>
      <c r="L38" s="128">
        <v>6110.5135700000001</v>
      </c>
      <c r="M38" s="128">
        <v>6172.1896900000011</v>
      </c>
      <c r="N38" s="128">
        <v>6109.8029999999999</v>
      </c>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105" ht="16.5" customHeight="1" outlineLevel="2" x14ac:dyDescent="0.3">
      <c r="A39" s="132" t="s">
        <v>16</v>
      </c>
      <c r="B39" s="138">
        <f t="shared" si="0"/>
        <v>3.7469999999999996E-2</v>
      </c>
      <c r="C39" s="128">
        <v>2.4500000000000004E-3</v>
      </c>
      <c r="D39" s="128">
        <v>3.15E-3</v>
      </c>
      <c r="E39" s="128">
        <v>3.2500000000000003E-3</v>
      </c>
      <c r="F39" s="128">
        <v>3.8500000000000001E-3</v>
      </c>
      <c r="G39" s="128">
        <v>3.0200000000000001E-3</v>
      </c>
      <c r="H39" s="128">
        <v>3.7499999999999999E-3</v>
      </c>
      <c r="I39" s="128">
        <v>2.2500000000000003E-3</v>
      </c>
      <c r="J39" s="128">
        <v>2.66E-3</v>
      </c>
      <c r="K39" s="128">
        <v>3.2599999999999999E-3</v>
      </c>
      <c r="L39" s="128">
        <v>4.2500000000000003E-3</v>
      </c>
      <c r="M39" s="128">
        <v>3.3300000000000001E-3</v>
      </c>
      <c r="N39" s="128">
        <v>2.2500000000000003E-3</v>
      </c>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105" s="43" customFormat="1" ht="16.5" customHeight="1" outlineLevel="1" x14ac:dyDescent="0.3">
      <c r="A40" s="137" t="s">
        <v>65</v>
      </c>
      <c r="B40" s="138">
        <f t="shared" si="0"/>
        <v>208854.88970000003</v>
      </c>
      <c r="C40" s="128">
        <v>10632.242650000004</v>
      </c>
      <c r="D40" s="128">
        <v>14723.750390000003</v>
      </c>
      <c r="E40" s="128">
        <v>9499.1155099999978</v>
      </c>
      <c r="F40" s="128">
        <v>13871.890899999997</v>
      </c>
      <c r="G40" s="128">
        <v>16356.984119999986</v>
      </c>
      <c r="H40" s="128">
        <v>19187.834459999998</v>
      </c>
      <c r="I40" s="128">
        <v>20926.255419999972</v>
      </c>
      <c r="J40" s="128">
        <v>18196.972839999995</v>
      </c>
      <c r="K40" s="128">
        <v>18913.811920000004</v>
      </c>
      <c r="L40" s="128">
        <v>17673.023570000005</v>
      </c>
      <c r="M40" s="128">
        <v>30208.122960000037</v>
      </c>
      <c r="N40" s="128">
        <v>18664.884959999985</v>
      </c>
      <c r="O40"/>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row>
    <row r="41" spans="1:105" s="43" customFormat="1" ht="16.5" customHeight="1" x14ac:dyDescent="0.3">
      <c r="A41" s="133" t="s">
        <v>33</v>
      </c>
      <c r="B41" s="138">
        <f t="shared" si="0"/>
        <v>142123.26955399747</v>
      </c>
      <c r="C41" s="136">
        <v>9322.9270199995099</v>
      </c>
      <c r="D41" s="136">
        <v>14346.134867999051</v>
      </c>
      <c r="E41" s="136">
        <v>14086.092615999327</v>
      </c>
      <c r="F41" s="136">
        <v>12086.050101999854</v>
      </c>
      <c r="G41" s="136">
        <v>13738.110199999883</v>
      </c>
      <c r="H41" s="136">
        <v>12631.103843999965</v>
      </c>
      <c r="I41" s="136">
        <v>12254.952109999998</v>
      </c>
      <c r="J41" s="136">
        <v>12158.057339999988</v>
      </c>
      <c r="K41" s="136">
        <v>10847.661014000001</v>
      </c>
      <c r="L41" s="136">
        <v>10957.834676000028</v>
      </c>
      <c r="M41" s="136">
        <v>10161.686771999968</v>
      </c>
      <c r="N41" s="136">
        <v>9532.6589919998914</v>
      </c>
      <c r="O41"/>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row>
    <row r="42" spans="1:105" s="10" customFormat="1" ht="16.5" customHeight="1" outlineLevel="1" x14ac:dyDescent="0.3">
      <c r="A42" s="129" t="s">
        <v>57</v>
      </c>
      <c r="B42" s="138">
        <f t="shared" si="0"/>
        <v>110951.57569399747</v>
      </c>
      <c r="C42" s="128">
        <v>7825.3480799995104</v>
      </c>
      <c r="D42" s="128">
        <v>11457.238517999052</v>
      </c>
      <c r="E42" s="128">
        <v>11377.635195999326</v>
      </c>
      <c r="F42" s="128">
        <v>9810.7294519998541</v>
      </c>
      <c r="G42" s="128">
        <v>10772.926879999883</v>
      </c>
      <c r="H42" s="128">
        <v>10039.221663999964</v>
      </c>
      <c r="I42" s="128">
        <v>9329.806129999999</v>
      </c>
      <c r="J42" s="128">
        <v>9565.3372999999883</v>
      </c>
      <c r="K42" s="128">
        <v>8193.6116440000005</v>
      </c>
      <c r="L42" s="128">
        <v>8200.1810960000275</v>
      </c>
      <c r="M42" s="128">
        <v>7549.6173719999679</v>
      </c>
      <c r="N42" s="128">
        <v>6829.922361999892</v>
      </c>
      <c r="O42"/>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row>
    <row r="43" spans="1:105" s="10" customFormat="1" ht="16.5" customHeight="1" outlineLevel="1" x14ac:dyDescent="0.3">
      <c r="A43" s="129" t="s">
        <v>37</v>
      </c>
      <c r="B43" s="138">
        <f t="shared" si="0"/>
        <v>31171.693859999999</v>
      </c>
      <c r="C43" s="128">
        <v>1497.5789399999996</v>
      </c>
      <c r="D43" s="128">
        <v>2888.8963499999995</v>
      </c>
      <c r="E43" s="128">
        <v>2708.4574200000002</v>
      </c>
      <c r="F43" s="128">
        <v>2275.3206500000001</v>
      </c>
      <c r="G43" s="128">
        <v>2965.183320000001</v>
      </c>
      <c r="H43" s="128">
        <v>2591.8821799999996</v>
      </c>
      <c r="I43" s="128">
        <v>2925.1459800000002</v>
      </c>
      <c r="J43" s="128">
        <v>2592.7200400000002</v>
      </c>
      <c r="K43" s="128">
        <v>2654.0493700000002</v>
      </c>
      <c r="L43" s="128">
        <v>2757.6535800000001</v>
      </c>
      <c r="M43" s="128">
        <v>2612.0693999999999</v>
      </c>
      <c r="N43" s="128">
        <v>2702.7366300000003</v>
      </c>
      <c r="O43"/>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1:105" ht="16.5" customHeight="1" x14ac:dyDescent="0.3">
      <c r="A44" s="133" t="s">
        <v>22</v>
      </c>
      <c r="B44" s="138">
        <f t="shared" si="0"/>
        <v>191480.33740000441</v>
      </c>
      <c r="C44" s="136">
        <v>14003.213040000692</v>
      </c>
      <c r="D44" s="136">
        <v>19436.89358000116</v>
      </c>
      <c r="E44" s="136">
        <v>19324.946720001906</v>
      </c>
      <c r="F44" s="136">
        <v>17068.23684000003</v>
      </c>
      <c r="G44" s="136">
        <v>18662.681310000113</v>
      </c>
      <c r="H44" s="136">
        <v>17495.959689999927</v>
      </c>
      <c r="I44" s="136">
        <v>16443.040030000077</v>
      </c>
      <c r="J44" s="136">
        <v>16336.454890000046</v>
      </c>
      <c r="K44" s="136">
        <v>13833.023920000045</v>
      </c>
      <c r="L44" s="136">
        <v>13763.922850000017</v>
      </c>
      <c r="M44" s="136">
        <v>12700.200590000028</v>
      </c>
      <c r="N44" s="136">
        <v>12411.763940000346</v>
      </c>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row>
    <row r="45" spans="1:105" ht="16.5" customHeight="1" x14ac:dyDescent="0.3">
      <c r="A45" s="133" t="s">
        <v>23</v>
      </c>
      <c r="B45" s="138">
        <f t="shared" si="0"/>
        <v>1097642.4783185001</v>
      </c>
      <c r="C45" s="136">
        <v>97649.016620000024</v>
      </c>
      <c r="D45" s="136">
        <v>83518.214299999992</v>
      </c>
      <c r="E45" s="136">
        <v>70584.143139999971</v>
      </c>
      <c r="F45" s="136">
        <v>90640.821410000019</v>
      </c>
      <c r="G45" s="136">
        <v>82985.922420000017</v>
      </c>
      <c r="H45" s="136">
        <v>102582.17210000003</v>
      </c>
      <c r="I45" s="136">
        <v>93215.13708</v>
      </c>
      <c r="J45" s="136">
        <v>92294.572590000011</v>
      </c>
      <c r="K45" s="136">
        <v>95127.888349999994</v>
      </c>
      <c r="L45" s="136">
        <v>95722.427270000015</v>
      </c>
      <c r="M45" s="136">
        <v>94372.278768500037</v>
      </c>
      <c r="N45" s="136">
        <v>98949.88427000001</v>
      </c>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row>
    <row r="46" spans="1:105" ht="16.5" customHeight="1" x14ac:dyDescent="0.3">
      <c r="A46" s="133" t="s">
        <v>112</v>
      </c>
      <c r="B46" s="138">
        <f t="shared" si="0"/>
        <v>34875.980380000008</v>
      </c>
      <c r="C46" s="136">
        <v>3140.0211700000004</v>
      </c>
      <c r="D46" s="136">
        <v>2892.7857300000001</v>
      </c>
      <c r="E46" s="136">
        <v>2878.3255400000003</v>
      </c>
      <c r="F46" s="136">
        <v>2679.6287199999997</v>
      </c>
      <c r="G46" s="136">
        <v>4809.8164000000006</v>
      </c>
      <c r="H46" s="136">
        <v>2747.5519600000002</v>
      </c>
      <c r="I46" s="136">
        <v>2679.8988200000008</v>
      </c>
      <c r="J46" s="136">
        <v>2363.7494400000005</v>
      </c>
      <c r="K46" s="136">
        <v>2273.58104</v>
      </c>
      <c r="L46" s="136">
        <v>2274.2903999999999</v>
      </c>
      <c r="M46" s="136">
        <v>4021.1602700000003</v>
      </c>
      <c r="N46" s="136">
        <v>2115.1708899999999</v>
      </c>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row>
    <row r="47" spans="1:105" ht="16.5" customHeight="1" x14ac:dyDescent="0.3">
      <c r="A47" s="133" t="s">
        <v>24</v>
      </c>
      <c r="B47" s="138">
        <f t="shared" si="0"/>
        <v>22105.367140002982</v>
      </c>
      <c r="C47" s="136">
        <v>2677.4921100030692</v>
      </c>
      <c r="D47" s="136">
        <v>1780.2701700004689</v>
      </c>
      <c r="E47" s="136">
        <v>2019.8128800000395</v>
      </c>
      <c r="F47" s="136">
        <v>1605.121419999967</v>
      </c>
      <c r="G47" s="136">
        <v>1770.5895399998867</v>
      </c>
      <c r="H47" s="136">
        <v>1703.7747899999272</v>
      </c>
      <c r="I47" s="136">
        <v>1731.6406199999669</v>
      </c>
      <c r="J47" s="136">
        <v>1652.6822099999654</v>
      </c>
      <c r="K47" s="136">
        <v>1597.5061799999169</v>
      </c>
      <c r="L47" s="136">
        <v>1637.0406699999266</v>
      </c>
      <c r="M47" s="136">
        <v>2006.0217399999792</v>
      </c>
      <c r="N47" s="136">
        <v>1923.4148099998699</v>
      </c>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row>
    <row r="48" spans="1:105" ht="16.5" customHeight="1" x14ac:dyDescent="0.3">
      <c r="A48" s="133" t="s">
        <v>25</v>
      </c>
      <c r="B48" s="138">
        <f t="shared" si="0"/>
        <v>52966.374399999986</v>
      </c>
      <c r="C48" s="136">
        <v>455.73146000000003</v>
      </c>
      <c r="D48" s="136">
        <v>1358.8412100000003</v>
      </c>
      <c r="E48" s="136">
        <v>16897.501259999997</v>
      </c>
      <c r="F48" s="136">
        <v>3863.9612399999987</v>
      </c>
      <c r="G48" s="136">
        <v>1091.0972600000002</v>
      </c>
      <c r="H48" s="136">
        <v>559.21570999999994</v>
      </c>
      <c r="I48" s="136">
        <v>721.23870000000011</v>
      </c>
      <c r="J48" s="136">
        <v>1071.2484899999999</v>
      </c>
      <c r="K48" s="136">
        <v>5596.9205699999993</v>
      </c>
      <c r="L48" s="136">
        <v>509.53361000000007</v>
      </c>
      <c r="M48" s="136">
        <v>490.87088</v>
      </c>
      <c r="N48" s="136">
        <v>20350.214009999996</v>
      </c>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row>
    <row r="49" spans="1:59" ht="16.5" customHeight="1" x14ac:dyDescent="0.3">
      <c r="A49" s="133" t="s">
        <v>97</v>
      </c>
      <c r="B49" s="138">
        <f t="shared" si="0"/>
        <v>7312.8127599999989</v>
      </c>
      <c r="C49" s="136">
        <v>1007.0672000000002</v>
      </c>
      <c r="D49" s="136">
        <v>400.87034000000017</v>
      </c>
      <c r="E49" s="136">
        <v>304.6622799999999</v>
      </c>
      <c r="F49" s="136">
        <v>84.560580000000002</v>
      </c>
      <c r="G49" s="136">
        <v>138.99001000000001</v>
      </c>
      <c r="H49" s="136">
        <v>260.08583999999996</v>
      </c>
      <c r="I49" s="136">
        <v>307.41451999999998</v>
      </c>
      <c r="J49" s="136">
        <v>239.53326000000004</v>
      </c>
      <c r="K49" s="136">
        <v>140.35949999999997</v>
      </c>
      <c r="L49" s="136">
        <v>154.18993</v>
      </c>
      <c r="M49" s="136">
        <v>272.64963</v>
      </c>
      <c r="N49" s="136">
        <v>4002.4296699999991</v>
      </c>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row>
    <row r="50" spans="1:59" ht="16.5" customHeight="1" x14ac:dyDescent="0.3">
      <c r="A50" s="133" t="s">
        <v>113</v>
      </c>
      <c r="B50" s="138">
        <f t="shared" si="0"/>
        <v>96677.256690000009</v>
      </c>
      <c r="C50" s="136">
        <v>6856.9519799999998</v>
      </c>
      <c r="D50" s="136">
        <v>7392.5905700000021</v>
      </c>
      <c r="E50" s="136">
        <v>8328.294850000002</v>
      </c>
      <c r="F50" s="136">
        <v>8797.8886500000026</v>
      </c>
      <c r="G50" s="136">
        <v>8176.5455899999988</v>
      </c>
      <c r="H50" s="136">
        <v>7800.5522800000017</v>
      </c>
      <c r="I50" s="136">
        <v>7767.1337799999992</v>
      </c>
      <c r="J50" s="136">
        <v>8263.2942199999961</v>
      </c>
      <c r="K50" s="136">
        <v>8432.3712200000009</v>
      </c>
      <c r="L50" s="136">
        <v>8234.7361900000014</v>
      </c>
      <c r="M50" s="136">
        <v>7814.492970000003</v>
      </c>
      <c r="N50" s="136">
        <v>8812.4043900000015</v>
      </c>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row>
    <row r="51" spans="1:59" ht="16.5" customHeight="1" x14ac:dyDescent="0.3">
      <c r="A51" s="133" t="s">
        <v>95</v>
      </c>
      <c r="B51" s="138">
        <f t="shared" si="0"/>
        <v>78419.273092203803</v>
      </c>
      <c r="C51" s="136">
        <v>5518.9869599993808</v>
      </c>
      <c r="D51" s="136">
        <v>3354.7282800004591</v>
      </c>
      <c r="E51" s="136">
        <v>6629.0712999993912</v>
      </c>
      <c r="F51" s="136">
        <v>5677.9489300004398</v>
      </c>
      <c r="G51" s="136">
        <v>7745.020560000572</v>
      </c>
      <c r="H51" s="136">
        <v>6415.6374200006057</v>
      </c>
      <c r="I51" s="136">
        <v>7162.9957352006668</v>
      </c>
      <c r="J51" s="136">
        <v>4431.3834620004454</v>
      </c>
      <c r="K51" s="136">
        <v>12443.515390000419</v>
      </c>
      <c r="L51" s="136">
        <v>5477.0388700002795</v>
      </c>
      <c r="M51" s="136">
        <v>6800.471660000303</v>
      </c>
      <c r="N51" s="136">
        <v>6762.4745250008418</v>
      </c>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row>
    <row r="52" spans="1:59" ht="16.5" customHeight="1" x14ac:dyDescent="0.3">
      <c r="A52" s="133" t="s">
        <v>96</v>
      </c>
      <c r="B52" s="138">
        <f t="shared" si="0"/>
        <v>49583.416198003222</v>
      </c>
      <c r="C52" s="136">
        <v>3499.2699800005562</v>
      </c>
      <c r="D52" s="136">
        <v>3359.1252500003116</v>
      </c>
      <c r="E52" s="136">
        <v>4992.2534630003511</v>
      </c>
      <c r="F52" s="136">
        <v>3832.6771900001736</v>
      </c>
      <c r="G52" s="136">
        <v>5529.8755900003598</v>
      </c>
      <c r="H52" s="136">
        <v>4992.1186500002723</v>
      </c>
      <c r="I52" s="136">
        <v>3741.7861150001427</v>
      </c>
      <c r="J52" s="136">
        <v>3731.513940000304</v>
      </c>
      <c r="K52" s="136">
        <v>4186.4779100001015</v>
      </c>
      <c r="L52" s="136">
        <v>3805.5121300000883</v>
      </c>
      <c r="M52" s="136">
        <v>3509.260440000151</v>
      </c>
      <c r="N52" s="136">
        <v>4403.5455400004057</v>
      </c>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row>
    <row r="53" spans="1:59" ht="16.5" customHeight="1" x14ac:dyDescent="0.3">
      <c r="A53" s="134" t="s">
        <v>26</v>
      </c>
      <c r="B53" s="139">
        <f t="shared" si="0"/>
        <v>8178.8194300000005</v>
      </c>
      <c r="C53" s="145">
        <v>365.72467</v>
      </c>
      <c r="D53" s="145">
        <v>863.91088000000025</v>
      </c>
      <c r="E53" s="145">
        <v>446.61196999999999</v>
      </c>
      <c r="F53" s="145">
        <v>459.23697000000004</v>
      </c>
      <c r="G53" s="145">
        <v>470.64993999999996</v>
      </c>
      <c r="H53" s="145">
        <v>607.79234000000008</v>
      </c>
      <c r="I53" s="145">
        <v>508.01569999999998</v>
      </c>
      <c r="J53" s="145">
        <v>2117.4510600000003</v>
      </c>
      <c r="K53" s="145">
        <v>933.19812000000002</v>
      </c>
      <c r="L53" s="145">
        <v>630.55232999999998</v>
      </c>
      <c r="M53" s="145">
        <v>354.89270999999997</v>
      </c>
      <c r="N53" s="145">
        <v>420.78273999999999</v>
      </c>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row>
    <row r="54" spans="1:59" ht="6.75" customHeight="1" x14ac:dyDescent="0.3">
      <c r="A54" s="17"/>
      <c r="B54" s="51"/>
      <c r="C54" s="51"/>
      <c r="D54" s="51"/>
      <c r="E54" s="51"/>
      <c r="F54" s="51"/>
      <c r="G54" s="51"/>
      <c r="H54" s="51"/>
      <c r="I54" s="51"/>
      <c r="J54" s="51"/>
      <c r="K54" s="51"/>
      <c r="L54" s="51"/>
      <c r="M54" s="51"/>
      <c r="N54" s="51"/>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row>
    <row r="55" spans="1:59" ht="16.5" customHeight="1" x14ac:dyDescent="0.3">
      <c r="A55" s="141" t="s">
        <v>99</v>
      </c>
      <c r="B55" s="94">
        <f t="shared" ref="B55:B59" si="1">SUM(C55:N55)</f>
        <v>15968.62708</v>
      </c>
      <c r="C55" s="135">
        <v>1588.11267</v>
      </c>
      <c r="D55" s="135">
        <v>1839.7973900000002</v>
      </c>
      <c r="E55" s="135">
        <v>475.54719000000011</v>
      </c>
      <c r="F55" s="135">
        <v>1055.6946200000002</v>
      </c>
      <c r="G55" s="135">
        <v>3296.0285199999998</v>
      </c>
      <c r="H55" s="135">
        <v>1308.0192199999999</v>
      </c>
      <c r="I55" s="135">
        <v>810.72834999999998</v>
      </c>
      <c r="J55" s="135">
        <v>529.52228000000002</v>
      </c>
      <c r="K55" s="135">
        <v>2608.1405399999999</v>
      </c>
      <c r="L55" s="135">
        <v>1038.6403400000002</v>
      </c>
      <c r="M55" s="135">
        <v>539.45103000000006</v>
      </c>
      <c r="N55" s="135">
        <v>878.94492999999989</v>
      </c>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row>
    <row r="56" spans="1:59" ht="16.5" customHeight="1" x14ac:dyDescent="0.3">
      <c r="A56" s="133" t="s">
        <v>100</v>
      </c>
      <c r="B56" s="138">
        <f t="shared" si="1"/>
        <v>18950.496329999987</v>
      </c>
      <c r="C56" s="136">
        <v>3276.6712699999925</v>
      </c>
      <c r="D56" s="136">
        <v>2147.0353399999958</v>
      </c>
      <c r="E56" s="136">
        <v>2669.4168100000002</v>
      </c>
      <c r="F56" s="136">
        <v>1692.6404</v>
      </c>
      <c r="G56" s="136">
        <v>1466.9587499999998</v>
      </c>
      <c r="H56" s="136">
        <v>1627.2568500000004</v>
      </c>
      <c r="I56" s="136">
        <v>1070.7258400000001</v>
      </c>
      <c r="J56" s="136">
        <v>976.6979399999999</v>
      </c>
      <c r="K56" s="136">
        <v>1963.1189799999995</v>
      </c>
      <c r="L56" s="136">
        <v>861.00459999999987</v>
      </c>
      <c r="M56" s="136">
        <v>650.26355000000024</v>
      </c>
      <c r="N56" s="136">
        <v>548.70600000000013</v>
      </c>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row>
    <row r="57" spans="1:59" ht="16.5" customHeight="1" x14ac:dyDescent="0.3">
      <c r="A57" s="159" t="s">
        <v>101</v>
      </c>
      <c r="B57" s="138">
        <f t="shared" si="1"/>
        <v>2613.7500599999998</v>
      </c>
      <c r="C57" s="136">
        <v>1121.7001699999996</v>
      </c>
      <c r="D57" s="136">
        <v>486.60746</v>
      </c>
      <c r="E57" s="136">
        <v>199.98715000000004</v>
      </c>
      <c r="F57" s="136">
        <v>459.56476000000009</v>
      </c>
      <c r="G57" s="136">
        <v>225.01294000000001</v>
      </c>
      <c r="H57" s="136">
        <v>60.073719999999994</v>
      </c>
      <c r="I57" s="136">
        <v>26.293980000000005</v>
      </c>
      <c r="J57" s="136">
        <v>11.581539999999999</v>
      </c>
      <c r="K57" s="136">
        <v>0.36133999999999999</v>
      </c>
      <c r="L57" s="136">
        <v>14.816690000000001</v>
      </c>
      <c r="M57" s="136">
        <v>5.5756399999999999</v>
      </c>
      <c r="N57" s="136">
        <v>2.1746700000000008</v>
      </c>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row>
    <row r="58" spans="1:59" ht="16.5" customHeight="1" x14ac:dyDescent="0.3">
      <c r="A58" s="133" t="s">
        <v>102</v>
      </c>
      <c r="B58" s="138">
        <f t="shared" si="1"/>
        <v>4852.3239900000026</v>
      </c>
      <c r="C58" s="136">
        <v>2161.9406900000013</v>
      </c>
      <c r="D58" s="136">
        <v>1961.4285200000006</v>
      </c>
      <c r="E58" s="136">
        <v>201.08457000000007</v>
      </c>
      <c r="F58" s="136">
        <v>178.99167999999997</v>
      </c>
      <c r="G58" s="136">
        <v>64.379500000000007</v>
      </c>
      <c r="H58" s="136">
        <v>33.058380000000007</v>
      </c>
      <c r="I58" s="136">
        <v>99.567489999999992</v>
      </c>
      <c r="J58" s="136">
        <v>22.75442</v>
      </c>
      <c r="K58" s="136">
        <v>14.673020000000001</v>
      </c>
      <c r="L58" s="136">
        <v>33.118859999999998</v>
      </c>
      <c r="M58" s="136">
        <v>69.875370000000004</v>
      </c>
      <c r="N58" s="136">
        <v>11.45149</v>
      </c>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row>
    <row r="59" spans="1:59" ht="16.5" customHeight="1" x14ac:dyDescent="0.3">
      <c r="A59" s="160" t="s">
        <v>103</v>
      </c>
      <c r="B59" s="139">
        <f t="shared" si="1"/>
        <v>412315.78521971777</v>
      </c>
      <c r="C59" s="145">
        <v>91877.463790714246</v>
      </c>
      <c r="D59" s="145">
        <v>61088.220777142888</v>
      </c>
      <c r="E59" s="145">
        <v>60035.949647142981</v>
      </c>
      <c r="F59" s="145">
        <v>66512.47284142852</v>
      </c>
      <c r="G59" s="145">
        <v>65668.406511177309</v>
      </c>
      <c r="H59" s="145">
        <v>64239.062195725397</v>
      </c>
      <c r="I59" s="145">
        <v>1706.380546844292</v>
      </c>
      <c r="J59" s="145">
        <v>278.96726118400198</v>
      </c>
      <c r="K59" s="145">
        <v>260.33879555671558</v>
      </c>
      <c r="L59" s="145">
        <v>160.89286068465745</v>
      </c>
      <c r="M59" s="145">
        <v>85.216211735773584</v>
      </c>
      <c r="N59" s="145">
        <v>402.41378038100527</v>
      </c>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row>
    <row r="60" spans="1:59" ht="8.25" customHeight="1" x14ac:dyDescent="0.3">
      <c r="A60" s="17"/>
      <c r="B60" s="51"/>
      <c r="C60" s="51"/>
      <c r="D60" s="51"/>
      <c r="E60" s="51"/>
      <c r="F60" s="51"/>
      <c r="G60" s="51"/>
      <c r="H60" s="51"/>
      <c r="I60" s="51"/>
      <c r="J60" s="51"/>
      <c r="K60" s="51"/>
      <c r="L60" s="51"/>
      <c r="M60" s="51"/>
      <c r="N60" s="51"/>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row>
    <row r="61" spans="1:59" ht="21" customHeight="1" x14ac:dyDescent="0.3">
      <c r="A61" s="74" t="s">
        <v>116</v>
      </c>
      <c r="B61" s="80">
        <f>SUM(C61:N61)</f>
        <v>13679642.540902793</v>
      </c>
      <c r="C61" s="80">
        <f>+C8+C16+C19+C41+SUM(C44:C53)+SUM(C55:C59)</f>
        <v>1380686.5813200122</v>
      </c>
      <c r="D61" s="80">
        <f t="shared" ref="D61:N61" si="2">+D8+D16+D19+D41+SUM(D44:D53)+SUM(D55:D59)</f>
        <v>946429.36704801046</v>
      </c>
      <c r="E61" s="80">
        <f t="shared" si="2"/>
        <v>1079661.0512790114</v>
      </c>
      <c r="F61" s="80">
        <f t="shared" si="2"/>
        <v>1765088.4353520104</v>
      </c>
      <c r="G61" s="80">
        <f t="shared" si="2"/>
        <v>1061302.2486900091</v>
      </c>
      <c r="H61" s="80">
        <f t="shared" si="2"/>
        <v>1082152.9510540126</v>
      </c>
      <c r="I61" s="80">
        <f t="shared" si="2"/>
        <v>1122993.9843702086</v>
      </c>
      <c r="J61" s="80">
        <f t="shared" si="2"/>
        <v>1003364.5730220046</v>
      </c>
      <c r="K61" s="80">
        <f t="shared" si="2"/>
        <v>1118900.618354002</v>
      </c>
      <c r="L61" s="80">
        <f t="shared" si="2"/>
        <v>1009838.5966660008</v>
      </c>
      <c r="M61" s="80">
        <f t="shared" si="2"/>
        <v>1040355.4073405055</v>
      </c>
      <c r="N61" s="80">
        <f t="shared" si="2"/>
        <v>1068868.7264070052</v>
      </c>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row>
    <row r="62" spans="1:59" ht="16.5" customHeight="1" x14ac:dyDescent="0.3">
      <c r="A62" s="76" t="s">
        <v>47</v>
      </c>
      <c r="B62" s="140">
        <f>SUM(C62:N62)</f>
        <v>716262.22956000036</v>
      </c>
      <c r="C62" s="60">
        <v>80077.459180000093</v>
      </c>
      <c r="D62" s="60">
        <v>50966.225269999799</v>
      </c>
      <c r="E62" s="60">
        <v>51978.482790000104</v>
      </c>
      <c r="F62" s="60">
        <v>118180.75095</v>
      </c>
      <c r="G62" s="60">
        <v>48287.345510000196</v>
      </c>
      <c r="H62" s="60">
        <v>56357.282969999898</v>
      </c>
      <c r="I62" s="60">
        <v>65925.842090000107</v>
      </c>
      <c r="J62" s="60">
        <v>49812.354909999995</v>
      </c>
      <c r="K62" s="60">
        <v>53796.837860000102</v>
      </c>
      <c r="L62" s="60">
        <v>41151.498379999997</v>
      </c>
      <c r="M62" s="60">
        <v>46648.387999999999</v>
      </c>
      <c r="N62" s="60">
        <v>53079.76165</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row>
    <row r="63" spans="1:59" ht="14.4" customHeight="1" x14ac:dyDescent="0.3">
      <c r="A63" s="76" t="s">
        <v>48</v>
      </c>
      <c r="B63" s="140">
        <f>SUM(C63:N63)</f>
        <v>37419.195519999994</v>
      </c>
      <c r="C63" s="60">
        <v>2061.13969</v>
      </c>
      <c r="D63" s="60">
        <v>1773.0559900000001</v>
      </c>
      <c r="E63" s="60">
        <v>2218.1342799999998</v>
      </c>
      <c r="F63" s="60">
        <v>1553.2554599999999</v>
      </c>
      <c r="G63" s="60">
        <v>2755.5466299999998</v>
      </c>
      <c r="H63" s="60">
        <v>2164.05485</v>
      </c>
      <c r="I63" s="60">
        <v>1889.0980900000002</v>
      </c>
      <c r="J63" s="60">
        <v>2681.8110099999999</v>
      </c>
      <c r="K63" s="60">
        <v>10518.10103</v>
      </c>
      <c r="L63" s="60">
        <v>3308.30348</v>
      </c>
      <c r="M63" s="60">
        <v>2901.12601</v>
      </c>
      <c r="N63" s="60">
        <v>3595.56899999999</v>
      </c>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row>
    <row r="64" spans="1:59" ht="21.75" customHeight="1" x14ac:dyDescent="0.3">
      <c r="A64" s="65" t="s">
        <v>117</v>
      </c>
      <c r="B64" s="81">
        <f>SUM(C64:N64)</f>
        <v>12925961.11582279</v>
      </c>
      <c r="C64" s="81">
        <f t="shared" ref="C64:N64" si="3">+C61-C62-C63</f>
        <v>1298547.9824500121</v>
      </c>
      <c r="D64" s="81">
        <f t="shared" si="3"/>
        <v>893690.08578801062</v>
      </c>
      <c r="E64" s="81">
        <f t="shared" si="3"/>
        <v>1025464.4342090113</v>
      </c>
      <c r="F64" s="81">
        <f t="shared" si="3"/>
        <v>1645354.4289420105</v>
      </c>
      <c r="G64" s="81">
        <f t="shared" si="3"/>
        <v>1010259.3565500089</v>
      </c>
      <c r="H64" s="81">
        <f t="shared" si="3"/>
        <v>1023631.6132340127</v>
      </c>
      <c r="I64" s="81">
        <f t="shared" si="3"/>
        <v>1055179.0441902084</v>
      </c>
      <c r="J64" s="81">
        <f t="shared" si="3"/>
        <v>950870.40710200462</v>
      </c>
      <c r="K64" s="81">
        <f t="shared" si="3"/>
        <v>1054585.6794640019</v>
      </c>
      <c r="L64" s="81">
        <f t="shared" si="3"/>
        <v>965378.79480600078</v>
      </c>
      <c r="M64" s="81">
        <f t="shared" si="3"/>
        <v>990805.89333050547</v>
      </c>
      <c r="N64" s="81">
        <f t="shared" si="3"/>
        <v>1012193.3957570052</v>
      </c>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row>
    <row r="65" spans="1:58" ht="14.4" customHeight="1" x14ac:dyDescent="0.3">
      <c r="A65" s="73" t="s">
        <v>118</v>
      </c>
      <c r="B65" s="140">
        <f t="shared" ref="B65:B68" si="4">SUM(C65:N65)</f>
        <v>201972.38909999613</v>
      </c>
      <c r="C65" s="61">
        <f>SUM(C66:C68)</f>
        <v>20142.828619997272</v>
      </c>
      <c r="D65" s="61">
        <f t="shared" ref="D65:N65" si="5">SUM(D66:D68)</f>
        <v>20060.087699999938</v>
      </c>
      <c r="E65" s="61">
        <f t="shared" si="5"/>
        <v>25224.720230000039</v>
      </c>
      <c r="F65" s="61">
        <f t="shared" si="5"/>
        <v>16228.355650000276</v>
      </c>
      <c r="G65" s="61">
        <f t="shared" si="5"/>
        <v>22402.684299999659</v>
      </c>
      <c r="H65" s="61">
        <f t="shared" si="5"/>
        <v>20489.13815999918</v>
      </c>
      <c r="I65" s="61">
        <f t="shared" si="5"/>
        <v>13352.447649999787</v>
      </c>
      <c r="J65" s="61">
        <f t="shared" si="5"/>
        <v>18479.045219998483</v>
      </c>
      <c r="K65" s="61">
        <f t="shared" si="5"/>
        <v>11026.027560000008</v>
      </c>
      <c r="L65" s="61">
        <f t="shared" si="5"/>
        <v>14530.383639999662</v>
      </c>
      <c r="M65" s="61">
        <f t="shared" si="5"/>
        <v>10217.345879999804</v>
      </c>
      <c r="N65" s="61">
        <f t="shared" si="5"/>
        <v>9819.3244900019963</v>
      </c>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row>
    <row r="66" spans="1:58" ht="14.4" customHeight="1" outlineLevel="1" x14ac:dyDescent="0.3">
      <c r="A66" s="79" t="s">
        <v>53</v>
      </c>
      <c r="B66" s="140">
        <f t="shared" si="4"/>
        <v>112010.82774000004</v>
      </c>
      <c r="C66" s="61">
        <f>+'[2]2017'!B57/1000</f>
        <v>12649.571090000016</v>
      </c>
      <c r="D66" s="61">
        <f>+'[2]2017'!C57/1000</f>
        <v>10784.612809999997</v>
      </c>
      <c r="E66" s="61">
        <f>+'[2]2017'!D57/1000</f>
        <v>17349.938920000022</v>
      </c>
      <c r="F66" s="61">
        <f>+'[2]2017'!E57/1000</f>
        <v>10220.789599999995</v>
      </c>
      <c r="G66" s="61">
        <f>+'[2]2017'!F57/1000</f>
        <v>16457.247849999982</v>
      </c>
      <c r="H66" s="61">
        <f>+'[2]2017'!G57/1000</f>
        <v>10451.591140000004</v>
      </c>
      <c r="I66" s="61">
        <f>+'[2]2017'!H57/1000</f>
        <v>6541.8015900000109</v>
      </c>
      <c r="J66" s="61">
        <f>+'[2]2017'!I57/1000</f>
        <v>9206.4591200000013</v>
      </c>
      <c r="K66" s="61">
        <f>+'[2]2017'!J57/1000</f>
        <v>4648.5554700000057</v>
      </c>
      <c r="L66" s="61">
        <f>+'[2]2017'!K57/1000</f>
        <v>5782.4075900000016</v>
      </c>
      <c r="M66" s="61">
        <f>+'[2]2017'!L57/1000</f>
        <v>3596.2634799999933</v>
      </c>
      <c r="N66" s="61">
        <f>+'[2]2017'!M57/1000</f>
        <v>4321.5890800000079</v>
      </c>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row>
    <row r="67" spans="1:58" ht="14.4" customHeight="1" outlineLevel="1" x14ac:dyDescent="0.3">
      <c r="A67" s="79" t="s">
        <v>52</v>
      </c>
      <c r="B67" s="140">
        <f t="shared" si="4"/>
        <v>86644.786069996087</v>
      </c>
      <c r="C67" s="61">
        <f>+'[2]2017'!B58/1000</f>
        <v>7109.1414599972568</v>
      </c>
      <c r="D67" s="61">
        <f>+'[2]2017'!C58/1000</f>
        <v>8409.6981799999448</v>
      </c>
      <c r="E67" s="61">
        <f>+'[2]2017'!D58/1000</f>
        <v>7655.9278200000163</v>
      </c>
      <c r="F67" s="61">
        <f>+'[2]2017'!E58/1000</f>
        <v>5755.5268900002793</v>
      </c>
      <c r="G67" s="61">
        <f>+'[2]2017'!F58/1000</f>
        <v>5833.7970299996778</v>
      </c>
      <c r="H67" s="61">
        <f>+'[2]2017'!G58/1000</f>
        <v>9424.8594399991762</v>
      </c>
      <c r="I67" s="61">
        <f>+'[2]2017'!H58/1000</f>
        <v>6772.8533099997767</v>
      </c>
      <c r="J67" s="61">
        <f>+'[2]2017'!I58/1000</f>
        <v>8995.5975499984852</v>
      </c>
      <c r="K67" s="61">
        <f>+'[2]2017'!J58/1000</f>
        <v>6242.4196100000026</v>
      </c>
      <c r="L67" s="61">
        <f>+'[2]2017'!K58/1000</f>
        <v>8508.1471399996608</v>
      </c>
      <c r="M67" s="61">
        <f>+'[2]2017'!L58/1000</f>
        <v>6532.6348099998122</v>
      </c>
      <c r="N67" s="61">
        <f>+'[2]2017'!M58/1000</f>
        <v>5404.1828300019897</v>
      </c>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row>
    <row r="68" spans="1:58" ht="14.4" customHeight="1" outlineLevel="1" x14ac:dyDescent="0.3">
      <c r="A68" s="79" t="s">
        <v>51</v>
      </c>
      <c r="B68" s="140">
        <f t="shared" si="4"/>
        <v>3316.7752900000019</v>
      </c>
      <c r="C68" s="61">
        <f>+'[2]2017'!B59/1000</f>
        <v>384.11607000000009</v>
      </c>
      <c r="D68" s="61">
        <f>+'[2]2017'!C59/1000</f>
        <v>865.77670999999964</v>
      </c>
      <c r="E68" s="61">
        <f>+'[2]2017'!D59/1000</f>
        <v>218.85348999999999</v>
      </c>
      <c r="F68" s="61">
        <f>+'[2]2017'!E59/1000</f>
        <v>252.03916000000228</v>
      </c>
      <c r="G68" s="61">
        <f>+'[2]2017'!F59/1000</f>
        <v>111.63942</v>
      </c>
      <c r="H68" s="61">
        <f>+'[2]2017'!G59/1000</f>
        <v>612.6875799999998</v>
      </c>
      <c r="I68" s="61">
        <f>+'[2]2017'!H59/1000</f>
        <v>37.792749999999998</v>
      </c>
      <c r="J68" s="61">
        <f>+'[2]2017'!I59/1000</f>
        <v>276.98854999999998</v>
      </c>
      <c r="K68" s="61">
        <f>+'[2]2017'!J59/1000</f>
        <v>135.05248</v>
      </c>
      <c r="L68" s="61">
        <f>+'[2]2017'!K59/1000</f>
        <v>239.82891000000004</v>
      </c>
      <c r="M68" s="61">
        <f>+'[2]2017'!L59/1000</f>
        <v>88.447589999999991</v>
      </c>
      <c r="N68" s="61">
        <f>+'[2]2017'!M59/1000</f>
        <v>93.552580000000006</v>
      </c>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row>
    <row r="69" spans="1:58" ht="20.25" customHeight="1" x14ac:dyDescent="0.3">
      <c r="A69" s="75" t="s">
        <v>119</v>
      </c>
      <c r="B69" s="82">
        <f>SUM(C69:N69)</f>
        <v>12723988.726722797</v>
      </c>
      <c r="C69" s="82">
        <f>+C64-C65</f>
        <v>1278405.1538300149</v>
      </c>
      <c r="D69" s="82">
        <f t="shared" ref="D69:N69" si="6">+D64-D65</f>
        <v>873629.9980880107</v>
      </c>
      <c r="E69" s="82">
        <f t="shared" si="6"/>
        <v>1000239.7139790112</v>
      </c>
      <c r="F69" s="82">
        <f t="shared" si="6"/>
        <v>1629126.0732920102</v>
      </c>
      <c r="G69" s="82">
        <f t="shared" si="6"/>
        <v>987856.67225000926</v>
      </c>
      <c r="H69" s="82">
        <f t="shared" si="6"/>
        <v>1003142.4750740136</v>
      </c>
      <c r="I69" s="82">
        <f t="shared" si="6"/>
        <v>1041826.5965402087</v>
      </c>
      <c r="J69" s="82">
        <f t="shared" si="6"/>
        <v>932391.36188200617</v>
      </c>
      <c r="K69" s="82">
        <f t="shared" si="6"/>
        <v>1043559.6519040019</v>
      </c>
      <c r="L69" s="82">
        <f t="shared" si="6"/>
        <v>950848.41116600111</v>
      </c>
      <c r="M69" s="82">
        <f t="shared" si="6"/>
        <v>980588.54745050566</v>
      </c>
      <c r="N69" s="82">
        <f t="shared" si="6"/>
        <v>1002374.0712670032</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row>
    <row r="70" spans="1:58" customFormat="1" x14ac:dyDescent="0.3">
      <c r="A70" s="223" t="s">
        <v>137</v>
      </c>
      <c r="B70" s="223"/>
      <c r="C70" s="223"/>
      <c r="D70" s="85"/>
      <c r="E70" s="85"/>
      <c r="F70" s="85"/>
    </row>
    <row r="71" spans="1:58" ht="36.75" customHeight="1" x14ac:dyDescent="0.3">
      <c r="A71" s="240" t="s">
        <v>134</v>
      </c>
      <c r="B71" s="240"/>
      <c r="C71" s="240"/>
      <c r="D71" s="240"/>
      <c r="E71" s="240"/>
      <c r="F71" s="240"/>
      <c r="G71" s="240"/>
      <c r="H71" s="240"/>
      <c r="I71" s="240"/>
      <c r="J71" s="240"/>
      <c r="K71" s="240"/>
      <c r="L71" s="240"/>
      <c r="M71" s="89"/>
      <c r="N71" s="144"/>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row>
    <row r="72" spans="1:58" x14ac:dyDescent="0.3">
      <c r="A72" s="221" t="s">
        <v>115</v>
      </c>
      <c r="B72" s="221"/>
      <c r="C72" s="221"/>
      <c r="D72" s="221"/>
      <c r="E72" s="221"/>
      <c r="F72" s="221"/>
      <c r="G72" s="221"/>
      <c r="H72" s="221"/>
      <c r="I72" s="221"/>
      <c r="J72" s="221"/>
      <c r="K72" s="221"/>
      <c r="L72" s="147"/>
      <c r="M72" s="147"/>
      <c r="N72" s="147"/>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row>
    <row r="73" spans="1:58" x14ac:dyDescent="0.3">
      <c r="A73" s="223" t="s">
        <v>120</v>
      </c>
      <c r="B73" s="223"/>
      <c r="C73" s="223"/>
      <c r="D73" s="88"/>
      <c r="E73" s="39"/>
      <c r="F73" s="39"/>
      <c r="G73" s="39"/>
      <c r="H73" s="39"/>
      <c r="I73" s="39"/>
      <c r="J73" s="39"/>
      <c r="K73" s="39"/>
      <c r="L73" s="39"/>
      <c r="M73" s="39"/>
      <c r="N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row>
    <row r="74" spans="1:58" x14ac:dyDescent="0.3">
      <c r="A74" s="223" t="s">
        <v>121</v>
      </c>
      <c r="B74" s="223"/>
      <c r="C74" s="223"/>
      <c r="D74" s="88"/>
      <c r="E74" s="39"/>
      <c r="F74" s="39"/>
      <c r="G74" s="39"/>
      <c r="H74" s="39"/>
      <c r="I74" s="39"/>
      <c r="J74" s="39"/>
      <c r="K74" s="39"/>
      <c r="L74" s="39"/>
      <c r="M74" s="39"/>
      <c r="N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row>
    <row r="75" spans="1:58" s="7" customFormat="1" ht="13.95" customHeight="1" x14ac:dyDescent="0.3">
      <c r="A75" s="241" t="s">
        <v>136</v>
      </c>
      <c r="B75" s="241"/>
      <c r="C75" s="241"/>
      <c r="D75" s="90"/>
      <c r="O75"/>
    </row>
    <row r="76" spans="1:58" s="7" customFormat="1" ht="13.95" customHeight="1" x14ac:dyDescent="0.3">
      <c r="A76" s="223" t="s">
        <v>122</v>
      </c>
      <c r="B76" s="223"/>
      <c r="C76" s="223"/>
      <c r="D76" s="88"/>
      <c r="O76"/>
    </row>
    <row r="77" spans="1:58" s="2" customFormat="1" ht="13.2" x14ac:dyDescent="0.25">
      <c r="A77" s="223"/>
      <c r="B77" s="223"/>
      <c r="C77" s="223"/>
      <c r="D77" s="88"/>
    </row>
    <row r="78" spans="1:58" x14ac:dyDescent="0.3">
      <c r="A78" s="42" t="s">
        <v>58</v>
      </c>
      <c r="B78" s="41"/>
      <c r="C78" s="41"/>
      <c r="D78" s="41"/>
      <c r="E78" s="41"/>
      <c r="F78" s="41"/>
      <c r="G78" s="41"/>
      <c r="H78" s="41"/>
      <c r="I78" s="41"/>
      <c r="J78" s="41"/>
      <c r="K78" s="41"/>
      <c r="L78" s="41"/>
      <c r="M78" s="41"/>
      <c r="N78" s="41"/>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row>
    <row r="79" spans="1:58" x14ac:dyDescent="0.3">
      <c r="A79" s="42" t="s">
        <v>111</v>
      </c>
      <c r="B79" s="41"/>
      <c r="C79" s="41"/>
      <c r="D79" s="41"/>
      <c r="E79" s="41"/>
      <c r="F79" s="41"/>
      <c r="G79" s="41"/>
      <c r="H79" s="41"/>
      <c r="I79" s="41"/>
      <c r="J79" s="41"/>
      <c r="K79" s="41"/>
      <c r="L79" s="41"/>
      <c r="M79" s="41"/>
      <c r="N79" s="41"/>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row>
    <row r="80" spans="1:58" x14ac:dyDescent="0.3">
      <c r="A80" s="40"/>
      <c r="B80" s="40"/>
      <c r="C80" s="40"/>
      <c r="D80" s="40"/>
      <c r="E80" s="40"/>
      <c r="F80" s="40"/>
      <c r="G80" s="40"/>
      <c r="H80" s="40"/>
      <c r="I80" s="40"/>
      <c r="J80" s="40"/>
      <c r="K80" s="40"/>
      <c r="L80" s="40"/>
      <c r="M80" s="40"/>
      <c r="N80" s="40"/>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row>
    <row r="81" spans="1:59" x14ac:dyDescent="0.3">
      <c r="A81" s="40"/>
      <c r="B81" s="40"/>
      <c r="C81" s="40"/>
      <c r="D81" s="40"/>
      <c r="E81" s="40"/>
      <c r="F81" s="40"/>
      <c r="G81" s="40"/>
      <c r="H81" s="40"/>
      <c r="I81" s="40"/>
      <c r="J81" s="40"/>
      <c r="K81" s="40"/>
      <c r="L81" s="40"/>
      <c r="M81" s="40"/>
      <c r="N81" s="40"/>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row>
    <row r="82" spans="1:59" x14ac:dyDescent="0.3">
      <c r="A82" s="39"/>
      <c r="B82" s="38"/>
      <c r="C82" s="38"/>
      <c r="D82" s="38"/>
      <c r="E82" s="38"/>
      <c r="F82" s="38"/>
      <c r="G82" s="38"/>
      <c r="H82" s="38"/>
      <c r="I82" s="38"/>
      <c r="J82" s="38"/>
      <c r="K82" s="38"/>
      <c r="L82" s="38"/>
      <c r="M82" s="38"/>
      <c r="N82" s="38"/>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row>
    <row r="83" spans="1:59" x14ac:dyDescent="0.3">
      <c r="A83" s="39"/>
      <c r="B83" s="38"/>
      <c r="C83" s="38"/>
      <c r="D83" s="38"/>
      <c r="E83" s="38"/>
      <c r="F83" s="38"/>
      <c r="G83" s="38"/>
      <c r="H83" s="38"/>
      <c r="I83" s="38"/>
      <c r="J83" s="38"/>
      <c r="K83" s="38"/>
      <c r="L83" s="38"/>
      <c r="M83" s="38"/>
      <c r="N83" s="38"/>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row>
    <row r="84" spans="1:59" x14ac:dyDescent="0.3">
      <c r="A84" s="39"/>
      <c r="B84" s="38"/>
      <c r="C84" s="38"/>
      <c r="D84" s="38"/>
      <c r="E84" s="38"/>
      <c r="F84" s="38"/>
      <c r="G84" s="38"/>
      <c r="H84" s="38"/>
      <c r="I84" s="38"/>
      <c r="J84" s="38"/>
      <c r="K84" s="38"/>
      <c r="L84" s="38"/>
      <c r="M84" s="38"/>
      <c r="N84" s="38"/>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row>
    <row r="85" spans="1:59" x14ac:dyDescent="0.3">
      <c r="A85" s="39"/>
      <c r="B85" s="38"/>
      <c r="C85" s="38"/>
      <c r="D85" s="38"/>
      <c r="E85" s="38"/>
      <c r="F85" s="38"/>
      <c r="G85" s="38"/>
      <c r="H85" s="38"/>
      <c r="I85" s="38"/>
      <c r="J85" s="38"/>
      <c r="K85" s="38"/>
      <c r="L85" s="38"/>
      <c r="M85" s="38"/>
      <c r="N85" s="38"/>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row>
    <row r="86" spans="1:59" x14ac:dyDescent="0.3">
      <c r="A86" s="39"/>
      <c r="B86" s="38"/>
      <c r="C86" s="38"/>
      <c r="D86" s="38"/>
      <c r="E86" s="38"/>
      <c r="F86" s="38"/>
      <c r="G86" s="38"/>
      <c r="H86" s="38"/>
      <c r="I86" s="38"/>
      <c r="J86" s="38"/>
      <c r="K86" s="38"/>
      <c r="L86" s="38"/>
      <c r="M86" s="38"/>
      <c r="N86" s="38"/>
    </row>
    <row r="87" spans="1:59" x14ac:dyDescent="0.3">
      <c r="A87" s="39"/>
      <c r="B87" s="38"/>
      <c r="C87" s="38"/>
      <c r="D87" s="38"/>
      <c r="E87" s="38"/>
      <c r="F87" s="38"/>
      <c r="G87" s="38"/>
      <c r="H87" s="38"/>
      <c r="I87" s="38"/>
      <c r="J87" s="38"/>
      <c r="K87" s="38"/>
      <c r="L87" s="38"/>
      <c r="M87" s="38"/>
      <c r="N87" s="38"/>
    </row>
    <row r="88" spans="1:59" x14ac:dyDescent="0.3">
      <c r="A88" s="39"/>
      <c r="B88" s="38"/>
      <c r="C88" s="38"/>
      <c r="D88" s="38"/>
      <c r="E88" s="38"/>
      <c r="F88" s="38"/>
      <c r="G88" s="38"/>
      <c r="H88" s="38"/>
      <c r="I88" s="38"/>
      <c r="J88" s="38"/>
      <c r="K88" s="38"/>
      <c r="L88" s="38"/>
      <c r="M88" s="38"/>
      <c r="N88" s="38"/>
    </row>
    <row r="89" spans="1:59" x14ac:dyDescent="0.3">
      <c r="A89" s="39"/>
      <c r="B89" s="38"/>
      <c r="C89" s="38"/>
      <c r="D89" s="38"/>
      <c r="E89" s="38"/>
      <c r="F89" s="38"/>
      <c r="G89" s="38"/>
      <c r="H89" s="38"/>
      <c r="I89" s="38"/>
      <c r="J89" s="38"/>
      <c r="K89" s="38"/>
      <c r="L89" s="38"/>
      <c r="M89" s="38"/>
      <c r="N89" s="38"/>
    </row>
    <row r="90" spans="1:59" x14ac:dyDescent="0.3">
      <c r="A90" s="39"/>
      <c r="B90" s="38"/>
      <c r="C90" s="38"/>
      <c r="D90" s="38"/>
      <c r="E90" s="38"/>
      <c r="F90" s="38"/>
      <c r="G90" s="38"/>
      <c r="H90" s="38"/>
      <c r="I90" s="38"/>
      <c r="J90" s="38"/>
      <c r="K90" s="38"/>
      <c r="L90" s="38"/>
      <c r="M90" s="38"/>
      <c r="N90" s="38"/>
    </row>
    <row r="91" spans="1:59" x14ac:dyDescent="0.3">
      <c r="A91" s="39"/>
      <c r="B91" s="38"/>
      <c r="C91" s="38"/>
      <c r="D91" s="38"/>
      <c r="E91" s="38"/>
      <c r="F91" s="38"/>
      <c r="G91" s="38"/>
      <c r="H91" s="38"/>
      <c r="I91" s="38"/>
      <c r="J91" s="38"/>
      <c r="K91" s="38"/>
      <c r="L91" s="38"/>
      <c r="M91" s="38"/>
      <c r="N91" s="38"/>
    </row>
    <row r="92" spans="1:59" x14ac:dyDescent="0.3">
      <c r="A92" s="39"/>
      <c r="B92" s="38"/>
      <c r="C92" s="38"/>
      <c r="D92" s="38"/>
      <c r="E92" s="38"/>
      <c r="F92" s="38"/>
      <c r="G92" s="38"/>
      <c r="H92" s="38"/>
      <c r="I92" s="38"/>
      <c r="J92" s="38"/>
      <c r="K92" s="38"/>
      <c r="L92" s="38"/>
      <c r="M92" s="38"/>
      <c r="N92" s="38"/>
    </row>
    <row r="93" spans="1:59" x14ac:dyDescent="0.3">
      <c r="A93" s="39"/>
      <c r="B93" s="38"/>
      <c r="C93" s="38"/>
      <c r="D93" s="38"/>
      <c r="E93" s="38"/>
      <c r="F93" s="38"/>
      <c r="G93" s="38"/>
      <c r="H93" s="38"/>
      <c r="I93" s="38"/>
      <c r="J93" s="38"/>
      <c r="K93" s="38"/>
      <c r="L93" s="38"/>
      <c r="M93" s="38"/>
      <c r="N93" s="38"/>
    </row>
    <row r="94" spans="1:59" x14ac:dyDescent="0.3">
      <c r="A94" s="39"/>
      <c r="B94" s="38"/>
      <c r="C94" s="38"/>
      <c r="D94" s="38"/>
      <c r="E94" s="38"/>
      <c r="F94" s="38"/>
      <c r="G94" s="38"/>
      <c r="H94" s="38"/>
      <c r="I94" s="38"/>
      <c r="J94" s="38"/>
      <c r="K94" s="38"/>
      <c r="L94" s="38"/>
      <c r="M94" s="38"/>
      <c r="N94" s="38"/>
    </row>
    <row r="95" spans="1:59" x14ac:dyDescent="0.3">
      <c r="A95" s="39"/>
      <c r="B95" s="38"/>
      <c r="C95" s="38"/>
      <c r="D95" s="38"/>
      <c r="E95" s="38"/>
      <c r="F95" s="38"/>
      <c r="G95" s="38"/>
      <c r="H95" s="38"/>
      <c r="I95" s="38"/>
      <c r="J95" s="38"/>
      <c r="K95" s="38"/>
      <c r="L95" s="38"/>
      <c r="M95" s="38"/>
      <c r="N95" s="38"/>
    </row>
    <row r="96" spans="1:59" x14ac:dyDescent="0.3">
      <c r="A96" s="39"/>
      <c r="B96" s="38"/>
      <c r="C96" s="38"/>
      <c r="D96" s="38"/>
      <c r="E96" s="38"/>
      <c r="F96" s="38"/>
      <c r="G96" s="38"/>
      <c r="H96" s="38"/>
      <c r="I96" s="38"/>
      <c r="J96" s="38"/>
      <c r="K96" s="38"/>
      <c r="L96" s="38"/>
      <c r="M96" s="38"/>
      <c r="N96" s="38"/>
    </row>
    <row r="97" spans="1:14" x14ac:dyDescent="0.3">
      <c r="A97" s="39"/>
      <c r="B97" s="38"/>
      <c r="C97" s="38"/>
      <c r="D97" s="38"/>
      <c r="E97" s="38"/>
      <c r="F97" s="38"/>
      <c r="G97" s="38"/>
      <c r="H97" s="38"/>
      <c r="I97" s="38"/>
      <c r="J97" s="38"/>
      <c r="K97" s="38"/>
      <c r="L97" s="38"/>
      <c r="M97" s="38"/>
      <c r="N97" s="38"/>
    </row>
    <row r="98" spans="1:14" x14ac:dyDescent="0.3">
      <c r="A98" s="39"/>
      <c r="B98" s="38"/>
      <c r="C98" s="38"/>
      <c r="D98" s="38"/>
      <c r="E98" s="38"/>
      <c r="F98" s="38"/>
      <c r="G98" s="38"/>
      <c r="H98" s="38"/>
      <c r="I98" s="38"/>
      <c r="J98" s="38"/>
      <c r="K98" s="38"/>
      <c r="L98" s="38"/>
      <c r="M98" s="38"/>
      <c r="N98" s="38"/>
    </row>
    <row r="99" spans="1:14" x14ac:dyDescent="0.3">
      <c r="A99" s="39"/>
      <c r="B99" s="38"/>
      <c r="C99" s="38"/>
      <c r="D99" s="38"/>
      <c r="E99" s="38"/>
      <c r="F99" s="38"/>
      <c r="G99" s="38"/>
      <c r="H99" s="38"/>
      <c r="I99" s="38"/>
      <c r="J99" s="38"/>
      <c r="K99" s="38"/>
      <c r="L99" s="38"/>
      <c r="M99" s="38"/>
      <c r="N99" s="38"/>
    </row>
    <row r="100" spans="1:14" x14ac:dyDescent="0.3">
      <c r="A100" s="39"/>
      <c r="B100" s="38"/>
      <c r="C100" s="38"/>
      <c r="D100" s="38"/>
      <c r="E100" s="38"/>
      <c r="F100" s="38"/>
      <c r="G100" s="38"/>
      <c r="H100" s="38"/>
      <c r="I100" s="38"/>
      <c r="J100" s="38"/>
      <c r="K100" s="38"/>
      <c r="L100" s="38"/>
      <c r="M100" s="38"/>
      <c r="N100" s="38"/>
    </row>
    <row r="101" spans="1:14" x14ac:dyDescent="0.3">
      <c r="A101" s="39"/>
      <c r="B101" s="38"/>
      <c r="C101" s="38"/>
      <c r="D101" s="38"/>
      <c r="E101" s="38"/>
      <c r="F101" s="38"/>
      <c r="G101" s="38"/>
      <c r="H101" s="38"/>
      <c r="I101" s="38"/>
      <c r="J101" s="38"/>
      <c r="K101" s="38"/>
      <c r="L101" s="38"/>
      <c r="M101" s="38"/>
      <c r="N101" s="38"/>
    </row>
    <row r="102" spans="1:14" x14ac:dyDescent="0.3">
      <c r="A102" s="39"/>
      <c r="B102" s="38"/>
      <c r="C102" s="38"/>
      <c r="D102" s="38"/>
      <c r="E102" s="38"/>
      <c r="F102" s="38"/>
      <c r="G102" s="38"/>
      <c r="H102" s="38"/>
      <c r="I102" s="38"/>
      <c r="J102" s="38"/>
      <c r="K102" s="38"/>
      <c r="L102" s="38"/>
      <c r="M102" s="38"/>
      <c r="N102" s="38"/>
    </row>
    <row r="103" spans="1:14" x14ac:dyDescent="0.3">
      <c r="A103" s="39"/>
      <c r="B103" s="38"/>
      <c r="C103" s="38"/>
      <c r="D103" s="38"/>
      <c r="E103" s="38"/>
      <c r="F103" s="38"/>
      <c r="G103" s="38"/>
      <c r="H103" s="38"/>
      <c r="I103" s="38"/>
      <c r="J103" s="38"/>
      <c r="K103" s="38"/>
      <c r="L103" s="38"/>
      <c r="M103" s="38"/>
      <c r="N103" s="38"/>
    </row>
    <row r="104" spans="1:14" x14ac:dyDescent="0.3">
      <c r="A104" s="39"/>
      <c r="B104" s="38"/>
      <c r="C104" s="38"/>
      <c r="D104" s="38"/>
      <c r="E104" s="38"/>
      <c r="F104" s="38"/>
      <c r="G104" s="38"/>
      <c r="H104" s="38"/>
      <c r="I104" s="38"/>
      <c r="J104" s="38"/>
      <c r="K104" s="38"/>
      <c r="L104" s="38"/>
      <c r="M104" s="38"/>
      <c r="N104" s="38"/>
    </row>
    <row r="105" spans="1:14" x14ac:dyDescent="0.3">
      <c r="A105" s="39"/>
      <c r="B105" s="38"/>
      <c r="C105" s="38"/>
      <c r="D105" s="38"/>
      <c r="E105" s="38"/>
      <c r="F105" s="38"/>
      <c r="G105" s="38"/>
      <c r="H105" s="38"/>
      <c r="I105" s="38"/>
      <c r="J105" s="38"/>
      <c r="K105" s="38"/>
      <c r="L105" s="38"/>
      <c r="M105" s="38"/>
      <c r="N105" s="38"/>
    </row>
    <row r="106" spans="1:14" x14ac:dyDescent="0.3">
      <c r="A106" s="39"/>
      <c r="B106" s="38"/>
      <c r="C106" s="38"/>
      <c r="D106" s="38"/>
      <c r="E106" s="38"/>
      <c r="F106" s="38"/>
      <c r="G106" s="38"/>
      <c r="H106" s="38"/>
      <c r="I106" s="38"/>
      <c r="J106" s="38"/>
      <c r="K106" s="38"/>
      <c r="L106" s="38"/>
      <c r="M106" s="38"/>
      <c r="N106" s="38"/>
    </row>
    <row r="107" spans="1:14" x14ac:dyDescent="0.3">
      <c r="A107" s="39"/>
      <c r="B107" s="38"/>
      <c r="C107" s="38"/>
      <c r="D107" s="38"/>
      <c r="E107" s="38"/>
      <c r="F107" s="38"/>
      <c r="G107" s="38"/>
      <c r="H107" s="38"/>
      <c r="I107" s="38"/>
      <c r="J107" s="38"/>
      <c r="K107" s="38"/>
      <c r="L107" s="38"/>
      <c r="M107" s="38"/>
      <c r="N107" s="38"/>
    </row>
    <row r="108" spans="1:14" x14ac:dyDescent="0.3">
      <c r="A108" s="39"/>
      <c r="B108" s="38"/>
      <c r="C108" s="38"/>
      <c r="D108" s="38"/>
      <c r="E108" s="38"/>
      <c r="F108" s="38"/>
      <c r="G108" s="38"/>
      <c r="H108" s="38"/>
      <c r="I108" s="38"/>
      <c r="J108" s="38"/>
      <c r="K108" s="38"/>
      <c r="L108" s="38"/>
      <c r="M108" s="38"/>
      <c r="N108" s="38"/>
    </row>
    <row r="109" spans="1:14" x14ac:dyDescent="0.3">
      <c r="A109" s="39"/>
      <c r="B109" s="38"/>
      <c r="C109" s="38"/>
      <c r="D109" s="38"/>
      <c r="E109" s="38"/>
      <c r="F109" s="38"/>
      <c r="G109" s="38"/>
      <c r="H109" s="38"/>
      <c r="I109" s="38"/>
      <c r="J109" s="38"/>
      <c r="K109" s="38"/>
      <c r="L109" s="38"/>
      <c r="M109" s="38"/>
      <c r="N109" s="38"/>
    </row>
    <row r="110" spans="1:14" x14ac:dyDescent="0.3">
      <c r="A110" s="39"/>
      <c r="B110" s="38"/>
      <c r="C110" s="38"/>
      <c r="D110" s="38"/>
      <c r="E110" s="38"/>
      <c r="F110" s="38"/>
      <c r="G110" s="38"/>
      <c r="H110" s="38"/>
      <c r="I110" s="38"/>
      <c r="J110" s="38"/>
      <c r="K110" s="38"/>
      <c r="L110" s="38"/>
      <c r="M110" s="38"/>
      <c r="N110" s="38"/>
    </row>
    <row r="111" spans="1:14" x14ac:dyDescent="0.3">
      <c r="A111" s="39"/>
      <c r="B111" s="38"/>
      <c r="C111" s="38"/>
      <c r="D111" s="38"/>
      <c r="E111" s="38"/>
      <c r="F111" s="38"/>
      <c r="G111" s="38"/>
      <c r="H111" s="38"/>
      <c r="I111" s="38"/>
      <c r="J111" s="38"/>
      <c r="K111" s="38"/>
      <c r="L111" s="38"/>
      <c r="M111" s="38"/>
      <c r="N111" s="38"/>
    </row>
    <row r="112" spans="1:14" x14ac:dyDescent="0.3">
      <c r="A112" s="39"/>
      <c r="B112" s="38"/>
      <c r="C112" s="38"/>
      <c r="D112" s="38"/>
      <c r="E112" s="38"/>
      <c r="F112" s="38"/>
      <c r="G112" s="38"/>
      <c r="H112" s="38"/>
      <c r="I112" s="38"/>
      <c r="J112" s="38"/>
      <c r="K112" s="38"/>
      <c r="L112" s="38"/>
      <c r="M112" s="38"/>
      <c r="N112" s="38"/>
    </row>
    <row r="113" spans="1:14" x14ac:dyDescent="0.3">
      <c r="A113" s="39"/>
      <c r="B113" s="38"/>
      <c r="C113" s="38"/>
      <c r="D113" s="38"/>
      <c r="E113" s="38"/>
      <c r="F113" s="38"/>
      <c r="G113" s="38"/>
      <c r="H113" s="38"/>
      <c r="I113" s="38"/>
      <c r="J113" s="38"/>
      <c r="K113" s="38"/>
      <c r="L113" s="38"/>
      <c r="M113" s="38"/>
      <c r="N113" s="38"/>
    </row>
    <row r="114" spans="1:14" x14ac:dyDescent="0.3">
      <c r="A114" s="39"/>
      <c r="B114" s="38"/>
      <c r="C114" s="38"/>
      <c r="D114" s="38"/>
      <c r="E114" s="38"/>
      <c r="F114" s="38"/>
      <c r="G114" s="38"/>
      <c r="H114" s="38"/>
      <c r="I114" s="38"/>
      <c r="J114" s="38"/>
      <c r="K114" s="38"/>
      <c r="L114" s="38"/>
      <c r="M114" s="38"/>
      <c r="N114" s="38"/>
    </row>
    <row r="115" spans="1:14" x14ac:dyDescent="0.3">
      <c r="A115" s="39"/>
      <c r="B115" s="38"/>
      <c r="C115" s="38"/>
      <c r="D115" s="38"/>
      <c r="E115" s="38"/>
      <c r="F115" s="38"/>
      <c r="G115" s="38"/>
      <c r="H115" s="38"/>
      <c r="I115" s="38"/>
      <c r="J115" s="38"/>
      <c r="K115" s="38"/>
      <c r="L115" s="38"/>
      <c r="M115" s="38"/>
      <c r="N115" s="38"/>
    </row>
    <row r="116" spans="1:14" x14ac:dyDescent="0.3">
      <c r="A116" s="39"/>
      <c r="B116" s="38"/>
      <c r="C116" s="38"/>
      <c r="D116" s="38"/>
      <c r="E116" s="38"/>
      <c r="F116" s="38"/>
      <c r="G116" s="38"/>
      <c r="H116" s="38"/>
      <c r="I116" s="38"/>
      <c r="J116" s="38"/>
      <c r="K116" s="38"/>
      <c r="L116" s="38"/>
      <c r="M116" s="38"/>
      <c r="N116" s="38"/>
    </row>
    <row r="117" spans="1:14" x14ac:dyDescent="0.3">
      <c r="A117" s="39"/>
      <c r="B117" s="38"/>
      <c r="C117" s="38"/>
      <c r="D117" s="38"/>
      <c r="E117" s="38"/>
      <c r="F117" s="38"/>
      <c r="G117" s="38"/>
      <c r="H117" s="38"/>
      <c r="I117" s="38"/>
      <c r="J117" s="38"/>
      <c r="K117" s="38"/>
      <c r="L117" s="38"/>
      <c r="M117" s="38"/>
      <c r="N117" s="38"/>
    </row>
    <row r="118" spans="1:14" x14ac:dyDescent="0.3">
      <c r="A118" s="39"/>
      <c r="B118" s="38"/>
      <c r="C118" s="38"/>
      <c r="D118" s="38"/>
      <c r="E118" s="38"/>
      <c r="F118" s="38"/>
      <c r="G118" s="38"/>
      <c r="H118" s="38"/>
      <c r="I118" s="38"/>
      <c r="J118" s="38"/>
      <c r="K118" s="38"/>
      <c r="L118" s="38"/>
      <c r="M118" s="38"/>
      <c r="N118" s="38"/>
    </row>
    <row r="119" spans="1:14" x14ac:dyDescent="0.3">
      <c r="A119" s="39"/>
      <c r="B119" s="38"/>
      <c r="C119" s="38"/>
      <c r="D119" s="38"/>
      <c r="E119" s="38"/>
      <c r="F119" s="38"/>
      <c r="G119" s="38"/>
      <c r="H119" s="38"/>
      <c r="I119" s="38"/>
      <c r="J119" s="38"/>
      <c r="K119" s="38"/>
      <c r="L119" s="38"/>
      <c r="M119" s="38"/>
      <c r="N119" s="38"/>
    </row>
  </sheetData>
  <mergeCells count="12">
    <mergeCell ref="A77:C77"/>
    <mergeCell ref="A72:K72"/>
    <mergeCell ref="A71:L71"/>
    <mergeCell ref="A73:C73"/>
    <mergeCell ref="A74:C74"/>
    <mergeCell ref="A75:C75"/>
    <mergeCell ref="A76:C76"/>
    <mergeCell ref="A1:N1"/>
    <mergeCell ref="A2:N2"/>
    <mergeCell ref="A3:N3"/>
    <mergeCell ref="A4:N4"/>
    <mergeCell ref="A70:C70"/>
  </mergeCells>
  <printOptions horizontalCentered="1" verticalCentered="1"/>
  <pageMargins left="0.39370078740157483" right="0.39370078740157483" top="0.35433070866141736" bottom="0.39370078740157483" header="0.39370078740157483" footer="0"/>
  <pageSetup paperSize="8" scale="61" orientation="landscape" r:id="rId1"/>
  <headerFooter>
    <oddHeader>&amp;R&amp;"Arial,Negrita"&amp;11CUADRO No. "B3"</oddHeader>
    <oddFooter>&amp;LFecha:  &amp;D&amp;R&amp;"Arial,Negrita"&amp;9Planificación Nacional - XM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Ene-Dic 2017</vt:lpstr>
      <vt:lpstr>Recaudación abierta</vt:lpstr>
      <vt:lpstr>'Ene-Dic 2017'!Área_de_impresión</vt:lpstr>
      <vt:lpstr>'Recaudación abierta'!Área_de_impresión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dc:creator>
  <cp:lastModifiedBy>Piaun Cabrera, Amparo Elizabeth</cp:lastModifiedBy>
  <cp:lastPrinted>2019-10-03T17:15:07Z</cp:lastPrinted>
  <dcterms:created xsi:type="dcterms:W3CDTF">2018-02-06T15:09:54Z</dcterms:created>
  <dcterms:modified xsi:type="dcterms:W3CDTF">2023-06-13T15:07:01Z</dcterms:modified>
</cp:coreProperties>
</file>