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gimt160407\Desktop\PREVISIONES Y ESTADISTICAS 2020\REPORTES FIN DE MES\PARA PAGINA WEB\MAYO_2021\AJUSTE\"/>
    </mc:Choice>
  </mc:AlternateContent>
  <xr:revisionPtr revIDLastSave="0" documentId="13_ncr:1_{99DF95DA-4103-498C-A469-2E2939E4E362}" xr6:coauthVersionLast="47" xr6:coauthVersionMax="47" xr10:uidLastSave="{00000000-0000-0000-0000-000000000000}"/>
  <bookViews>
    <workbookView xWindow="-120" yWindow="-120" windowWidth="20730" windowHeight="11160" tabRatio="892" activeTab="5" xr2:uid="{00000000-000D-0000-FFFF-FFFF00000000}"/>
  </bookViews>
  <sheets>
    <sheet name="Ene 2021" sheetId="44" r:id="rId1"/>
    <sheet name="Feb 2021" sheetId="45" r:id="rId2"/>
    <sheet name="Mar 2021" sheetId="46" r:id="rId3"/>
    <sheet name="Abr 2021" sheetId="47" r:id="rId4"/>
    <sheet name="May 2021" sheetId="48" r:id="rId5"/>
    <sheet name="Acum" sheetId="43" r:id="rId6"/>
    <sheet name="Recaudación abierta" sheetId="31" r:id="rId7"/>
  </sheets>
  <externalReferences>
    <externalReference r:id="rId8"/>
  </externalReferences>
  <definedNames>
    <definedName name="_xlnm.Print_Area" localSheetId="3">'Abr 2021'!$A$1:$I$134</definedName>
    <definedName name="_xlnm.Print_Area" localSheetId="5">Acum!$A$1:$I$134</definedName>
    <definedName name="_xlnm.Print_Area" localSheetId="0">'Ene 2021'!$A$1:$I$134</definedName>
    <definedName name="_xlnm.Print_Area" localSheetId="1">'Feb 2021'!$A$1:$I$134</definedName>
    <definedName name="_xlnm.Print_Area" localSheetId="2">'Mar 2021'!$A$1:$I$134</definedName>
    <definedName name="_xlnm.Print_Area" localSheetId="4">'May 2021'!$A$1:$I$134</definedName>
    <definedName name="_xlnm.Print_Area" localSheetId="6">'Recaudación abierta'!$A$1:$H$76</definedName>
    <definedName name="REPRESENTANTE_SRI">[1]Presupuesto!$C$2:$H$2</definedName>
    <definedName name="Z_8CB2C254_96FC_4087_BB04_55B2BA5977AB_.wvu.PrintArea" localSheetId="6" hidden="1">'Recaudación abierta'!$A$1:$H$76</definedName>
  </definedNames>
  <calcPr calcId="191029"/>
  <customWorkbookViews>
    <customWorkbookView name="1" guid="{8CB2C254-96FC-4087-BB04-55B2BA5977AB}" maximized="1" xWindow="-8" yWindow="-8" windowWidth="1456" windowHeight="876" tabRatio="892"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43" l="1"/>
  <c r="F45" i="43"/>
  <c r="G43" i="43"/>
  <c r="G42" i="43"/>
  <c r="F43" i="43"/>
  <c r="F42" i="43"/>
  <c r="G35" i="43"/>
  <c r="G34" i="43"/>
  <c r="F35" i="43"/>
  <c r="F34" i="43"/>
  <c r="D35" i="43"/>
  <c r="D34" i="43"/>
  <c r="G31" i="43"/>
  <c r="G30" i="43"/>
  <c r="G29" i="43"/>
  <c r="G28" i="43"/>
  <c r="G27" i="43"/>
  <c r="G26" i="43"/>
  <c r="G25" i="43"/>
  <c r="G24" i="43"/>
  <c r="G23" i="43"/>
  <c r="G22" i="43"/>
  <c r="G21" i="43"/>
  <c r="G20" i="43"/>
  <c r="G19" i="43"/>
  <c r="G18" i="43"/>
  <c r="G17" i="43"/>
  <c r="G16" i="43"/>
  <c r="G15" i="43"/>
  <c r="G14" i="43"/>
  <c r="G12" i="43"/>
  <c r="G11" i="43"/>
  <c r="G10" i="43"/>
  <c r="F31" i="43"/>
  <c r="F30" i="43"/>
  <c r="F29" i="43"/>
  <c r="F28" i="43"/>
  <c r="F27" i="43"/>
  <c r="F26" i="43"/>
  <c r="F25" i="43"/>
  <c r="F24" i="43"/>
  <c r="F23" i="43"/>
  <c r="F22" i="43"/>
  <c r="F21" i="43"/>
  <c r="F20" i="43"/>
  <c r="F19" i="43"/>
  <c r="F18" i="43"/>
  <c r="F17" i="43"/>
  <c r="F16" i="43"/>
  <c r="F15" i="43"/>
  <c r="F14" i="43"/>
  <c r="F12" i="43"/>
  <c r="F11" i="43"/>
  <c r="F10" i="43"/>
  <c r="D31" i="43"/>
  <c r="D30" i="43"/>
  <c r="D29" i="43"/>
  <c r="D28" i="43"/>
  <c r="D27" i="43"/>
  <c r="D26" i="43"/>
  <c r="D25" i="43"/>
  <c r="D24" i="43"/>
  <c r="D23" i="43"/>
  <c r="D22" i="43"/>
  <c r="D21" i="43"/>
  <c r="D20" i="43"/>
  <c r="D19" i="43"/>
  <c r="D18" i="43"/>
  <c r="D17" i="43"/>
  <c r="D16" i="43"/>
  <c r="D15" i="43"/>
  <c r="D14" i="43"/>
  <c r="D12" i="43"/>
  <c r="D11" i="43"/>
  <c r="D10" i="43"/>
  <c r="G12" i="31" l="1"/>
  <c r="G88" i="48" l="1"/>
  <c r="F88" i="48"/>
  <c r="D88" i="48"/>
  <c r="G121" i="48"/>
  <c r="F121" i="48"/>
  <c r="G119" i="48"/>
  <c r="F119" i="48"/>
  <c r="G118" i="48"/>
  <c r="F118" i="48"/>
  <c r="G111" i="48"/>
  <c r="F111" i="48"/>
  <c r="D111" i="48"/>
  <c r="G110" i="48"/>
  <c r="F110" i="48"/>
  <c r="D110" i="48"/>
  <c r="D112" i="48" s="1"/>
  <c r="G107" i="48"/>
  <c r="F107" i="48"/>
  <c r="D107" i="48"/>
  <c r="G106" i="48"/>
  <c r="F106" i="48"/>
  <c r="D106" i="48"/>
  <c r="G105" i="48"/>
  <c r="F105" i="48"/>
  <c r="D105" i="48"/>
  <c r="G104" i="48"/>
  <c r="F104" i="48"/>
  <c r="D104" i="48"/>
  <c r="G103" i="48"/>
  <c r="F103" i="48"/>
  <c r="D103" i="48"/>
  <c r="G102" i="48"/>
  <c r="F102" i="48"/>
  <c r="D102" i="48"/>
  <c r="G101" i="48"/>
  <c r="F101" i="48"/>
  <c r="D101" i="48"/>
  <c r="G100" i="48"/>
  <c r="F100" i="48"/>
  <c r="D100" i="48"/>
  <c r="G99" i="48"/>
  <c r="F99" i="48"/>
  <c r="D99" i="48"/>
  <c r="G98" i="48"/>
  <c r="F98" i="48"/>
  <c r="D98" i="48"/>
  <c r="G97" i="48"/>
  <c r="F97" i="48"/>
  <c r="D97" i="48"/>
  <c r="G96" i="48"/>
  <c r="F96" i="48"/>
  <c r="D96" i="48"/>
  <c r="G95" i="48"/>
  <c r="F95" i="48"/>
  <c r="D95" i="48"/>
  <c r="G94" i="48"/>
  <c r="F94" i="48"/>
  <c r="D94" i="48"/>
  <c r="G93" i="48"/>
  <c r="F93" i="48"/>
  <c r="D93" i="48"/>
  <c r="G92" i="48"/>
  <c r="F92" i="48"/>
  <c r="D92" i="48"/>
  <c r="G91" i="48"/>
  <c r="F91" i="48"/>
  <c r="D91" i="48"/>
  <c r="G89" i="48"/>
  <c r="F89" i="48"/>
  <c r="D89" i="48"/>
  <c r="G87" i="48"/>
  <c r="F87" i="48"/>
  <c r="D87" i="48"/>
  <c r="G85" i="48"/>
  <c r="F85" i="48"/>
  <c r="D85" i="48"/>
  <c r="F81" i="48"/>
  <c r="F77" i="48"/>
  <c r="F54" i="48" s="1"/>
  <c r="F52" i="48" s="1"/>
  <c r="G54" i="48"/>
  <c r="G52" i="48"/>
  <c r="G50" i="48"/>
  <c r="F50" i="48"/>
  <c r="G36" i="48"/>
  <c r="G39" i="48" s="1"/>
  <c r="F36" i="48"/>
  <c r="F39" i="48" s="1"/>
  <c r="D36" i="48"/>
  <c r="D39" i="48" s="1"/>
  <c r="G32" i="48"/>
  <c r="F32" i="48"/>
  <c r="D32" i="48"/>
  <c r="G13" i="48"/>
  <c r="F13" i="48"/>
  <c r="D13" i="48"/>
  <c r="F44" i="31"/>
  <c r="F20" i="31"/>
  <c r="F17" i="31"/>
  <c r="F58" i="31" s="1"/>
  <c r="F61" i="31" s="1"/>
  <c r="F66" i="31" s="1"/>
  <c r="G17" i="31"/>
  <c r="C17" i="31"/>
  <c r="E44" i="31"/>
  <c r="E20" i="31"/>
  <c r="E17" i="31"/>
  <c r="F112" i="48" l="1"/>
  <c r="G112" i="48"/>
  <c r="G115" i="48" s="1"/>
  <c r="F90" i="48"/>
  <c r="G90" i="48"/>
  <c r="D90" i="48"/>
  <c r="D115" i="48"/>
  <c r="D108" i="48"/>
  <c r="D117" i="48" s="1"/>
  <c r="F115" i="48"/>
  <c r="F108" i="48"/>
  <c r="G108" i="48"/>
  <c r="F41" i="48"/>
  <c r="F38" i="48" s="1"/>
  <c r="D41" i="48"/>
  <c r="D38" i="48" s="1"/>
  <c r="G41" i="48"/>
  <c r="E58" i="31"/>
  <c r="E61" i="31" s="1"/>
  <c r="E66" i="31" s="1"/>
  <c r="G117" i="48" l="1"/>
  <c r="I87" i="48" s="1"/>
  <c r="F117" i="48"/>
  <c r="F120" i="48" s="1"/>
  <c r="F122" i="48" s="1"/>
  <c r="F114" i="48"/>
  <c r="D114" i="48"/>
  <c r="I115" i="48"/>
  <c r="I34" i="48"/>
  <c r="F44" i="48"/>
  <c r="F46" i="48" s="1"/>
  <c r="G38" i="48"/>
  <c r="I38" i="48" s="1"/>
  <c r="I10" i="48"/>
  <c r="G44" i="48"/>
  <c r="G46" i="48" s="1"/>
  <c r="I39" i="48"/>
  <c r="G11" i="47"/>
  <c r="G88" i="47" s="1"/>
  <c r="F11" i="47"/>
  <c r="F88" i="47" s="1"/>
  <c r="D11" i="47"/>
  <c r="D88" i="47" s="1"/>
  <c r="G121" i="47"/>
  <c r="F121" i="47"/>
  <c r="G119" i="47"/>
  <c r="F119" i="47"/>
  <c r="G118" i="47"/>
  <c r="F118" i="47"/>
  <c r="G111" i="47"/>
  <c r="F111" i="47"/>
  <c r="D111" i="47"/>
  <c r="G110" i="47"/>
  <c r="G112" i="47" s="1"/>
  <c r="F110" i="47"/>
  <c r="F112" i="47" s="1"/>
  <c r="D110" i="47"/>
  <c r="D112" i="47" s="1"/>
  <c r="G107" i="47"/>
  <c r="F107" i="47"/>
  <c r="D107" i="47"/>
  <c r="G106" i="47"/>
  <c r="F106" i="47"/>
  <c r="D106" i="47"/>
  <c r="G105" i="47"/>
  <c r="F105" i="47"/>
  <c r="D105" i="47"/>
  <c r="G104" i="47"/>
  <c r="F104" i="47"/>
  <c r="D104" i="47"/>
  <c r="G103" i="47"/>
  <c r="F103" i="47"/>
  <c r="D103" i="47"/>
  <c r="G102" i="47"/>
  <c r="F102" i="47"/>
  <c r="D102" i="47"/>
  <c r="G101" i="47"/>
  <c r="F101" i="47"/>
  <c r="D101" i="47"/>
  <c r="G100" i="47"/>
  <c r="F100" i="47"/>
  <c r="D100" i="47"/>
  <c r="G99" i="47"/>
  <c r="F99" i="47"/>
  <c r="D99" i="47"/>
  <c r="G98" i="47"/>
  <c r="F98" i="47"/>
  <c r="D98" i="47"/>
  <c r="G97" i="47"/>
  <c r="F97" i="47"/>
  <c r="D97" i="47"/>
  <c r="G96" i="47"/>
  <c r="F96" i="47"/>
  <c r="D96" i="47"/>
  <c r="G95" i="47"/>
  <c r="F95" i="47"/>
  <c r="D95" i="47"/>
  <c r="G94" i="47"/>
  <c r="F94" i="47"/>
  <c r="D94" i="47"/>
  <c r="G93" i="47"/>
  <c r="F93" i="47"/>
  <c r="D93" i="47"/>
  <c r="G92" i="47"/>
  <c r="F92" i="47"/>
  <c r="D92" i="47"/>
  <c r="G91" i="47"/>
  <c r="F91" i="47"/>
  <c r="D91" i="47"/>
  <c r="G89" i="47"/>
  <c r="F89" i="47"/>
  <c r="D89" i="47"/>
  <c r="G87" i="47"/>
  <c r="F87" i="47"/>
  <c r="D87" i="47"/>
  <c r="G85" i="47"/>
  <c r="F85" i="47"/>
  <c r="D85" i="47"/>
  <c r="F81" i="47"/>
  <c r="F54" i="47" s="1"/>
  <c r="F52" i="47" s="1"/>
  <c r="F77" i="47"/>
  <c r="G54" i="47"/>
  <c r="G52" i="47" s="1"/>
  <c r="G50" i="47"/>
  <c r="F50" i="47"/>
  <c r="G36" i="47"/>
  <c r="G39" i="47" s="1"/>
  <c r="F36" i="47"/>
  <c r="F39" i="47" s="1"/>
  <c r="D36" i="47"/>
  <c r="D39" i="47" s="1"/>
  <c r="G32" i="47"/>
  <c r="G41" i="47" s="1"/>
  <c r="F32" i="47"/>
  <c r="D32" i="47"/>
  <c r="G13" i="47"/>
  <c r="G90" i="47" s="1"/>
  <c r="F13" i="47"/>
  <c r="F90" i="47" s="1"/>
  <c r="D13" i="47"/>
  <c r="D90" i="47" s="1"/>
  <c r="D44" i="31"/>
  <c r="D20" i="31"/>
  <c r="D17" i="31"/>
  <c r="I110" i="48" l="1"/>
  <c r="G114" i="48"/>
  <c r="I114" i="48" s="1"/>
  <c r="G120" i="48"/>
  <c r="G122" i="48" s="1"/>
  <c r="D58" i="31"/>
  <c r="D61" i="31" s="1"/>
  <c r="D66" i="31" s="1"/>
  <c r="F108" i="47"/>
  <c r="F117" i="47" s="1"/>
  <c r="G115" i="47"/>
  <c r="D115" i="47"/>
  <c r="D108" i="47"/>
  <c r="D117" i="47" s="1"/>
  <c r="G108" i="47"/>
  <c r="G117" i="47" s="1"/>
  <c r="I87" i="47" s="1"/>
  <c r="D41" i="47"/>
  <c r="D38" i="47" s="1"/>
  <c r="I39" i="47"/>
  <c r="F41" i="47"/>
  <c r="F44" i="47" s="1"/>
  <c r="F46" i="47" s="1"/>
  <c r="F115" i="47"/>
  <c r="I115" i="47"/>
  <c r="G44" i="47"/>
  <c r="G46" i="47" s="1"/>
  <c r="G38" i="47"/>
  <c r="I38" i="47" s="1"/>
  <c r="I34" i="47"/>
  <c r="I10" i="47"/>
  <c r="F38" i="47" l="1"/>
  <c r="D114" i="47"/>
  <c r="G114" i="47"/>
  <c r="I114" i="47" s="1"/>
  <c r="G120" i="47"/>
  <c r="G122" i="47" s="1"/>
  <c r="I110" i="47"/>
  <c r="F114" i="47"/>
  <c r="F120" i="47"/>
  <c r="F122" i="47" s="1"/>
  <c r="G121" i="46"/>
  <c r="F121" i="46"/>
  <c r="G119" i="46"/>
  <c r="F119" i="46"/>
  <c r="G118" i="46"/>
  <c r="F118" i="46"/>
  <c r="G111" i="46"/>
  <c r="F111" i="46"/>
  <c r="D111" i="46"/>
  <c r="G110" i="46"/>
  <c r="F110" i="46"/>
  <c r="D110" i="46"/>
  <c r="G107" i="46"/>
  <c r="F107" i="46"/>
  <c r="D107" i="46"/>
  <c r="G106" i="46"/>
  <c r="F106" i="46"/>
  <c r="D106" i="46"/>
  <c r="G105" i="46"/>
  <c r="F105" i="46"/>
  <c r="D105" i="46"/>
  <c r="G104" i="46"/>
  <c r="F104" i="46"/>
  <c r="D104" i="46"/>
  <c r="G103" i="46"/>
  <c r="F103" i="46"/>
  <c r="D103" i="46"/>
  <c r="G102" i="46"/>
  <c r="F102" i="46"/>
  <c r="D102" i="46"/>
  <c r="G101" i="46"/>
  <c r="F101" i="46"/>
  <c r="D101" i="46"/>
  <c r="G100" i="46"/>
  <c r="F100" i="46"/>
  <c r="D100" i="46"/>
  <c r="G99" i="46"/>
  <c r="F99" i="46"/>
  <c r="D99" i="46"/>
  <c r="G98" i="46"/>
  <c r="F98" i="46"/>
  <c r="D98" i="46"/>
  <c r="G97" i="46"/>
  <c r="F97" i="46"/>
  <c r="D97" i="46"/>
  <c r="G96" i="46"/>
  <c r="F96" i="46"/>
  <c r="D96" i="46"/>
  <c r="G95" i="46"/>
  <c r="F95" i="46"/>
  <c r="D95" i="46"/>
  <c r="G94" i="46"/>
  <c r="F94" i="46"/>
  <c r="D94" i="46"/>
  <c r="G93" i="46"/>
  <c r="F93" i="46"/>
  <c r="D93" i="46"/>
  <c r="G92" i="46"/>
  <c r="F92" i="46"/>
  <c r="D92" i="46"/>
  <c r="G91" i="46"/>
  <c r="F91" i="46"/>
  <c r="D91" i="46"/>
  <c r="G89" i="46"/>
  <c r="F89" i="46"/>
  <c r="D89" i="46"/>
  <c r="G88" i="46"/>
  <c r="F88" i="46"/>
  <c r="D88" i="46"/>
  <c r="G87" i="46"/>
  <c r="F87" i="46"/>
  <c r="D87" i="46"/>
  <c r="G85" i="46"/>
  <c r="F85" i="46"/>
  <c r="D85" i="46"/>
  <c r="F81" i="46"/>
  <c r="F77" i="46"/>
  <c r="G54" i="46"/>
  <c r="F54" i="46"/>
  <c r="F52" i="46" s="1"/>
  <c r="G52" i="46"/>
  <c r="G50" i="46"/>
  <c r="F50" i="46"/>
  <c r="G36" i="46"/>
  <c r="G39" i="46" s="1"/>
  <c r="F36" i="46"/>
  <c r="F39" i="46" s="1"/>
  <c r="D36" i="46"/>
  <c r="G32" i="46"/>
  <c r="F32" i="46"/>
  <c r="D32" i="46"/>
  <c r="G13" i="46"/>
  <c r="F13" i="46"/>
  <c r="D13" i="46"/>
  <c r="C44" i="31"/>
  <c r="C20" i="31"/>
  <c r="F112" i="46" l="1"/>
  <c r="F41" i="46"/>
  <c r="F38" i="46" s="1"/>
  <c r="D90" i="46"/>
  <c r="D13" i="43"/>
  <c r="F90" i="46"/>
  <c r="F13" i="43"/>
  <c r="G90" i="46"/>
  <c r="G13" i="43"/>
  <c r="G41" i="46"/>
  <c r="G38" i="46" s="1"/>
  <c r="I38" i="46" s="1"/>
  <c r="G112" i="46"/>
  <c r="D112" i="46"/>
  <c r="D115" i="46" s="1"/>
  <c r="D108" i="46"/>
  <c r="D117" i="46" s="1"/>
  <c r="F108" i="46"/>
  <c r="F117" i="46" s="1"/>
  <c r="F115" i="46"/>
  <c r="D41" i="46"/>
  <c r="G108" i="46"/>
  <c r="G117" i="46" s="1"/>
  <c r="I87" i="46" s="1"/>
  <c r="G115" i="46"/>
  <c r="D39" i="46"/>
  <c r="B65" i="31"/>
  <c r="B64" i="31"/>
  <c r="B63" i="31"/>
  <c r="B62" i="31"/>
  <c r="G44" i="31"/>
  <c r="G20" i="31"/>
  <c r="F114" i="46" l="1"/>
  <c r="F44" i="46"/>
  <c r="F46" i="46" s="1"/>
  <c r="I10" i="46"/>
  <c r="I34" i="46"/>
  <c r="I115" i="46"/>
  <c r="D114" i="46"/>
  <c r="I39" i="46"/>
  <c r="G44" i="46"/>
  <c r="G46" i="46" s="1"/>
  <c r="D38" i="46"/>
  <c r="F120" i="46"/>
  <c r="F122" i="46" s="1"/>
  <c r="G114" i="46"/>
  <c r="I114" i="46" s="1"/>
  <c r="G120" i="46"/>
  <c r="G122" i="46" s="1"/>
  <c r="I110" i="46"/>
  <c r="G121" i="45" l="1"/>
  <c r="F121" i="45"/>
  <c r="G119" i="45"/>
  <c r="F119" i="45"/>
  <c r="G118" i="45"/>
  <c r="F118" i="45"/>
  <c r="G111" i="45"/>
  <c r="F111" i="45"/>
  <c r="D111" i="45"/>
  <c r="G110" i="45"/>
  <c r="G112" i="45" s="1"/>
  <c r="F110" i="45"/>
  <c r="D110" i="45"/>
  <c r="D112" i="45" s="1"/>
  <c r="G107" i="45"/>
  <c r="F107" i="45"/>
  <c r="D107" i="45"/>
  <c r="G106" i="45"/>
  <c r="F106" i="45"/>
  <c r="D106" i="45"/>
  <c r="G105" i="45"/>
  <c r="F105" i="45"/>
  <c r="D105" i="45"/>
  <c r="G104" i="45"/>
  <c r="F104" i="45"/>
  <c r="D104" i="45"/>
  <c r="G103" i="45"/>
  <c r="F103" i="45"/>
  <c r="D103" i="45"/>
  <c r="G102" i="45"/>
  <c r="F102" i="45"/>
  <c r="D102" i="45"/>
  <c r="G101" i="45"/>
  <c r="F101" i="45"/>
  <c r="D101" i="45"/>
  <c r="G100" i="45"/>
  <c r="F100" i="45"/>
  <c r="D100" i="45"/>
  <c r="G99" i="45"/>
  <c r="F99" i="45"/>
  <c r="D99" i="45"/>
  <c r="G98" i="45"/>
  <c r="F98" i="45"/>
  <c r="D98" i="45"/>
  <c r="G97" i="45"/>
  <c r="F97" i="45"/>
  <c r="D97" i="45"/>
  <c r="G96" i="45"/>
  <c r="F96" i="45"/>
  <c r="D96" i="45"/>
  <c r="G95" i="45"/>
  <c r="F95" i="45"/>
  <c r="D95" i="45"/>
  <c r="G94" i="45"/>
  <c r="F94" i="45"/>
  <c r="D94" i="45"/>
  <c r="G93" i="45"/>
  <c r="F93" i="45"/>
  <c r="D93" i="45"/>
  <c r="G92" i="45"/>
  <c r="F92" i="45"/>
  <c r="D92" i="45"/>
  <c r="G91" i="45"/>
  <c r="F91" i="45"/>
  <c r="D91" i="45"/>
  <c r="G89" i="45"/>
  <c r="F89" i="45"/>
  <c r="D89" i="45"/>
  <c r="G87" i="45"/>
  <c r="F87" i="45"/>
  <c r="D87" i="45"/>
  <c r="G85" i="45"/>
  <c r="F85" i="45"/>
  <c r="D85" i="45"/>
  <c r="F81" i="45"/>
  <c r="F77" i="45"/>
  <c r="G54" i="45"/>
  <c r="F54" i="45"/>
  <c r="F52" i="45" s="1"/>
  <c r="G52" i="45"/>
  <c r="G50" i="45"/>
  <c r="F50" i="45"/>
  <c r="G36" i="45"/>
  <c r="G39" i="45" s="1"/>
  <c r="F36" i="45"/>
  <c r="F39" i="45" s="1"/>
  <c r="D36" i="45"/>
  <c r="D39" i="45" s="1"/>
  <c r="G32" i="45"/>
  <c r="F32" i="45"/>
  <c r="D32" i="45"/>
  <c r="G13" i="45"/>
  <c r="G90" i="45" s="1"/>
  <c r="F13" i="45"/>
  <c r="F90" i="45" s="1"/>
  <c r="D13" i="45"/>
  <c r="D90" i="45" s="1"/>
  <c r="G88" i="45"/>
  <c r="F88" i="45"/>
  <c r="D88" i="45"/>
  <c r="G121" i="44"/>
  <c r="F121" i="44"/>
  <c r="G119" i="44"/>
  <c r="F119" i="44"/>
  <c r="G118" i="44"/>
  <c r="F118" i="44"/>
  <c r="G111" i="44"/>
  <c r="F111" i="44"/>
  <c r="D111" i="44"/>
  <c r="G110" i="44"/>
  <c r="G112" i="44" s="1"/>
  <c r="F110" i="44"/>
  <c r="F112" i="44" s="1"/>
  <c r="D110" i="44"/>
  <c r="D112" i="44" s="1"/>
  <c r="G107" i="44"/>
  <c r="F107" i="44"/>
  <c r="D107" i="44"/>
  <c r="G106" i="44"/>
  <c r="F106" i="44"/>
  <c r="D106" i="44"/>
  <c r="G105" i="44"/>
  <c r="F105" i="44"/>
  <c r="D105" i="44"/>
  <c r="G104" i="44"/>
  <c r="F104" i="44"/>
  <c r="D104" i="44"/>
  <c r="G103" i="44"/>
  <c r="F103" i="44"/>
  <c r="D103" i="44"/>
  <c r="G102" i="44"/>
  <c r="F102" i="44"/>
  <c r="D102" i="44"/>
  <c r="G101" i="44"/>
  <c r="F101" i="44"/>
  <c r="D101" i="44"/>
  <c r="G100" i="44"/>
  <c r="F100" i="44"/>
  <c r="D100" i="44"/>
  <c r="G99" i="44"/>
  <c r="F99" i="44"/>
  <c r="D99" i="44"/>
  <c r="G98" i="44"/>
  <c r="F98" i="44"/>
  <c r="D98" i="44"/>
  <c r="G97" i="44"/>
  <c r="F97" i="44"/>
  <c r="D97" i="44"/>
  <c r="G96" i="44"/>
  <c r="F96" i="44"/>
  <c r="D96" i="44"/>
  <c r="G95" i="44"/>
  <c r="F95" i="44"/>
  <c r="D95" i="44"/>
  <c r="G94" i="44"/>
  <c r="G115" i="44" s="1"/>
  <c r="F94" i="44"/>
  <c r="D94" i="44"/>
  <c r="G93" i="44"/>
  <c r="F93" i="44"/>
  <c r="D93" i="44"/>
  <c r="G92" i="44"/>
  <c r="F92" i="44"/>
  <c r="D92" i="44"/>
  <c r="G91" i="44"/>
  <c r="F91" i="44"/>
  <c r="D91" i="44"/>
  <c r="G89" i="44"/>
  <c r="F89" i="44"/>
  <c r="D89" i="44"/>
  <c r="G88" i="44"/>
  <c r="G87" i="44"/>
  <c r="F87" i="44"/>
  <c r="D87" i="44"/>
  <c r="G85" i="44"/>
  <c r="F85" i="44"/>
  <c r="D85" i="44"/>
  <c r="F81" i="44"/>
  <c r="F77" i="44"/>
  <c r="G54" i="44"/>
  <c r="G52" i="44" s="1"/>
  <c r="F54" i="44"/>
  <c r="F52" i="44"/>
  <c r="G50" i="44"/>
  <c r="F50" i="44"/>
  <c r="G36" i="44"/>
  <c r="G39" i="44" s="1"/>
  <c r="F36" i="44"/>
  <c r="F39" i="44" s="1"/>
  <c r="D36" i="44"/>
  <c r="D39" i="44" s="1"/>
  <c r="G32" i="44"/>
  <c r="G41" i="44" s="1"/>
  <c r="F32" i="44"/>
  <c r="D32" i="44"/>
  <c r="G13" i="44"/>
  <c r="F13" i="44"/>
  <c r="D13" i="44"/>
  <c r="F88" i="44"/>
  <c r="D88" i="44"/>
  <c r="F41" i="45" l="1"/>
  <c r="F38" i="45" s="1"/>
  <c r="F41" i="44"/>
  <c r="D41" i="44"/>
  <c r="F38" i="44"/>
  <c r="G108" i="44"/>
  <c r="G117" i="44" s="1"/>
  <c r="D108" i="44"/>
  <c r="D117" i="44" s="1"/>
  <c r="F108" i="44"/>
  <c r="F117" i="44" s="1"/>
  <c r="F120" i="44" s="1"/>
  <c r="F122" i="44" s="1"/>
  <c r="D90" i="44"/>
  <c r="F90" i="44"/>
  <c r="G90" i="44"/>
  <c r="G41" i="45"/>
  <c r="G38" i="45" s="1"/>
  <c r="I38" i="45" s="1"/>
  <c r="F112" i="45"/>
  <c r="F115" i="45" s="1"/>
  <c r="D41" i="45"/>
  <c r="G108" i="45"/>
  <c r="G117" i="45" s="1"/>
  <c r="I110" i="45" s="1"/>
  <c r="F108" i="45"/>
  <c r="D108" i="45"/>
  <c r="D117" i="45" s="1"/>
  <c r="D115" i="45"/>
  <c r="D38" i="45"/>
  <c r="G115" i="45"/>
  <c r="I10" i="45"/>
  <c r="D115" i="44"/>
  <c r="F115" i="44"/>
  <c r="I39" i="44"/>
  <c r="G38" i="44"/>
  <c r="I38" i="44" s="1"/>
  <c r="G44" i="44"/>
  <c r="G46" i="44" s="1"/>
  <c r="I115" i="44"/>
  <c r="D38" i="44"/>
  <c r="F44" i="44"/>
  <c r="F46" i="44" s="1"/>
  <c r="I34" i="44"/>
  <c r="I10" i="44"/>
  <c r="F44" i="45" l="1"/>
  <c r="F46" i="45" s="1"/>
  <c r="F117" i="45"/>
  <c r="F120" i="45" s="1"/>
  <c r="F122" i="45" s="1"/>
  <c r="D114" i="44"/>
  <c r="I87" i="44"/>
  <c r="I110" i="44"/>
  <c r="F114" i="44"/>
  <c r="I115" i="45"/>
  <c r="I34" i="45"/>
  <c r="I39" i="45"/>
  <c r="G44" i="45"/>
  <c r="G46" i="45" s="1"/>
  <c r="D114" i="45"/>
  <c r="F114" i="45"/>
  <c r="G114" i="45"/>
  <c r="I114" i="45" s="1"/>
  <c r="G120" i="45"/>
  <c r="G122" i="45" s="1"/>
  <c r="I87" i="45"/>
  <c r="G114" i="44"/>
  <c r="I114" i="44" s="1"/>
  <c r="G120" i="44"/>
  <c r="G122" i="44" s="1"/>
  <c r="B60" i="31" l="1"/>
  <c r="B59" i="31"/>
  <c r="B56" i="31"/>
  <c r="B55" i="31"/>
  <c r="B54" i="31"/>
  <c r="B53" i="31"/>
  <c r="B52" i="31"/>
  <c r="B51" i="31"/>
  <c r="B50" i="31"/>
  <c r="B49" i="31"/>
  <c r="B48" i="31"/>
  <c r="B47" i="31"/>
  <c r="B46" i="31"/>
  <c r="B45" i="31"/>
  <c r="B44" i="31"/>
  <c r="B43" i="31"/>
  <c r="B42" i="31"/>
  <c r="B41" i="31"/>
  <c r="B40" i="31"/>
  <c r="B39"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3" i="31"/>
  <c r="B12" i="31"/>
  <c r="B11" i="31"/>
  <c r="B10" i="31"/>
  <c r="B9" i="31"/>
  <c r="B8" i="31"/>
  <c r="C58" i="31"/>
  <c r="G118" i="43"/>
  <c r="G119" i="43"/>
  <c r="C61" i="31" l="1"/>
  <c r="G90" i="43"/>
  <c r="F90" i="43"/>
  <c r="D90" i="43"/>
  <c r="G110" i="43"/>
  <c r="F110" i="43"/>
  <c r="D107" i="43"/>
  <c r="G106" i="43"/>
  <c r="F104" i="43"/>
  <c r="D104" i="43"/>
  <c r="G101" i="43"/>
  <c r="F101" i="43"/>
  <c r="D99" i="43"/>
  <c r="G98" i="43"/>
  <c r="F96" i="43"/>
  <c r="D96" i="43"/>
  <c r="G93" i="43"/>
  <c r="F93" i="43"/>
  <c r="D91" i="43"/>
  <c r="F88" i="43"/>
  <c r="D88" i="43"/>
  <c r="G85" i="43"/>
  <c r="F85" i="43"/>
  <c r="D85" i="43"/>
  <c r="F81" i="43"/>
  <c r="F77" i="43"/>
  <c r="F54" i="43" s="1"/>
  <c r="F52" i="43" s="1"/>
  <c r="G54" i="43"/>
  <c r="G52" i="43" s="1"/>
  <c r="G50" i="43"/>
  <c r="F50" i="43"/>
  <c r="G121" i="43"/>
  <c r="F121" i="43"/>
  <c r="F119" i="43"/>
  <c r="F118" i="43"/>
  <c r="F36" i="43"/>
  <c r="F39" i="43" s="1"/>
  <c r="D36" i="43"/>
  <c r="G111" i="43"/>
  <c r="F111" i="43"/>
  <c r="D111" i="43"/>
  <c r="D110" i="43"/>
  <c r="G107" i="43"/>
  <c r="F107" i="43"/>
  <c r="F106" i="43"/>
  <c r="D106" i="43"/>
  <c r="G105" i="43"/>
  <c r="F105" i="43"/>
  <c r="D105" i="43"/>
  <c r="G104" i="43"/>
  <c r="G103" i="43"/>
  <c r="F103" i="43"/>
  <c r="D103" i="43"/>
  <c r="G102" i="43"/>
  <c r="F102" i="43"/>
  <c r="D102" i="43"/>
  <c r="D101" i="43"/>
  <c r="G100" i="43"/>
  <c r="F100" i="43"/>
  <c r="D100" i="43"/>
  <c r="G99" i="43"/>
  <c r="F99" i="43"/>
  <c r="F98" i="43"/>
  <c r="D98" i="43"/>
  <c r="G97" i="43"/>
  <c r="F97" i="43"/>
  <c r="D97" i="43"/>
  <c r="G96" i="43"/>
  <c r="G95" i="43"/>
  <c r="D95" i="43"/>
  <c r="G94" i="43"/>
  <c r="F94" i="43"/>
  <c r="D94" i="43"/>
  <c r="D93" i="43"/>
  <c r="G92" i="43"/>
  <c r="F92" i="43"/>
  <c r="D92" i="43"/>
  <c r="G91" i="43"/>
  <c r="F91" i="43"/>
  <c r="G89" i="43"/>
  <c r="F89" i="43"/>
  <c r="D89" i="43"/>
  <c r="G88" i="43"/>
  <c r="G32" i="43"/>
  <c r="F87" i="43"/>
  <c r="D87" i="43"/>
  <c r="C66" i="31" l="1"/>
  <c r="G112" i="43"/>
  <c r="G115" i="43" s="1"/>
  <c r="D112" i="43"/>
  <c r="D115" i="43" s="1"/>
  <c r="D108" i="43"/>
  <c r="F112" i="43"/>
  <c r="G36" i="43"/>
  <c r="G41" i="43" s="1"/>
  <c r="I10" i="43" s="1"/>
  <c r="G87" i="43"/>
  <c r="G108" i="43" s="1"/>
  <c r="F95" i="43"/>
  <c r="D39" i="43"/>
  <c r="D32" i="43"/>
  <c r="D41" i="43" s="1"/>
  <c r="F32" i="43"/>
  <c r="F41" i="43" s="1"/>
  <c r="D117" i="43" l="1"/>
  <c r="D114" i="43" s="1"/>
  <c r="F115" i="43"/>
  <c r="D38" i="43"/>
  <c r="F38" i="43"/>
  <c r="F44" i="43"/>
  <c r="F46" i="43" s="1"/>
  <c r="I34" i="43"/>
  <c r="G117" i="43"/>
  <c r="I87" i="43" s="1"/>
  <c r="G39" i="43"/>
  <c r="I39" i="43" s="1"/>
  <c r="F108" i="43"/>
  <c r="F117" i="43" s="1"/>
  <c r="G44" i="43"/>
  <c r="G46" i="43" s="1"/>
  <c r="I115" i="43"/>
  <c r="G38" i="43" l="1"/>
  <c r="I38" i="43" s="1"/>
  <c r="F114" i="43"/>
  <c r="F120" i="43"/>
  <c r="F122" i="43" s="1"/>
  <c r="G114" i="43"/>
  <c r="I114" i="43" s="1"/>
  <c r="G120" i="43"/>
  <c r="G122" i="43" s="1"/>
  <c r="I110" i="43"/>
  <c r="G58" i="31" l="1"/>
  <c r="B58" i="31" s="1"/>
  <c r="G61" i="31" l="1"/>
  <c r="B61" i="31" s="1"/>
  <c r="G66" i="31" l="1"/>
  <c r="B66" i="31" s="1"/>
</calcChain>
</file>

<file path=xl/sharedStrings.xml><?xml version="1.0" encoding="utf-8"?>
<sst xmlns="http://schemas.openxmlformats.org/spreadsheetml/2006/main" count="872" uniqueCount="133">
  <si>
    <t>CONCEPTOS</t>
  </si>
  <si>
    <t>Impuesto a la Renta Recaudado</t>
  </si>
  <si>
    <t>Declaraciones de Impuesto a la Renta</t>
  </si>
  <si>
    <t>Impuesto al Valor Agregado</t>
  </si>
  <si>
    <t>Impuesto a los Consumos Especiales</t>
  </si>
  <si>
    <t>ICE Cigarrillos</t>
  </si>
  <si>
    <t>ICE Bebidas Gaseosas</t>
  </si>
  <si>
    <t>ICE Aguas Minerales y Purificadas</t>
  </si>
  <si>
    <t>ICE Alcohol y Productos Alcohólicos</t>
  </si>
  <si>
    <t>ICE Cerveza</t>
  </si>
  <si>
    <t>ICE Vehículos</t>
  </si>
  <si>
    <t>ICE Telecomunicaciones</t>
  </si>
  <si>
    <t>ICE Aviones, tricares,etc. y otros NEP</t>
  </si>
  <si>
    <t>ICE Armas de Fuego</t>
  </si>
  <si>
    <t>ICE Cuotas Membresías Clubes</t>
  </si>
  <si>
    <t>ICE Perfumes, Aguas de Tocador</t>
  </si>
  <si>
    <t>ICE Servicios Casino - Juegos Azar</t>
  </si>
  <si>
    <t>ICE Focos Incandescentes</t>
  </si>
  <si>
    <t>ICE Videojuegos</t>
  </si>
  <si>
    <t>ICE Servicios Televisión Prepagada</t>
  </si>
  <si>
    <t>ICE Cocinas, calefones</t>
  </si>
  <si>
    <t>ICE Telefonía</t>
  </si>
  <si>
    <t>ICE Bebidas energizantes</t>
  </si>
  <si>
    <t>ICE Bebidas no alcoholicas</t>
  </si>
  <si>
    <t>Impuesto a los Vehículos Motorizados</t>
  </si>
  <si>
    <t>Impuesto a la Salida de Divisas</t>
  </si>
  <si>
    <t>RISE</t>
  </si>
  <si>
    <t>Regalías, patentes y utilidades de conservación minera</t>
  </si>
  <si>
    <t>Otros Ingresos</t>
  </si>
  <si>
    <t>Elaboración:    Dirección Nacional de Planificación y Gestión Estratégica.-  SRI</t>
  </si>
  <si>
    <t>A la renta empresas petroleras y otros NEP</t>
  </si>
  <si>
    <t>Retenciones Mensuales</t>
  </si>
  <si>
    <t>Herencias, Legados y Donaciones</t>
  </si>
  <si>
    <t>Personas Jurídicas</t>
  </si>
  <si>
    <t>Personas Naturales</t>
  </si>
  <si>
    <t>Anticipos al IR</t>
  </si>
  <si>
    <t>Impuesto Fomento Ambiental</t>
  </si>
  <si>
    <t>Impuesto Activos en el Exterior</t>
  </si>
  <si>
    <t>Contribución para la atención integral del cancer</t>
  </si>
  <si>
    <t>Impuesto Ambiental Contaminación  Vehicular</t>
  </si>
  <si>
    <t>Impuesto Redimible Botellas Plásticas no Retornable</t>
  </si>
  <si>
    <t>-miles de dólares-</t>
  </si>
  <si>
    <t>CLASIFICACIÓN</t>
  </si>
  <si>
    <t>INTERNOS</t>
  </si>
  <si>
    <t>SUBTOTAL</t>
  </si>
  <si>
    <t>IMPORTACIONES</t>
  </si>
  <si>
    <t xml:space="preserve">SUBTOTAL </t>
  </si>
  <si>
    <t>DIRECTOS</t>
  </si>
  <si>
    <t>INDIRECTOS</t>
  </si>
  <si>
    <t>TOTALES</t>
  </si>
  <si>
    <t>(-) Notas de Crédito</t>
  </si>
  <si>
    <t>(-) Compensaciones</t>
  </si>
  <si>
    <t>Nota (7):   Corresponde al valor efectivo, descontando los valores de devoluciones de impuestos</t>
  </si>
  <si>
    <t xml:space="preserve">Devoluciones Otros </t>
  </si>
  <si>
    <t>Devoluciones IVA</t>
  </si>
  <si>
    <t>Devoluciones I.Renta</t>
  </si>
  <si>
    <t>TOTAL</t>
  </si>
  <si>
    <t>CONSOLIDADO NACIONAL</t>
  </si>
  <si>
    <t>ENERO</t>
  </si>
  <si>
    <t>Impuesto Ambiental Contaminación Vehicular</t>
  </si>
  <si>
    <t xml:space="preserve">Cifras provisionales sujetas a revisión. </t>
  </si>
  <si>
    <t>ICE No Especificado</t>
  </si>
  <si>
    <t>Nota (2): Total Recaudación incluye Notas de Crédito, Compensaciones y TBC's.</t>
  </si>
  <si>
    <t>Fuente: Base de datos SRI - BCE - SENAE - Coord. Reintegro Tributario</t>
  </si>
  <si>
    <r>
      <t xml:space="preserve">(-) Devoluciones </t>
    </r>
    <r>
      <rPr>
        <vertAlign val="superscript"/>
        <sz val="10"/>
        <rFont val="Arial"/>
        <family val="2"/>
      </rPr>
      <t>(4)</t>
    </r>
  </si>
  <si>
    <t>Nota (5): Corresponde al valor efectivo, descontando los valores de devoluciones de impuestos</t>
  </si>
  <si>
    <t>IVA Importaciones</t>
  </si>
  <si>
    <t>ICE Importaciones</t>
  </si>
  <si>
    <t>IVA Operaciones Internas</t>
  </si>
  <si>
    <t>ICE Operaciones Internas</t>
  </si>
  <si>
    <r>
      <t>(A)  TOTAL RECAUDADO</t>
    </r>
    <r>
      <rPr>
        <b/>
        <sz val="12"/>
        <color theme="0"/>
        <rFont val="Arial"/>
        <family val="2"/>
      </rPr>
      <t xml:space="preserve"> </t>
    </r>
    <r>
      <rPr>
        <sz val="12"/>
        <color theme="0"/>
        <rFont val="Arial"/>
        <family val="2"/>
      </rPr>
      <t>(SIN CONSIDERAR VALORES OCASIONALES PARA EFECTOS DE COMPARACIÓN INTERANUAL)</t>
    </r>
  </si>
  <si>
    <r>
      <t xml:space="preserve">Retenciones Mensuales </t>
    </r>
    <r>
      <rPr>
        <vertAlign val="superscript"/>
        <sz val="11"/>
        <color theme="3" tint="-0.499984740745262"/>
        <rFont val="Arial"/>
        <family val="2"/>
      </rPr>
      <t>(2)</t>
    </r>
  </si>
  <si>
    <r>
      <t xml:space="preserve">Declaraciones de Impuesto a la Renta </t>
    </r>
    <r>
      <rPr>
        <vertAlign val="superscript"/>
        <sz val="11"/>
        <color theme="3" tint="-0.499984740745262"/>
        <rFont val="Arial"/>
        <family val="2"/>
      </rPr>
      <t>(3)</t>
    </r>
  </si>
  <si>
    <t>Nota (2):   Incluye retenciones contratos petroleros</t>
  </si>
  <si>
    <t>Nota (3):   Corresponde a lo recaudado  por Impuesto a la Renta de personas naturales y sociedades (menos anticipos y retenciones) más herencias, legados y donaciones.</t>
  </si>
  <si>
    <t>TOTAL VALORES OCASIONALES</t>
  </si>
  <si>
    <r>
      <t xml:space="preserve">(B)  VALORES OCASIONALES </t>
    </r>
    <r>
      <rPr>
        <b/>
        <sz val="12"/>
        <color theme="0"/>
        <rFont val="Arial"/>
        <family val="2"/>
      </rPr>
      <t xml:space="preserve"> </t>
    </r>
    <r>
      <rPr>
        <sz val="12"/>
        <color theme="0"/>
        <rFont val="Arial"/>
        <family val="2"/>
      </rPr>
      <t>(NO CONSIDERADOS PARA EFECTOS DE COMPARACIÓN INTERANUAL)</t>
    </r>
  </si>
  <si>
    <t>(d) Notas de Crédito</t>
  </si>
  <si>
    <t>(e) Compensaciones</t>
  </si>
  <si>
    <r>
      <t xml:space="preserve">(c=a+b) RECAUDACIÓN BRUTA </t>
    </r>
    <r>
      <rPr>
        <b/>
        <vertAlign val="superscript"/>
        <sz val="11"/>
        <color theme="0"/>
        <rFont val="Arial"/>
        <family val="2"/>
      </rPr>
      <t>(4)</t>
    </r>
  </si>
  <si>
    <r>
      <t>(f=c-d-e) RECAUDACIÓN EN EFECTIVO</t>
    </r>
    <r>
      <rPr>
        <b/>
        <vertAlign val="superscript"/>
        <sz val="11"/>
        <color theme="0"/>
        <rFont val="Arial"/>
        <family val="2"/>
      </rPr>
      <t xml:space="preserve"> (5)</t>
    </r>
  </si>
  <si>
    <r>
      <t xml:space="preserve">(g) Devoluciones </t>
    </r>
    <r>
      <rPr>
        <vertAlign val="superscript"/>
        <sz val="10"/>
        <rFont val="Arial"/>
        <family val="2"/>
      </rPr>
      <t>(6)</t>
    </r>
  </si>
  <si>
    <r>
      <t xml:space="preserve">(f=c-d-e) RECAUDACIÓN EN EFECTIVO </t>
    </r>
    <r>
      <rPr>
        <b/>
        <vertAlign val="superscript"/>
        <sz val="11"/>
        <color theme="0"/>
        <rFont val="Arial"/>
        <family val="2"/>
      </rPr>
      <t>(5)</t>
    </r>
  </si>
  <si>
    <r>
      <t xml:space="preserve">(C=A+B)  TOTAL RECAUDADO </t>
    </r>
    <r>
      <rPr>
        <sz val="12"/>
        <color theme="0"/>
        <rFont val="Arial"/>
        <family val="2"/>
      </rPr>
      <t>(CONSIDERANDO VALORES OCASIONALES)</t>
    </r>
  </si>
  <si>
    <t>SERVICIO DE RENTAS INTERNAS</t>
  </si>
  <si>
    <r>
      <t>RECAUDACIÓN NACIONAL</t>
    </r>
    <r>
      <rPr>
        <b/>
        <vertAlign val="superscript"/>
        <sz val="14"/>
        <color theme="8" tint="-0.499984740745262"/>
        <rFont val="Arial"/>
        <family val="2"/>
      </rPr>
      <t>(1)</t>
    </r>
  </si>
  <si>
    <r>
      <t xml:space="preserve">RECAUDACIÓN DEL SERVICIO DE RENTAS INTERNAS </t>
    </r>
    <r>
      <rPr>
        <b/>
        <vertAlign val="superscript"/>
        <sz val="14"/>
        <color theme="8" tint="-0.499984740745262"/>
        <rFont val="Arial"/>
        <family val="2"/>
      </rPr>
      <t>(1)</t>
    </r>
  </si>
  <si>
    <t>(a) SUBTOTAL INTERNOS</t>
  </si>
  <si>
    <r>
      <t xml:space="preserve">RECAUDACIÓN BRUTA </t>
    </r>
    <r>
      <rPr>
        <b/>
        <vertAlign val="superscript"/>
        <sz val="11"/>
        <color theme="0"/>
        <rFont val="Arial"/>
        <family val="2"/>
      </rPr>
      <t>(2)</t>
    </r>
  </si>
  <si>
    <r>
      <t xml:space="preserve">RECAUDACIÓN EN EFECTIVO </t>
    </r>
    <r>
      <rPr>
        <b/>
        <vertAlign val="superscript"/>
        <sz val="11"/>
        <color theme="0"/>
        <rFont val="Arial"/>
        <family val="2"/>
      </rPr>
      <t>(3)</t>
    </r>
  </si>
  <si>
    <r>
      <t>(g) Devoluciones</t>
    </r>
    <r>
      <rPr>
        <vertAlign val="superscript"/>
        <sz val="10"/>
        <color theme="3" tint="-0.499984740745262"/>
        <rFont val="Arial"/>
        <family val="2"/>
      </rPr>
      <t xml:space="preserve"> (6)</t>
    </r>
  </si>
  <si>
    <r>
      <t xml:space="preserve">(h=f-g)  RECAUCIÓN NETA </t>
    </r>
    <r>
      <rPr>
        <sz val="9"/>
        <color theme="0"/>
        <rFont val="Arial"/>
        <family val="2"/>
      </rPr>
      <t>(SIN CONSIDERAR VALORES OCASIONALES PARA EFECTOS DE COMPARACIÓN INTERANUAL)</t>
    </r>
    <r>
      <rPr>
        <b/>
        <vertAlign val="superscript"/>
        <sz val="11"/>
        <color theme="0"/>
        <rFont val="Arial"/>
        <family val="2"/>
      </rPr>
      <t>(7)</t>
    </r>
  </si>
  <si>
    <r>
      <t xml:space="preserve">(h=f-g)  RECAUCIÓN NETA </t>
    </r>
    <r>
      <rPr>
        <sz val="9"/>
        <color theme="0"/>
        <rFont val="Arial"/>
        <family val="2"/>
      </rPr>
      <t>(CONSIDERANDO VALORES OCASIONALES)</t>
    </r>
    <r>
      <rPr>
        <b/>
        <sz val="10"/>
        <color theme="0"/>
        <rFont val="Arial"/>
        <family val="2"/>
      </rPr>
      <t xml:space="preserve">  </t>
    </r>
    <r>
      <rPr>
        <b/>
        <vertAlign val="superscript"/>
        <sz val="10"/>
        <color theme="0"/>
        <rFont val="Arial"/>
        <family val="2"/>
      </rPr>
      <t>(7)</t>
    </r>
  </si>
  <si>
    <r>
      <t xml:space="preserve">RECAUDACIÓN NETA </t>
    </r>
    <r>
      <rPr>
        <b/>
        <vertAlign val="superscript"/>
        <sz val="11"/>
        <color theme="0"/>
        <rFont val="Arial"/>
        <family val="2"/>
      </rPr>
      <t>(5)</t>
    </r>
  </si>
  <si>
    <t>VALORES OCASIONALES</t>
  </si>
  <si>
    <t>Intereses por Mora Tributaria</t>
  </si>
  <si>
    <t>Multas Tributarias Fiscales</t>
  </si>
  <si>
    <t>Nota (1):   “A partir del año 2016, las estadísticas de recaudación de impuestos que publica el Servicio de Rentas Internas, incluye todas sus formas de pago:  Efectivo, Títulos del Banco Central, Compensacones y Notas de crédito, con el fin de analizar el desempeño de cada impuesto en forma objetiva.  La recaudación comparada con el  mismo periodo del año anterior, también se encuentra bajo la misma metodología.  El Título del Banco Central se empezó a emitir desde el 10 de julio de 2015”. Los valores de recaudación que se transfieren a la cuenta corriente única del Ministerio de Economía y Finanzas serán enviados a ésta Institución para su gestión pertinente.</t>
  </si>
  <si>
    <t>Nota (4):   Total Recaudación incluye Notas de Crédito, Compensaciones y TBC's.</t>
  </si>
  <si>
    <t>Nota (5):   Corresponde al valor de recaudación, restando Notas de Crédito y Compensaciones</t>
  </si>
  <si>
    <t>Nota (6):  Devoluciones acreditadas en efectivo</t>
  </si>
  <si>
    <t>Nota (3): Corresponde al valor de recaudación, restando Notas de Crédito y Compensaciones</t>
  </si>
  <si>
    <t>Nota (4): Devoluciones acreditadas en efectivo</t>
  </si>
  <si>
    <t>Contribución única y temporal</t>
  </si>
  <si>
    <t>(b) SUBTOTAL IMPORTACIONES</t>
  </si>
  <si>
    <t>ICE Fundas Plásticas</t>
  </si>
  <si>
    <t xml:space="preserve"> </t>
  </si>
  <si>
    <t>ENERO 2021</t>
  </si>
  <si>
    <t>Meta 
2021</t>
  </si>
  <si>
    <t>Recaudación
 2020</t>
  </si>
  <si>
    <t>Recaudación 
2021</t>
  </si>
  <si>
    <t>Participación de la Recaudación 2021</t>
  </si>
  <si>
    <t>Microempresas</t>
  </si>
  <si>
    <t>Fecha de conciliación: 31/01/2021</t>
  </si>
  <si>
    <t>FEBRERO</t>
  </si>
  <si>
    <t>Fecha de conciliación: 28/02/2021</t>
  </si>
  <si>
    <t>FEBRERO 2021</t>
  </si>
  <si>
    <t>Versión 2_Enero 2021 (actualizada 12/03/2021)</t>
  </si>
  <si>
    <t>Versión 2_Febrero 2021 (actualizada 12/03/2021)</t>
  </si>
  <si>
    <t>MARZO 2021</t>
  </si>
  <si>
    <t>Versión 1_Marzo 2021 (actualizada 08/04/2021)</t>
  </si>
  <si>
    <t>Fecha de conciliación: 31/03/2021</t>
  </si>
  <si>
    <t>MARZO</t>
  </si>
  <si>
    <t>ABRIL 2021</t>
  </si>
  <si>
    <t>ABRIL</t>
  </si>
  <si>
    <t>Fecha de conciliación: 30/04/2021</t>
  </si>
  <si>
    <t>Versión 1_Abril 2021 (actualizada 06/05/2021)</t>
  </si>
  <si>
    <t>MAYO</t>
  </si>
  <si>
    <t>MAYO 2021</t>
  </si>
  <si>
    <t>Versión 1_Mayo 2021  (actualizada 07/06/2021)</t>
  </si>
  <si>
    <t>Fecha de conciliación: 31/05/2021</t>
  </si>
  <si>
    <t>ENERO - MAYO 2021</t>
  </si>
  <si>
    <t>Versión 1_Mayo 2021 (actualizada 07/06/2021)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</si>
</sst>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quot;$&quot;\ * #,##0.00_);_(&quot;$&quot;\ * \(#,##0.00\);_(&quot;$&quot;\ * &quot;-&quot;??_);_(@_)"/>
    <numFmt numFmtId="165" formatCode="_(* #,##0.00_);_(* \(#,##0.00\);_(* &quot;-&quot;??_);_(@_)"/>
    <numFmt numFmtId="166" formatCode="_ * #,##0.00_ ;_ * \-#,##0.00_ ;_ * &quot;-&quot;??_ ;_ @_ "/>
    <numFmt numFmtId="167" formatCode="#,##0.0"/>
    <numFmt numFmtId="168" formatCode="_(* #,##0_);_(* \(#,##0\);_(* &quot;-&quot;??_);_(@_)"/>
    <numFmt numFmtId="169" formatCode="0.0%"/>
    <numFmt numFmtId="170" formatCode="_-* #,##0.00\ _€_-;\-* #,##0.00\ _€_-;_-* &quot;-&quot;??\ _€_-;_-@_-"/>
    <numFmt numFmtId="171" formatCode="_(* #,##0.0_);_(* \(#,##0.0\);_(* &quot;-&quot;??_);_(@_)"/>
    <numFmt numFmtId="172" formatCode="#,##0.000"/>
    <numFmt numFmtId="173" formatCode="#,###,"/>
  </numFmts>
  <fonts count="43" x14ac:knownFonts="1">
    <font>
      <sz val="11"/>
      <color theme="1"/>
      <name val="Calibri"/>
      <family val="2"/>
      <scheme val="minor"/>
    </font>
    <font>
      <sz val="11"/>
      <color theme="1"/>
      <name val="Calibri"/>
      <family val="2"/>
      <scheme val="minor"/>
    </font>
    <font>
      <sz val="10"/>
      <name val="Arial"/>
      <family val="2"/>
    </font>
    <font>
      <b/>
      <sz val="11"/>
      <color indexed="9"/>
      <name val="Arial"/>
      <family val="2"/>
    </font>
    <font>
      <sz val="10"/>
      <name val="Tahoma"/>
      <family val="2"/>
    </font>
    <font>
      <b/>
      <sz val="12"/>
      <color theme="0"/>
      <name val="Arial"/>
      <family val="2"/>
    </font>
    <font>
      <b/>
      <sz val="10"/>
      <name val="Arial"/>
      <family val="2"/>
    </font>
    <font>
      <b/>
      <sz val="11"/>
      <color theme="0"/>
      <name val="Arial"/>
      <family val="2"/>
    </font>
    <font>
      <vertAlign val="superscript"/>
      <sz val="10"/>
      <name val="Arial"/>
      <family val="2"/>
    </font>
    <font>
      <sz val="8"/>
      <name val="Calibri"/>
      <family val="2"/>
      <scheme val="minor"/>
    </font>
    <font>
      <b/>
      <sz val="14"/>
      <color indexed="18"/>
      <name val="Arial"/>
      <family val="2"/>
    </font>
    <font>
      <b/>
      <sz val="12"/>
      <name val="Arial"/>
      <family val="2"/>
    </font>
    <font>
      <sz val="11"/>
      <name val="Arial"/>
      <family val="2"/>
    </font>
    <font>
      <b/>
      <sz val="11"/>
      <name val="Arial"/>
      <family val="2"/>
    </font>
    <font>
      <sz val="11"/>
      <color indexed="8"/>
      <name val="Arial"/>
      <family val="2"/>
    </font>
    <font>
      <sz val="11"/>
      <color rgb="FFFF0000"/>
      <name val="Arial"/>
      <family val="2"/>
    </font>
    <font>
      <b/>
      <sz val="10"/>
      <color rgb="FFFF0000"/>
      <name val="Arial"/>
      <family val="2"/>
    </font>
    <font>
      <b/>
      <sz val="10"/>
      <color theme="0"/>
      <name val="Arial"/>
      <family val="2"/>
    </font>
    <font>
      <b/>
      <sz val="11"/>
      <color theme="3" tint="-0.249977111117893"/>
      <name val="Arial"/>
      <family val="2"/>
    </font>
    <font>
      <b/>
      <sz val="12"/>
      <color theme="3" tint="-0.249977111117893"/>
      <name val="Arial"/>
      <family val="2"/>
    </font>
    <font>
      <b/>
      <sz val="8"/>
      <color theme="0"/>
      <name val="Arial"/>
      <family val="2"/>
    </font>
    <font>
      <b/>
      <sz val="11"/>
      <color theme="5" tint="-0.249977111117893"/>
      <name val="Arial"/>
      <family val="2"/>
    </font>
    <font>
      <b/>
      <vertAlign val="superscript"/>
      <sz val="11"/>
      <color theme="0"/>
      <name val="Arial"/>
      <family val="2"/>
    </font>
    <font>
      <sz val="9"/>
      <name val="Calibri"/>
      <family val="2"/>
      <scheme val="minor"/>
    </font>
    <font>
      <b/>
      <sz val="14"/>
      <color theme="8" tint="-0.499984740745262"/>
      <name val="Arial"/>
      <family val="2"/>
    </font>
    <font>
      <b/>
      <vertAlign val="superscript"/>
      <sz val="14"/>
      <color theme="8" tint="-0.499984740745262"/>
      <name val="Arial"/>
      <family val="2"/>
    </font>
    <font>
      <b/>
      <sz val="12"/>
      <color theme="8" tint="-0.499984740745262"/>
      <name val="Arial"/>
      <family val="2"/>
    </font>
    <font>
      <b/>
      <sz val="11"/>
      <color theme="8" tint="-0.499984740745262"/>
      <name val="Arial"/>
      <family val="2"/>
    </font>
    <font>
      <b/>
      <sz val="16"/>
      <color theme="8" tint="-0.499984740745262"/>
      <name val="Arial"/>
      <family val="2"/>
    </font>
    <font>
      <sz val="11"/>
      <color theme="1"/>
      <name val="Arial"/>
      <family val="2"/>
    </font>
    <font>
      <b/>
      <vertAlign val="superscript"/>
      <sz val="10"/>
      <color theme="0"/>
      <name val="Arial"/>
      <family val="2"/>
    </font>
    <font>
      <b/>
      <sz val="14"/>
      <color theme="0"/>
      <name val="Arial"/>
      <family val="2"/>
    </font>
    <font>
      <sz val="12"/>
      <color theme="0"/>
      <name val="Arial"/>
      <family val="2"/>
    </font>
    <font>
      <b/>
      <sz val="11"/>
      <color theme="3" tint="-0.499984740745262"/>
      <name val="Arial"/>
      <family val="2"/>
    </font>
    <font>
      <sz val="11"/>
      <color theme="3" tint="-0.499984740745262"/>
      <name val="Arial"/>
      <family val="2"/>
    </font>
    <font>
      <i/>
      <sz val="10"/>
      <color theme="3" tint="-0.499984740745262"/>
      <name val="Arial"/>
      <family val="2"/>
    </font>
    <font>
      <vertAlign val="superscript"/>
      <sz val="11"/>
      <color theme="3" tint="-0.499984740745262"/>
      <name val="Arial"/>
      <family val="2"/>
    </font>
    <font>
      <sz val="10"/>
      <color theme="3" tint="-0.499984740745262"/>
      <name val="Arial"/>
      <family val="2"/>
    </font>
    <font>
      <sz val="9"/>
      <color theme="0"/>
      <name val="Arial"/>
      <family val="2"/>
    </font>
    <font>
      <sz val="11"/>
      <color theme="3" tint="-0.499984740745262"/>
      <name val="Calibri"/>
      <family val="2"/>
      <scheme val="minor"/>
    </font>
    <font>
      <b/>
      <sz val="11"/>
      <color rgb="FFFF0000"/>
      <name val="Arial"/>
      <family val="2"/>
    </font>
    <font>
      <b/>
      <sz val="10"/>
      <color theme="3" tint="-0.499984740745262"/>
      <name val="Arial"/>
      <family val="2"/>
    </font>
    <font>
      <vertAlign val="superscript"/>
      <sz val="10"/>
      <color theme="3" tint="-0.499984740745262"/>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185C4"/>
        <bgColor indexed="64"/>
      </patternFill>
    </fill>
    <fill>
      <patternFill patternType="solid">
        <fgColor rgb="FF0D3A80"/>
        <bgColor indexed="64"/>
      </patternFill>
    </fill>
    <fill>
      <patternFill patternType="solid">
        <fgColor rgb="FF0C4597"/>
        <bgColor indexed="64"/>
      </patternFill>
    </fill>
    <fill>
      <patternFill patternType="solid">
        <fgColor rgb="FF3BAFDA"/>
        <bgColor indexed="64"/>
      </patternFill>
    </fill>
    <fill>
      <patternFill patternType="solid">
        <fgColor rgb="FF4FC1EA"/>
        <bgColor indexed="64"/>
      </patternFill>
    </fill>
    <fill>
      <patternFill patternType="solid">
        <fgColor rgb="FF19A1D1"/>
        <bgColor indexed="64"/>
      </patternFill>
    </fill>
    <fill>
      <patternFill patternType="solid">
        <fgColor rgb="FFF5F7FA"/>
        <bgColor indexed="64"/>
      </patternFill>
    </fill>
    <fill>
      <patternFill patternType="solid">
        <fgColor rgb="FF434A54"/>
        <bgColor indexed="64"/>
      </patternFill>
    </fill>
    <fill>
      <patternFill patternType="solid">
        <fgColor rgb="FF57606D"/>
        <bgColor indexed="64"/>
      </patternFill>
    </fill>
    <fill>
      <patternFill patternType="solid">
        <fgColor rgb="FF656D78"/>
        <bgColor indexed="64"/>
      </patternFill>
    </fill>
    <fill>
      <patternFill patternType="solid">
        <fgColor rgb="FF2F78BB"/>
        <bgColor indexed="64"/>
      </patternFill>
    </fill>
    <fill>
      <patternFill patternType="solid">
        <fgColor rgb="FF173A59"/>
        <bgColor indexed="64"/>
      </patternFill>
    </fill>
    <fill>
      <patternFill patternType="solid">
        <fgColor theme="4" tint="-0.499984740745262"/>
        <bgColor indexed="64"/>
      </patternFill>
    </fill>
    <fill>
      <patternFill patternType="solid">
        <fgColor rgb="FF276195"/>
        <bgColor indexed="64"/>
      </patternFill>
    </fill>
  </fills>
  <borders count="13">
    <border>
      <left/>
      <right/>
      <top/>
      <bottom/>
      <diagonal/>
    </border>
    <border>
      <left/>
      <right/>
      <top style="thin">
        <color indexed="64"/>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s>
  <cellStyleXfs count="19">
    <xf numFmtId="0" fontId="0" fillId="0" borderId="0"/>
    <xf numFmtId="164" fontId="1" fillId="0" borderId="0" applyFont="0" applyFill="0" applyBorder="0" applyAlignment="0" applyProtection="0"/>
    <xf numFmtId="0" fontId="2" fillId="0" borderId="0"/>
    <xf numFmtId="0" fontId="4"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9" fontId="2" fillId="0" borderId="0" applyFont="0" applyFill="0" applyBorder="0" applyAlignment="0" applyProtection="0"/>
  </cellStyleXfs>
  <cellXfs count="232">
    <xf numFmtId="0" fontId="0" fillId="0" borderId="0" xfId="0"/>
    <xf numFmtId="0" fontId="2" fillId="3" borderId="0" xfId="2" applyFont="1" applyFill="1"/>
    <xf numFmtId="167" fontId="2" fillId="3" borderId="0" xfId="2" applyNumberFormat="1" applyFont="1" applyFill="1"/>
    <xf numFmtId="0" fontId="2" fillId="0" borderId="0" xfId="2" applyFont="1"/>
    <xf numFmtId="0" fontId="2" fillId="0" borderId="0" xfId="2" applyFont="1" applyFill="1"/>
    <xf numFmtId="0" fontId="11" fillId="0" borderId="0" xfId="2" applyFont="1" applyFill="1" applyBorder="1" applyAlignment="1">
      <alignment horizontal="centerContinuous"/>
    </xf>
    <xf numFmtId="0" fontId="12" fillId="0" borderId="0" xfId="3" applyFont="1"/>
    <xf numFmtId="0" fontId="2" fillId="0" borderId="0" xfId="2" applyFont="1" applyBorder="1"/>
    <xf numFmtId="0" fontId="6" fillId="0" borderId="0" xfId="2" applyFont="1"/>
    <xf numFmtId="0" fontId="6" fillId="0" borderId="2" xfId="2" applyFont="1" applyBorder="1"/>
    <xf numFmtId="0" fontId="6" fillId="0" borderId="0" xfId="2" applyFont="1" applyFill="1"/>
    <xf numFmtId="0" fontId="2" fillId="0" borderId="0" xfId="2" applyFont="1" applyAlignment="1">
      <alignment vertical="center"/>
    </xf>
    <xf numFmtId="0" fontId="14" fillId="0" borderId="0" xfId="3" applyFont="1" applyBorder="1" applyAlignment="1">
      <alignment horizontal="left" vertical="center" indent="2"/>
    </xf>
    <xf numFmtId="168" fontId="15" fillId="0" borderId="1" xfId="7" applyNumberFormat="1" applyFont="1" applyFill="1" applyBorder="1" applyAlignment="1">
      <alignment horizontal="right" vertical="center"/>
    </xf>
    <xf numFmtId="0" fontId="16" fillId="0" borderId="0" xfId="2" applyFont="1" applyFill="1" applyBorder="1" applyAlignment="1">
      <alignment vertical="center"/>
    </xf>
    <xf numFmtId="0" fontId="2" fillId="0" borderId="0" xfId="2" applyFont="1" applyBorder="1" applyAlignment="1">
      <alignment vertical="center"/>
    </xf>
    <xf numFmtId="0" fontId="6" fillId="0" borderId="0" xfId="2" applyFont="1" applyFill="1" applyBorder="1"/>
    <xf numFmtId="0" fontId="6" fillId="0" borderId="0" xfId="2" applyFont="1" applyFill="1" applyBorder="1" applyAlignment="1">
      <alignment vertical="center"/>
    </xf>
    <xf numFmtId="0" fontId="2" fillId="0" borderId="0" xfId="2" applyFont="1" applyFill="1" applyBorder="1" applyAlignment="1"/>
    <xf numFmtId="0" fontId="2" fillId="0" borderId="0" xfId="2" applyFont="1" applyFill="1" applyBorder="1"/>
    <xf numFmtId="3" fontId="6" fillId="0" borderId="0" xfId="2" applyNumberFormat="1" applyFont="1" applyFill="1" applyBorder="1"/>
    <xf numFmtId="0" fontId="2" fillId="0" borderId="0" xfId="2" applyFont="1" applyFill="1" applyBorder="1" applyAlignment="1">
      <alignment vertical="center"/>
    </xf>
    <xf numFmtId="3" fontId="6" fillId="0" borderId="0" xfId="2" applyNumberFormat="1" applyFont="1"/>
    <xf numFmtId="3" fontId="2" fillId="0" borderId="0" xfId="2" applyNumberFormat="1" applyFont="1"/>
    <xf numFmtId="169" fontId="2" fillId="0" borderId="0" xfId="2" applyNumberFormat="1" applyFont="1"/>
    <xf numFmtId="165" fontId="6" fillId="0" borderId="0" xfId="8" applyNumberFormat="1" applyFont="1" applyFill="1" applyBorder="1"/>
    <xf numFmtId="3" fontId="6" fillId="0" borderId="0" xfId="2" applyNumberFormat="1" applyFont="1" applyFill="1" applyBorder="1" applyAlignment="1">
      <alignment vertical="center"/>
    </xf>
    <xf numFmtId="3" fontId="2" fillId="0" borderId="0" xfId="2" applyNumberFormat="1" applyFont="1" applyAlignment="1">
      <alignment vertical="center"/>
    </xf>
    <xf numFmtId="3" fontId="18" fillId="0" borderId="0" xfId="7" applyNumberFormat="1" applyFont="1" applyFill="1" applyBorder="1" applyAlignment="1">
      <alignment horizontal="right" vertical="center"/>
    </xf>
    <xf numFmtId="0" fontId="2" fillId="0" borderId="0" xfId="2" applyFont="1" applyFill="1" applyAlignment="1">
      <alignment vertical="center"/>
    </xf>
    <xf numFmtId="0" fontId="21" fillId="0" borderId="0" xfId="3" applyFont="1" applyBorder="1" applyAlignment="1">
      <alignment vertical="center"/>
    </xf>
    <xf numFmtId="3" fontId="7" fillId="0" borderId="0" xfId="7" applyNumberFormat="1" applyFont="1" applyFill="1" applyBorder="1" applyAlignment="1">
      <alignment horizontal="right" vertical="center"/>
    </xf>
    <xf numFmtId="3" fontId="13" fillId="0" borderId="0" xfId="7" applyNumberFormat="1" applyFont="1" applyFill="1" applyBorder="1" applyAlignment="1">
      <alignment horizontal="right" vertical="center"/>
    </xf>
    <xf numFmtId="0" fontId="18" fillId="0" borderId="0" xfId="3" applyFont="1" applyBorder="1"/>
    <xf numFmtId="3" fontId="21" fillId="0" borderId="0" xfId="7" applyNumberFormat="1" applyFont="1" applyFill="1" applyBorder="1" applyAlignment="1">
      <alignment horizontal="right" vertical="center"/>
    </xf>
    <xf numFmtId="164" fontId="2" fillId="0" borderId="0" xfId="1" applyFont="1" applyBorder="1"/>
    <xf numFmtId="164" fontId="2" fillId="0" borderId="0" xfId="1" applyFont="1"/>
    <xf numFmtId="171" fontId="2" fillId="3" borderId="0" xfId="2" applyNumberFormat="1" applyFont="1" applyFill="1"/>
    <xf numFmtId="171" fontId="2" fillId="2" borderId="0" xfId="2" applyNumberFormat="1" applyFont="1" applyFill="1"/>
    <xf numFmtId="0" fontId="2" fillId="2" borderId="0" xfId="2" applyFont="1" applyFill="1"/>
    <xf numFmtId="164" fontId="23" fillId="0" borderId="0" xfId="1" applyFont="1" applyAlignment="1"/>
    <xf numFmtId="164" fontId="23" fillId="2" borderId="0" xfId="1" applyFont="1" applyFill="1" applyAlignment="1"/>
    <xf numFmtId="164" fontId="9" fillId="2" borderId="0" xfId="1" applyFont="1" applyFill="1" applyAlignment="1">
      <alignment horizontal="left"/>
    </xf>
    <xf numFmtId="0" fontId="6" fillId="3" borderId="0" xfId="2" applyFont="1" applyFill="1"/>
    <xf numFmtId="0" fontId="6" fillId="2" borderId="0" xfId="2" applyFont="1" applyFill="1"/>
    <xf numFmtId="0" fontId="2" fillId="2" borderId="0" xfId="2" applyFont="1" applyFill="1" applyBorder="1"/>
    <xf numFmtId="3" fontId="11" fillId="0" borderId="0" xfId="6" applyNumberFormat="1" applyFont="1" applyFill="1" applyBorder="1"/>
    <xf numFmtId="165" fontId="6" fillId="0" borderId="0" xfId="6" applyFont="1" applyFill="1" applyBorder="1"/>
    <xf numFmtId="0" fontId="10" fillId="3" borderId="0" xfId="2" applyNumberFormat="1" applyFont="1" applyFill="1" applyBorder="1" applyAlignment="1"/>
    <xf numFmtId="0" fontId="10" fillId="3" borderId="0" xfId="2" applyNumberFormat="1" applyFont="1" applyFill="1" applyBorder="1" applyAlignment="1">
      <alignment horizontal="center"/>
    </xf>
    <xf numFmtId="0" fontId="10" fillId="2" borderId="0" xfId="2" applyNumberFormat="1" applyFont="1" applyFill="1" applyBorder="1" applyAlignment="1">
      <alignment horizontal="center"/>
    </xf>
    <xf numFmtId="3" fontId="6" fillId="0" borderId="0" xfId="5" applyNumberFormat="1" applyFont="1" applyFill="1" applyBorder="1" applyAlignment="1">
      <alignment vertical="center"/>
    </xf>
    <xf numFmtId="168" fontId="15" fillId="0" borderId="0" xfId="7" applyNumberFormat="1" applyFont="1" applyFill="1" applyBorder="1" applyAlignment="1">
      <alignment horizontal="right" vertical="center"/>
    </xf>
    <xf numFmtId="0" fontId="18" fillId="0" borderId="0" xfId="3" applyFont="1" applyBorder="1" applyAlignment="1">
      <alignment vertical="center"/>
    </xf>
    <xf numFmtId="0" fontId="19" fillId="0" borderId="0" xfId="3" applyFont="1" applyBorder="1"/>
    <xf numFmtId="0" fontId="0" fillId="0" borderId="0" xfId="0" applyBorder="1"/>
    <xf numFmtId="3" fontId="12" fillId="0" borderId="5" xfId="7" applyNumberFormat="1" applyFont="1" applyFill="1" applyBorder="1" applyAlignment="1">
      <alignment horizontal="right"/>
    </xf>
    <xf numFmtId="0" fontId="14" fillId="0" borderId="4" xfId="3" applyFont="1" applyFill="1" applyBorder="1" applyAlignment="1">
      <alignment horizontal="left" vertical="center" indent="1"/>
    </xf>
    <xf numFmtId="3" fontId="12" fillId="0" borderId="4" xfId="7" applyNumberFormat="1" applyFont="1" applyFill="1" applyBorder="1" applyAlignment="1">
      <alignment horizontal="right"/>
    </xf>
    <xf numFmtId="0" fontId="14" fillId="0" borderId="5" xfId="3" applyFont="1" applyBorder="1" applyAlignment="1">
      <alignment horizontal="left" vertical="center" indent="1"/>
    </xf>
    <xf numFmtId="3" fontId="2" fillId="0" borderId="5" xfId="6" applyNumberFormat="1" applyFont="1" applyBorder="1"/>
    <xf numFmtId="0" fontId="13" fillId="0" borderId="0" xfId="3" applyFont="1" applyBorder="1"/>
    <xf numFmtId="0" fontId="17" fillId="5" borderId="0" xfId="0" applyFont="1" applyFill="1" applyAlignment="1">
      <alignment horizontal="center" vertical="center" wrapText="1"/>
    </xf>
    <xf numFmtId="3" fontId="7" fillId="8" borderId="4" xfId="7" applyNumberFormat="1" applyFont="1" applyFill="1" applyBorder="1" applyAlignment="1">
      <alignment horizontal="right" vertical="center"/>
    </xf>
    <xf numFmtId="0" fontId="7" fillId="8" borderId="5" xfId="3" applyFont="1" applyFill="1" applyBorder="1" applyAlignment="1">
      <alignment vertical="center"/>
    </xf>
    <xf numFmtId="3" fontId="7" fillId="8" borderId="5" xfId="7" applyNumberFormat="1" applyFont="1" applyFill="1" applyBorder="1" applyAlignment="1">
      <alignment horizontal="right" vertical="center"/>
    </xf>
    <xf numFmtId="3" fontId="7" fillId="8" borderId="6" xfId="7" applyNumberFormat="1" applyFont="1" applyFill="1" applyBorder="1" applyAlignment="1">
      <alignment horizontal="right" vertical="center"/>
    </xf>
    <xf numFmtId="0" fontId="7" fillId="6" borderId="6" xfId="3" applyFont="1" applyFill="1" applyBorder="1" applyAlignment="1">
      <alignment vertical="center"/>
    </xf>
    <xf numFmtId="3" fontId="7" fillId="6" borderId="6" xfId="7" applyNumberFormat="1" applyFont="1" applyFill="1" applyBorder="1" applyAlignment="1">
      <alignment horizontal="right" vertical="center"/>
    </xf>
    <xf numFmtId="3" fontId="7" fillId="4" borderId="3" xfId="7" applyNumberFormat="1" applyFont="1" applyFill="1" applyBorder="1" applyAlignment="1">
      <alignment horizontal="right" vertical="center"/>
    </xf>
    <xf numFmtId="9" fontId="5" fillId="4" borderId="3" xfId="7" applyNumberFormat="1" applyFont="1" applyFill="1" applyBorder="1" applyAlignment="1">
      <alignment horizontal="center" vertical="center"/>
    </xf>
    <xf numFmtId="37" fontId="2" fillId="0" borderId="8" xfId="6" applyNumberFormat="1" applyFont="1" applyBorder="1"/>
    <xf numFmtId="0" fontId="2" fillId="3" borderId="5" xfId="2" applyFont="1" applyFill="1" applyBorder="1" applyAlignment="1">
      <alignment horizontal="left" indent="2"/>
    </xf>
    <xf numFmtId="0" fontId="7" fillId="7" borderId="4" xfId="3" applyFont="1" applyFill="1" applyBorder="1" applyAlignment="1">
      <alignment vertical="center"/>
    </xf>
    <xf numFmtId="0" fontId="7" fillId="7" borderId="6" xfId="3" applyFont="1" applyFill="1" applyBorder="1" applyAlignment="1">
      <alignment vertical="center"/>
    </xf>
    <xf numFmtId="0" fontId="2" fillId="0" borderId="5" xfId="2" applyFont="1" applyFill="1" applyBorder="1" applyAlignment="1">
      <alignment horizontal="left" indent="2"/>
    </xf>
    <xf numFmtId="0" fontId="3" fillId="5" borderId="3" xfId="2" applyFont="1" applyFill="1" applyBorder="1" applyAlignment="1">
      <alignment horizontal="center" vertical="center" wrapText="1"/>
    </xf>
    <xf numFmtId="167" fontId="3" fillId="5" borderId="3" xfId="2" applyNumberFormat="1" applyFont="1" applyFill="1" applyBorder="1" applyAlignment="1">
      <alignment horizontal="center" vertical="center" wrapText="1"/>
    </xf>
    <xf numFmtId="0" fontId="2" fillId="3" borderId="5" xfId="2" applyFont="1" applyFill="1" applyBorder="1" applyAlignment="1">
      <alignment horizontal="left" indent="6"/>
    </xf>
    <xf numFmtId="3" fontId="7" fillId="7" borderId="4" xfId="9" applyNumberFormat="1" applyFont="1" applyFill="1" applyBorder="1" applyAlignment="1">
      <alignment vertical="center"/>
    </xf>
    <xf numFmtId="3" fontId="7" fillId="8" borderId="5" xfId="9" applyNumberFormat="1" applyFont="1" applyFill="1" applyBorder="1" applyAlignment="1">
      <alignment vertical="center"/>
    </xf>
    <xf numFmtId="3" fontId="7" fillId="7" borderId="6" xfId="9" applyNumberFormat="1" applyFont="1" applyFill="1" applyBorder="1" applyAlignment="1">
      <alignment vertical="center"/>
    </xf>
    <xf numFmtId="0" fontId="29" fillId="0" borderId="0" xfId="0" applyFont="1"/>
    <xf numFmtId="0" fontId="29" fillId="0" borderId="0" xfId="0" applyFont="1" applyBorder="1"/>
    <xf numFmtId="0" fontId="26" fillId="0" borderId="0" xfId="2" quotePrefix="1" applyFont="1" applyFill="1" applyBorder="1" applyAlignment="1">
      <alignment horizontal="center"/>
    </xf>
    <xf numFmtId="0" fontId="33" fillId="0" borderId="4" xfId="3" applyFont="1" applyFill="1" applyBorder="1" applyAlignment="1">
      <alignment vertical="center"/>
    </xf>
    <xf numFmtId="3" fontId="34" fillId="0" borderId="4" xfId="7" applyNumberFormat="1" applyFont="1" applyFill="1" applyBorder="1" applyAlignment="1">
      <alignment horizontal="right" vertical="center"/>
    </xf>
    <xf numFmtId="0" fontId="34" fillId="0" borderId="0" xfId="0" applyFont="1" applyFill="1"/>
    <xf numFmtId="3" fontId="33" fillId="10" borderId="4" xfId="7" applyNumberFormat="1" applyFont="1" applyFill="1" applyBorder="1" applyAlignment="1">
      <alignment horizontal="right" vertical="center"/>
    </xf>
    <xf numFmtId="0" fontId="34" fillId="0" borderId="5" xfId="3" applyFont="1" applyFill="1" applyBorder="1" applyAlignment="1">
      <alignment horizontal="left" indent="2"/>
    </xf>
    <xf numFmtId="3" fontId="34" fillId="0" borderId="5" xfId="7" applyNumberFormat="1" applyFont="1" applyFill="1" applyBorder="1" applyAlignment="1">
      <alignment horizontal="right"/>
    </xf>
    <xf numFmtId="3" fontId="33" fillId="10" borderId="5" xfId="7" applyNumberFormat="1" applyFont="1" applyFill="1" applyBorder="1" applyAlignment="1">
      <alignment horizontal="right"/>
    </xf>
    <xf numFmtId="0" fontId="35" fillId="0" borderId="5" xfId="0" applyFont="1" applyFill="1" applyBorder="1" applyAlignment="1">
      <alignment horizontal="left" indent="4"/>
    </xf>
    <xf numFmtId="0" fontId="33" fillId="0" borderId="5" xfId="3" applyFont="1" applyFill="1" applyBorder="1" applyAlignment="1">
      <alignment horizontal="left" vertical="center"/>
    </xf>
    <xf numFmtId="0" fontId="33" fillId="0" borderId="5" xfId="3" applyFont="1" applyFill="1" applyBorder="1" applyAlignment="1">
      <alignment vertical="center"/>
    </xf>
    <xf numFmtId="0" fontId="6" fillId="0" borderId="0" xfId="2" applyFont="1" applyBorder="1"/>
    <xf numFmtId="0" fontId="17" fillId="11" borderId="0" xfId="0" applyFont="1" applyFill="1" applyAlignment="1">
      <alignment horizontal="center" vertical="center" wrapText="1"/>
    </xf>
    <xf numFmtId="3" fontId="5" fillId="12" borderId="3" xfId="9" applyNumberFormat="1" applyFont="1" applyFill="1" applyBorder="1" applyAlignment="1">
      <alignment vertical="center"/>
    </xf>
    <xf numFmtId="0" fontId="34" fillId="0" borderId="0" xfId="0" applyFont="1"/>
    <xf numFmtId="0" fontId="7" fillId="13" borderId="6" xfId="3" applyFont="1" applyFill="1" applyBorder="1" applyAlignment="1">
      <alignment vertical="center"/>
    </xf>
    <xf numFmtId="3" fontId="7" fillId="13" borderId="6" xfId="7" applyNumberFormat="1" applyFont="1" applyFill="1" applyBorder="1" applyAlignment="1">
      <alignment horizontal="right" vertical="center"/>
    </xf>
    <xf numFmtId="0" fontId="33" fillId="0" borderId="4" xfId="3" applyFont="1" applyFill="1" applyBorder="1" applyAlignment="1">
      <alignment horizontal="left" vertical="center" indent="1"/>
    </xf>
    <xf numFmtId="0" fontId="37" fillId="0" borderId="0" xfId="2" applyFont="1" applyFill="1" applyBorder="1" applyAlignment="1">
      <alignment vertical="center"/>
    </xf>
    <xf numFmtId="3" fontId="34" fillId="0" borderId="4" xfId="7" applyNumberFormat="1" applyFont="1" applyFill="1" applyBorder="1" applyAlignment="1">
      <alignment horizontal="right"/>
    </xf>
    <xf numFmtId="3" fontId="33" fillId="10" borderId="4" xfId="7" applyNumberFormat="1" applyFont="1" applyFill="1" applyBorder="1" applyAlignment="1">
      <alignment horizontal="right"/>
    </xf>
    <xf numFmtId="0" fontId="33" fillId="0" borderId="5" xfId="3" applyFont="1" applyBorder="1" applyAlignment="1">
      <alignment horizontal="left" vertical="center" indent="1"/>
    </xf>
    <xf numFmtId="165" fontId="17" fillId="13" borderId="6" xfId="5" applyFont="1" applyFill="1" applyBorder="1" applyAlignment="1">
      <alignment vertical="center"/>
    </xf>
    <xf numFmtId="3" fontId="5" fillId="11" borderId="3" xfId="9" applyNumberFormat="1" applyFont="1" applyFill="1" applyBorder="1" applyAlignment="1">
      <alignment vertical="center"/>
    </xf>
    <xf numFmtId="0" fontId="17" fillId="15" borderId="0" xfId="0" applyFont="1" applyFill="1" applyAlignment="1">
      <alignment horizontal="center" vertical="center" wrapText="1"/>
    </xf>
    <xf numFmtId="0" fontId="7" fillId="16" borderId="6" xfId="3" applyFont="1" applyFill="1" applyBorder="1" applyAlignment="1">
      <alignment vertical="center"/>
    </xf>
    <xf numFmtId="3" fontId="7" fillId="16" borderId="6" xfId="7" applyNumberFormat="1" applyFont="1" applyFill="1" applyBorder="1" applyAlignment="1">
      <alignment horizontal="right" vertical="center"/>
    </xf>
    <xf numFmtId="3" fontId="7" fillId="17" borderId="3" xfId="7" applyNumberFormat="1" applyFont="1" applyFill="1" applyBorder="1" applyAlignment="1">
      <alignment horizontal="right" vertical="center"/>
    </xf>
    <xf numFmtId="9" fontId="5" fillId="17" borderId="3" xfId="7" applyNumberFormat="1" applyFont="1" applyFill="1" applyBorder="1" applyAlignment="1">
      <alignment horizontal="center" vertical="center"/>
    </xf>
    <xf numFmtId="3" fontId="7" fillId="14" borderId="4" xfId="7" applyNumberFormat="1" applyFont="1" applyFill="1" applyBorder="1" applyAlignment="1">
      <alignment horizontal="right" vertical="center"/>
    </xf>
    <xf numFmtId="3" fontId="37" fillId="0" borderId="5" xfId="6" applyNumberFormat="1" applyFont="1" applyBorder="1"/>
    <xf numFmtId="3" fontId="7" fillId="14" borderId="5" xfId="7" applyNumberFormat="1" applyFont="1" applyFill="1" applyBorder="1" applyAlignment="1">
      <alignment horizontal="right" vertical="center"/>
    </xf>
    <xf numFmtId="37" fontId="37" fillId="0" borderId="8" xfId="6" applyNumberFormat="1" applyFont="1" applyBorder="1"/>
    <xf numFmtId="0" fontId="39" fillId="0" borderId="0" xfId="0" applyFont="1" applyBorder="1"/>
    <xf numFmtId="37" fontId="37" fillId="0" borderId="5" xfId="6" applyNumberFormat="1" applyFont="1" applyBorder="1"/>
    <xf numFmtId="3" fontId="7" fillId="14" borderId="6" xfId="7" applyNumberFormat="1" applyFont="1" applyFill="1" applyBorder="1" applyAlignment="1">
      <alignment horizontal="right" vertical="center"/>
    </xf>
    <xf numFmtId="3" fontId="40" fillId="0" borderId="0" xfId="7" applyNumberFormat="1" applyFont="1" applyFill="1" applyBorder="1" applyAlignment="1">
      <alignment horizontal="right" vertical="center"/>
    </xf>
    <xf numFmtId="3" fontId="37" fillId="0" borderId="5" xfId="6" applyNumberFormat="1" applyFont="1" applyFill="1" applyBorder="1"/>
    <xf numFmtId="165" fontId="37" fillId="0" borderId="5" xfId="6" applyFont="1" applyFill="1" applyBorder="1" applyAlignment="1" applyProtection="1">
      <alignment horizontal="left" indent="2"/>
    </xf>
    <xf numFmtId="165" fontId="37" fillId="0" borderId="5" xfId="5" applyFont="1" applyFill="1" applyBorder="1" applyAlignment="1" applyProtection="1">
      <alignment horizontal="left" indent="2"/>
    </xf>
    <xf numFmtId="165" fontId="37" fillId="0" borderId="5" xfId="6" applyFont="1" applyFill="1" applyBorder="1" applyAlignment="1" applyProtection="1">
      <alignment horizontal="left" indent="1"/>
    </xf>
    <xf numFmtId="3" fontId="33" fillId="10" borderId="5" xfId="7" applyNumberFormat="1" applyFont="1" applyFill="1" applyBorder="1" applyAlignment="1">
      <alignment horizontal="right" vertical="center"/>
    </xf>
    <xf numFmtId="3" fontId="6" fillId="10" borderId="5" xfId="6" applyNumberFormat="1" applyFont="1" applyFill="1" applyBorder="1"/>
    <xf numFmtId="165" fontId="7" fillId="6" borderId="6" xfId="5" applyFont="1" applyFill="1" applyBorder="1" applyAlignment="1">
      <alignment vertical="center"/>
    </xf>
    <xf numFmtId="165" fontId="7" fillId="16" borderId="6" xfId="5" applyFont="1" applyFill="1" applyBorder="1" applyAlignment="1">
      <alignment vertical="center"/>
    </xf>
    <xf numFmtId="0" fontId="33" fillId="0" borderId="12" xfId="3" applyFont="1" applyFill="1" applyBorder="1" applyAlignment="1">
      <alignment vertical="center"/>
    </xf>
    <xf numFmtId="0" fontId="34" fillId="0" borderId="7" xfId="3" applyFont="1" applyFill="1" applyBorder="1" applyAlignment="1">
      <alignment horizontal="left" indent="2"/>
    </xf>
    <xf numFmtId="0" fontId="35" fillId="0" borderId="7" xfId="0" applyFont="1" applyFill="1" applyBorder="1" applyAlignment="1">
      <alignment horizontal="left" indent="4"/>
    </xf>
    <xf numFmtId="0" fontId="33" fillId="0" borderId="7" xfId="3" applyFont="1" applyFill="1" applyBorder="1" applyAlignment="1">
      <alignment horizontal="left" vertical="center"/>
    </xf>
    <xf numFmtId="0" fontId="33" fillId="0" borderId="7" xfId="3" applyFont="1" applyFill="1" applyBorder="1" applyAlignment="1">
      <alignment vertical="center"/>
    </xf>
    <xf numFmtId="0" fontId="9" fillId="2" borderId="0" xfId="1" applyNumberFormat="1" applyFont="1" applyFill="1" applyAlignment="1">
      <alignment wrapText="1"/>
    </xf>
    <xf numFmtId="3" fontId="29" fillId="0" borderId="0" xfId="0" applyNumberFormat="1" applyFont="1"/>
    <xf numFmtId="3" fontId="37" fillId="0" borderId="4" xfId="3" applyNumberFormat="1" applyFont="1" applyBorder="1" applyAlignment="1">
      <alignment vertical="center"/>
    </xf>
    <xf numFmtId="3" fontId="37" fillId="0" borderId="5" xfId="3" applyNumberFormat="1" applyFont="1" applyBorder="1" applyAlignment="1">
      <alignment vertical="center"/>
    </xf>
    <xf numFmtId="0" fontId="9" fillId="2" borderId="0" xfId="1" applyNumberFormat="1" applyFont="1" applyFill="1" applyAlignment="1">
      <alignment horizontal="left" vertical="center" wrapText="1"/>
    </xf>
    <xf numFmtId="0" fontId="41" fillId="0" borderId="4" xfId="3" applyFont="1" applyBorder="1" applyAlignment="1">
      <alignment vertical="center"/>
    </xf>
    <xf numFmtId="0" fontId="37" fillId="0" borderId="5" xfId="2" quotePrefix="1" applyFont="1" applyBorder="1" applyAlignment="1">
      <alignment horizontal="left" indent="2"/>
    </xf>
    <xf numFmtId="0" fontId="37" fillId="0" borderId="5" xfId="2" applyFont="1" applyBorder="1" applyAlignment="1">
      <alignment horizontal="left" indent="2"/>
    </xf>
    <xf numFmtId="0" fontId="35" fillId="0" borderId="5" xfId="2" applyFont="1" applyBorder="1" applyAlignment="1">
      <alignment horizontal="left" indent="4"/>
    </xf>
    <xf numFmtId="0" fontId="41" fillId="0" borderId="5" xfId="3" applyFont="1" applyBorder="1" applyAlignment="1">
      <alignment vertical="center"/>
    </xf>
    <xf numFmtId="0" fontId="41" fillId="0" borderId="6" xfId="3" applyFont="1" applyBorder="1" applyAlignment="1">
      <alignment vertical="center"/>
    </xf>
    <xf numFmtId="3" fontId="2" fillId="0" borderId="8" xfId="6" applyNumberFormat="1" applyFont="1" applyBorder="1"/>
    <xf numFmtId="3" fontId="34" fillId="0" borderId="0" xfId="0" applyNumberFormat="1" applyFont="1" applyFill="1"/>
    <xf numFmtId="3" fontId="2" fillId="0" borderId="0" xfId="2" applyNumberFormat="1" applyFont="1" applyFill="1" applyBorder="1" applyAlignment="1">
      <alignment vertical="center"/>
    </xf>
    <xf numFmtId="0" fontId="9" fillId="2" borderId="0" xfId="1" applyNumberFormat="1" applyFont="1" applyFill="1" applyAlignment="1">
      <alignment horizontal="left" vertical="center" wrapText="1"/>
    </xf>
    <xf numFmtId="37" fontId="2" fillId="0" borderId="5" xfId="6" applyNumberFormat="1" applyFont="1" applyBorder="1"/>
    <xf numFmtId="1" fontId="41" fillId="10" borderId="6" xfId="3" applyNumberFormat="1" applyFont="1" applyFill="1" applyBorder="1" applyAlignment="1">
      <alignment vertical="center"/>
    </xf>
    <xf numFmtId="3" fontId="2" fillId="0" borderId="5" xfId="6" applyNumberFormat="1" applyFont="1" applyFill="1" applyBorder="1"/>
    <xf numFmtId="3" fontId="2" fillId="0" borderId="5" xfId="3" applyNumberFormat="1" applyFont="1" applyBorder="1" applyAlignment="1">
      <alignment vertical="center"/>
    </xf>
    <xf numFmtId="3" fontId="2" fillId="0" borderId="6" xfId="3" applyNumberFormat="1" applyFont="1" applyBorder="1" applyAlignment="1">
      <alignment vertical="center"/>
    </xf>
    <xf numFmtId="37" fontId="2" fillId="0" borderId="5" xfId="6" applyNumberFormat="1" applyFont="1" applyFill="1" applyBorder="1"/>
    <xf numFmtId="172" fontId="6" fillId="0" borderId="0" xfId="5" applyNumberFormat="1" applyFont="1" applyFill="1" applyBorder="1" applyAlignment="1">
      <alignment vertical="center"/>
    </xf>
    <xf numFmtId="172" fontId="29" fillId="0" borderId="0" xfId="0" applyNumberFormat="1" applyFont="1"/>
    <xf numFmtId="3" fontId="37" fillId="0" borderId="6" xfId="3" applyNumberFormat="1" applyFont="1" applyBorder="1" applyAlignment="1">
      <alignment vertical="center"/>
    </xf>
    <xf numFmtId="0" fontId="9" fillId="2" borderId="0" xfId="1" applyNumberFormat="1" applyFont="1" applyFill="1" applyAlignment="1">
      <alignment horizontal="left" vertical="center" wrapText="1"/>
    </xf>
    <xf numFmtId="0" fontId="9" fillId="2" borderId="0" xfId="1" applyNumberFormat="1" applyFont="1" applyFill="1" applyAlignment="1">
      <alignment horizontal="left" vertical="center" wrapText="1"/>
    </xf>
    <xf numFmtId="3" fontId="2" fillId="0" borderId="5" xfId="3" applyNumberFormat="1" applyFont="1" applyFill="1" applyBorder="1" applyAlignment="1">
      <alignment vertical="center"/>
    </xf>
    <xf numFmtId="0" fontId="9" fillId="2" borderId="0" xfId="1" applyNumberFormat="1" applyFont="1" applyFill="1" applyAlignment="1">
      <alignment horizontal="left" vertical="center" wrapText="1"/>
    </xf>
    <xf numFmtId="173" fontId="2" fillId="0" borderId="5" xfId="6" applyNumberFormat="1" applyFont="1" applyFill="1" applyBorder="1"/>
    <xf numFmtId="9" fontId="5" fillId="6" borderId="4" xfId="7" applyNumberFormat="1" applyFont="1" applyFill="1" applyBorder="1" applyAlignment="1">
      <alignment horizontal="center" vertical="center"/>
    </xf>
    <xf numFmtId="9" fontId="5" fillId="6" borderId="5" xfId="7" applyNumberFormat="1" applyFont="1" applyFill="1" applyBorder="1" applyAlignment="1">
      <alignment horizontal="center" vertical="center"/>
    </xf>
    <xf numFmtId="9" fontId="5" fillId="6" borderId="6" xfId="7" applyNumberFormat="1" applyFont="1" applyFill="1" applyBorder="1" applyAlignment="1">
      <alignment horizontal="center" vertical="center"/>
    </xf>
    <xf numFmtId="0" fontId="20" fillId="6" borderId="4" xfId="2" applyFont="1" applyFill="1" applyBorder="1" applyAlignment="1">
      <alignment horizontal="center" vertical="center" textRotation="90" wrapText="1"/>
    </xf>
    <xf numFmtId="0" fontId="20" fillId="6" borderId="5" xfId="2" applyFont="1" applyFill="1" applyBorder="1" applyAlignment="1">
      <alignment horizontal="center" vertical="center" textRotation="90" wrapText="1"/>
    </xf>
    <xf numFmtId="0" fontId="20" fillId="6" borderId="6" xfId="2" applyFont="1" applyFill="1" applyBorder="1" applyAlignment="1">
      <alignment horizontal="center" vertical="center" textRotation="90" wrapText="1"/>
    </xf>
    <xf numFmtId="0" fontId="28" fillId="0" borderId="0" xfId="2" applyFont="1" applyFill="1" applyBorder="1" applyAlignment="1">
      <alignment horizontal="center" vertical="center"/>
    </xf>
    <xf numFmtId="0" fontId="24" fillId="0" borderId="0" xfId="2" applyFont="1" applyFill="1" applyBorder="1" applyAlignment="1">
      <alignment horizontal="center" vertical="center" wrapText="1"/>
    </xf>
    <xf numFmtId="0" fontId="26" fillId="0" borderId="0" xfId="2" quotePrefix="1" applyFont="1" applyFill="1" applyBorder="1" applyAlignment="1">
      <alignment horizontal="center" vertical="center"/>
    </xf>
    <xf numFmtId="0" fontId="27" fillId="0" borderId="0" xfId="2" quotePrefix="1" applyFont="1" applyFill="1" applyBorder="1" applyAlignment="1">
      <alignment horizontal="center" vertical="center"/>
    </xf>
    <xf numFmtId="0" fontId="31" fillId="9" borderId="9" xfId="3" applyFont="1" applyFill="1" applyBorder="1" applyAlignment="1">
      <alignment horizontal="center" vertical="center"/>
    </xf>
    <xf numFmtId="0" fontId="31" fillId="9" borderId="10" xfId="3" applyFont="1" applyFill="1" applyBorder="1" applyAlignment="1">
      <alignment horizontal="center" vertical="center"/>
    </xf>
    <xf numFmtId="0" fontId="31" fillId="9" borderId="11" xfId="3" applyFont="1" applyFill="1" applyBorder="1" applyAlignment="1">
      <alignment horizontal="center" vertical="center"/>
    </xf>
    <xf numFmtId="0" fontId="17" fillId="4" borderId="3" xfId="2" applyFont="1" applyFill="1" applyBorder="1" applyAlignment="1">
      <alignment horizontal="center" vertical="center" wrapText="1"/>
    </xf>
    <xf numFmtId="3" fontId="7" fillId="9" borderId="0" xfId="7" applyNumberFormat="1" applyFont="1" applyFill="1" applyBorder="1" applyAlignment="1">
      <alignment horizontal="center" vertical="center" textRotation="90"/>
    </xf>
    <xf numFmtId="0" fontId="7" fillId="8" borderId="7" xfId="3" applyFont="1" applyFill="1" applyBorder="1" applyAlignment="1">
      <alignment horizontal="left" vertical="center"/>
    </xf>
    <xf numFmtId="0" fontId="7" fillId="8" borderId="8" xfId="3" applyFont="1" applyFill="1" applyBorder="1" applyAlignment="1">
      <alignment horizontal="left" vertical="center"/>
    </xf>
    <xf numFmtId="0" fontId="2" fillId="3" borderId="7" xfId="2" applyFont="1" applyFill="1" applyBorder="1" applyAlignment="1">
      <alignment horizontal="left" indent="2"/>
    </xf>
    <xf numFmtId="0" fontId="2" fillId="3" borderId="8" xfId="2" applyFont="1" applyFill="1" applyBorder="1" applyAlignment="1">
      <alignment horizontal="left" indent="2"/>
    </xf>
    <xf numFmtId="0" fontId="7" fillId="8" borderId="7" xfId="3" applyFont="1" applyFill="1" applyBorder="1" applyAlignment="1">
      <alignment horizontal="left" vertical="center" wrapText="1"/>
    </xf>
    <xf numFmtId="0" fontId="7" fillId="8" borderId="8" xfId="3" applyFont="1" applyFill="1" applyBorder="1" applyAlignment="1">
      <alignment horizontal="left" vertical="center" wrapText="1"/>
    </xf>
    <xf numFmtId="0" fontId="7" fillId="5" borderId="0" xfId="2" applyFont="1" applyFill="1" applyBorder="1" applyAlignment="1">
      <alignment horizontal="center" vertical="center" textRotation="90"/>
    </xf>
    <xf numFmtId="0" fontId="17" fillId="6" borderId="4" xfId="2" applyFont="1" applyFill="1" applyBorder="1" applyAlignment="1">
      <alignment horizontal="center" vertical="center" textRotation="90" wrapText="1"/>
    </xf>
    <xf numFmtId="0" fontId="17" fillId="6" borderId="5" xfId="2" applyFont="1" applyFill="1" applyBorder="1" applyAlignment="1">
      <alignment horizontal="center" vertical="center" textRotation="90" wrapText="1"/>
    </xf>
    <xf numFmtId="0" fontId="17" fillId="6" borderId="6" xfId="2" applyFont="1" applyFill="1" applyBorder="1" applyAlignment="1">
      <alignment horizontal="center" vertical="center" textRotation="90" wrapText="1"/>
    </xf>
    <xf numFmtId="0" fontId="31" fillId="11" borderId="9" xfId="3" applyFont="1" applyFill="1" applyBorder="1" applyAlignment="1">
      <alignment horizontal="center" vertical="center"/>
    </xf>
    <xf numFmtId="0" fontId="31" fillId="11" borderId="10" xfId="3" applyFont="1" applyFill="1" applyBorder="1" applyAlignment="1">
      <alignment horizontal="center" vertical="center"/>
    </xf>
    <xf numFmtId="0" fontId="31" fillId="11" borderId="11" xfId="3" applyFont="1" applyFill="1" applyBorder="1" applyAlignment="1">
      <alignment horizontal="center" vertical="center"/>
    </xf>
    <xf numFmtId="0" fontId="5" fillId="11" borderId="3" xfId="3" applyFont="1" applyFill="1" applyBorder="1" applyAlignment="1">
      <alignment horizontal="center" vertical="center" wrapText="1"/>
    </xf>
    <xf numFmtId="0" fontId="5" fillId="12" borderId="3" xfId="3" applyFont="1" applyFill="1" applyBorder="1" applyAlignment="1">
      <alignment horizontal="center" vertical="center" wrapText="1"/>
    </xf>
    <xf numFmtId="0" fontId="7" fillId="11" borderId="0" xfId="2" applyFont="1" applyFill="1" applyBorder="1" applyAlignment="1">
      <alignment horizontal="center" vertical="center" textRotation="90"/>
    </xf>
    <xf numFmtId="0" fontId="17" fillId="13" borderId="4" xfId="2" applyFont="1" applyFill="1" applyBorder="1" applyAlignment="1">
      <alignment horizontal="center" vertical="center" textRotation="90" wrapText="1"/>
    </xf>
    <xf numFmtId="0" fontId="17" fillId="13" borderId="5" xfId="2" applyFont="1" applyFill="1" applyBorder="1" applyAlignment="1">
      <alignment horizontal="center" vertical="center" textRotation="90" wrapText="1"/>
    </xf>
    <xf numFmtId="0" fontId="17" fillId="13" borderId="6" xfId="2" applyFont="1" applyFill="1" applyBorder="1" applyAlignment="1">
      <alignment horizontal="center" vertical="center" textRotation="90" wrapText="1"/>
    </xf>
    <xf numFmtId="0" fontId="20" fillId="13" borderId="4" xfId="2" applyFont="1" applyFill="1" applyBorder="1" applyAlignment="1">
      <alignment horizontal="center" vertical="center" textRotation="90" wrapText="1"/>
    </xf>
    <xf numFmtId="0" fontId="20" fillId="13" borderId="5" xfId="2" applyFont="1" applyFill="1" applyBorder="1" applyAlignment="1">
      <alignment horizontal="center" vertical="center" textRotation="90" wrapText="1"/>
    </xf>
    <xf numFmtId="0" fontId="20" fillId="13" borderId="6" xfId="2" applyFont="1" applyFill="1" applyBorder="1" applyAlignment="1">
      <alignment horizontal="center" vertical="center" textRotation="90" wrapText="1"/>
    </xf>
    <xf numFmtId="0" fontId="31" fillId="14" borderId="9" xfId="3" applyFont="1" applyFill="1" applyBorder="1" applyAlignment="1">
      <alignment horizontal="center" vertical="center"/>
    </xf>
    <xf numFmtId="0" fontId="31" fillId="14" borderId="10" xfId="3" applyFont="1" applyFill="1" applyBorder="1" applyAlignment="1">
      <alignment horizontal="center" vertical="center"/>
    </xf>
    <xf numFmtId="0" fontId="31" fillId="14" borderId="11" xfId="3" applyFont="1" applyFill="1" applyBorder="1" applyAlignment="1">
      <alignment horizontal="center" vertical="center"/>
    </xf>
    <xf numFmtId="0" fontId="7" fillId="15" borderId="0" xfId="2" applyFont="1" applyFill="1" applyBorder="1" applyAlignment="1">
      <alignment horizontal="center" vertical="center" textRotation="90"/>
    </xf>
    <xf numFmtId="0" fontId="17" fillId="16" borderId="4" xfId="2" applyFont="1" applyFill="1" applyBorder="1" applyAlignment="1">
      <alignment horizontal="center" vertical="center" textRotation="90" wrapText="1"/>
    </xf>
    <xf numFmtId="0" fontId="17" fillId="16" borderId="5" xfId="2" applyFont="1" applyFill="1" applyBorder="1" applyAlignment="1">
      <alignment horizontal="center" vertical="center" textRotation="90" wrapText="1"/>
    </xf>
    <xf numFmtId="0" fontId="17" fillId="16" borderId="6" xfId="2" applyFont="1" applyFill="1" applyBorder="1" applyAlignment="1">
      <alignment horizontal="center" vertical="center" textRotation="90" wrapText="1"/>
    </xf>
    <xf numFmtId="9" fontId="5" fillId="16" borderId="4" xfId="7" applyNumberFormat="1" applyFont="1" applyFill="1" applyBorder="1" applyAlignment="1">
      <alignment horizontal="center" vertical="center"/>
    </xf>
    <xf numFmtId="9" fontId="5" fillId="16" borderId="5" xfId="7" applyNumberFormat="1" applyFont="1" applyFill="1" applyBorder="1" applyAlignment="1">
      <alignment horizontal="center" vertical="center"/>
    </xf>
    <xf numFmtId="9" fontId="5" fillId="16" borderId="6" xfId="7" applyNumberFormat="1" applyFont="1" applyFill="1" applyBorder="1" applyAlignment="1">
      <alignment horizontal="center" vertical="center"/>
    </xf>
    <xf numFmtId="0" fontId="20" fillId="16" borderId="4" xfId="2" applyFont="1" applyFill="1" applyBorder="1" applyAlignment="1">
      <alignment horizontal="center" vertical="center" textRotation="90" wrapText="1"/>
    </xf>
    <xf numFmtId="0" fontId="20" fillId="16" borderId="5" xfId="2" applyFont="1" applyFill="1" applyBorder="1" applyAlignment="1">
      <alignment horizontal="center" vertical="center" textRotation="90" wrapText="1"/>
    </xf>
    <xf numFmtId="0" fontId="20" fillId="16" borderId="6" xfId="2" applyFont="1" applyFill="1" applyBorder="1" applyAlignment="1">
      <alignment horizontal="center" vertical="center" textRotation="90" wrapText="1"/>
    </xf>
    <xf numFmtId="0" fontId="17" fillId="17" borderId="3" xfId="2" applyFont="1" applyFill="1" applyBorder="1" applyAlignment="1">
      <alignment horizontal="center" vertical="center" wrapText="1"/>
    </xf>
    <xf numFmtId="3" fontId="7" fillId="14" borderId="0" xfId="7" applyNumberFormat="1" applyFont="1" applyFill="1" applyBorder="1" applyAlignment="1">
      <alignment horizontal="center" vertical="center" textRotation="90"/>
    </xf>
    <xf numFmtId="0" fontId="7" fillId="14" borderId="7" xfId="3" applyFont="1" applyFill="1" applyBorder="1" applyAlignment="1">
      <alignment horizontal="left" vertical="center"/>
    </xf>
    <xf numFmtId="0" fontId="7" fillId="14" borderId="8" xfId="3" applyFont="1" applyFill="1" applyBorder="1" applyAlignment="1">
      <alignment horizontal="left" vertical="center"/>
    </xf>
    <xf numFmtId="0" fontId="37" fillId="3" borderId="7" xfId="2" applyFont="1" applyFill="1" applyBorder="1" applyAlignment="1">
      <alignment horizontal="left" indent="2"/>
    </xf>
    <xf numFmtId="0" fontId="37" fillId="3" borderId="8" xfId="2" applyFont="1" applyFill="1" applyBorder="1" applyAlignment="1">
      <alignment horizontal="left" indent="2"/>
    </xf>
    <xf numFmtId="0" fontId="7" fillId="14" borderId="7" xfId="3" applyFont="1" applyFill="1" applyBorder="1" applyAlignment="1">
      <alignment horizontal="left" vertical="center" wrapText="1"/>
    </xf>
    <xf numFmtId="0" fontId="7" fillId="14" borderId="8" xfId="3" applyFont="1" applyFill="1" applyBorder="1" applyAlignment="1">
      <alignment horizontal="left" vertical="center" wrapText="1"/>
    </xf>
    <xf numFmtId="164" fontId="9" fillId="0" borderId="0" xfId="1" applyFont="1" applyAlignment="1">
      <alignment horizontal="left" vertical="center" wrapText="1"/>
    </xf>
    <xf numFmtId="0" fontId="9" fillId="2" borderId="0" xfId="1" applyNumberFormat="1" applyFont="1" applyFill="1" applyAlignment="1">
      <alignment horizontal="left" vertical="center" wrapText="1"/>
    </xf>
    <xf numFmtId="0" fontId="9" fillId="0" borderId="0" xfId="1" applyNumberFormat="1" applyFont="1" applyAlignment="1">
      <alignment horizontal="left" vertical="center" wrapText="1"/>
    </xf>
    <xf numFmtId="0" fontId="9" fillId="2" borderId="0" xfId="1" applyNumberFormat="1" applyFont="1" applyFill="1" applyAlignment="1">
      <alignment horizontal="left" wrapText="1"/>
    </xf>
    <xf numFmtId="164" fontId="9" fillId="0" borderId="0" xfId="1" applyFont="1" applyAlignment="1">
      <alignment horizontal="left" vertical="top" wrapText="1"/>
    </xf>
    <xf numFmtId="0" fontId="24" fillId="3" borderId="0" xfId="2" applyNumberFormat="1" applyFont="1" applyFill="1" applyBorder="1" applyAlignment="1">
      <alignment horizontal="center"/>
    </xf>
    <xf numFmtId="0" fontId="24" fillId="3" borderId="0" xfId="2" quotePrefix="1" applyNumberFormat="1" applyFont="1" applyFill="1" applyBorder="1" applyAlignment="1">
      <alignment horizontal="center"/>
    </xf>
    <xf numFmtId="0" fontId="26" fillId="3" borderId="0" xfId="2" applyNumberFormat="1" applyFont="1" applyFill="1" applyBorder="1" applyAlignment="1">
      <alignment horizontal="center"/>
    </xf>
    <xf numFmtId="0" fontId="27" fillId="3" borderId="0" xfId="2" quotePrefix="1" applyNumberFormat="1" applyFont="1" applyFill="1" applyBorder="1" applyAlignment="1">
      <alignment horizontal="center"/>
    </xf>
    <xf numFmtId="0" fontId="9" fillId="2" borderId="0" xfId="1" applyNumberFormat="1" applyFont="1" applyFill="1" applyBorder="1" applyAlignment="1">
      <alignment horizontal="left" vertical="center" wrapText="1"/>
    </xf>
    <xf numFmtId="0" fontId="9" fillId="2" borderId="0" xfId="1" applyNumberFormat="1" applyFont="1" applyFill="1" applyAlignment="1">
      <alignment horizontal="left" vertical="center"/>
    </xf>
  </cellXfs>
  <cellStyles count="19">
    <cellStyle name="Excel Built-in Normal" xfId="16" xr:uid="{6A6BF184-9819-446D-B401-8D8ADF0A8E73}"/>
    <cellStyle name="Millares 2" xfId="10" xr:uid="{00000000-0005-0000-0000-000000000000}"/>
    <cellStyle name="Millares 2 3" xfId="6" xr:uid="{00000000-0005-0000-0000-000001000000}"/>
    <cellStyle name="Millares 2 52" xfId="9" xr:uid="{00000000-0005-0000-0000-000002000000}"/>
    <cellStyle name="Millares 2 53" xfId="12" xr:uid="{00000000-0005-0000-0000-000003000000}"/>
    <cellStyle name="Millares 3" xfId="8" xr:uid="{00000000-0005-0000-0000-000004000000}"/>
    <cellStyle name="Millares 8" xfId="4" xr:uid="{00000000-0005-0000-0000-000005000000}"/>
    <cellStyle name="Millares_2005_01 2" xfId="5" xr:uid="{00000000-0005-0000-0000-000006000000}"/>
    <cellStyle name="Moneda" xfId="1" builtinId="4"/>
    <cellStyle name="Moneda 2" xfId="11" xr:uid="{00000000-0005-0000-0000-000008000000}"/>
    <cellStyle name="Normal" xfId="0" builtinId="0"/>
    <cellStyle name="Normal 2" xfId="17" xr:uid="{B2C3F14C-14F0-4D4A-B755-CC876DE30314}"/>
    <cellStyle name="Normal 2 2" xfId="2" xr:uid="{00000000-0005-0000-0000-00000A000000}"/>
    <cellStyle name="Normal 2 2 2 2" xfId="13" xr:uid="{00000000-0005-0000-0000-00000B000000}"/>
    <cellStyle name="Normal 5" xfId="14" xr:uid="{00000000-0005-0000-0000-00000C000000}"/>
    <cellStyle name="Normal 5 2" xfId="15" xr:uid="{00000000-0005-0000-0000-00000D000000}"/>
    <cellStyle name="Normal_Libro1" xfId="3" xr:uid="{00000000-0005-0000-0000-00000E000000}"/>
    <cellStyle name="Porcentaje 2" xfId="18" xr:uid="{7C0E681E-BBFA-4EBF-BDB5-143BA48D3360}"/>
    <cellStyle name="Porcentual 2" xfId="7" xr:uid="{00000000-0005-0000-0000-00000F000000}"/>
  </cellStyles>
  <dxfs count="0"/>
  <tableStyles count="0" defaultTableStyle="TableStyleMedium2" defaultPivotStyle="PivotStyleLight16"/>
  <colors>
    <mruColors>
      <color rgb="FFF5F7FA"/>
      <color rgb="FF3BAFDA"/>
      <color rgb="FF0D3A80"/>
      <color rgb="FFEFF7FB"/>
      <color rgb="FFDAEDF6"/>
      <color rgb="FF4FC1EA"/>
      <color rgb="FFFECE56"/>
      <color rgb="FFF6BB41"/>
      <color rgb="FF5FBCA5"/>
      <color rgb="FF42B5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io3xfmolina\reportes2\REPORTES2004\2004\Para%20Pasar\Jul2004_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audación"/>
      <sheetName val="Comparativo"/>
      <sheetName val="Provincias"/>
      <sheetName val="Jul2004_web"/>
      <sheetName val="#¡REF"/>
      <sheetName val="ENE-MAY"/>
      <sheetName val="Diaria"/>
      <sheetName val="FP1"/>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3262B-D5E3-4C0C-B254-4762FB6C1E90}">
  <sheetPr>
    <pageSetUpPr fitToPage="1"/>
  </sheetPr>
  <dimension ref="A1:K135"/>
  <sheetViews>
    <sheetView showGridLines="0" view="pageBreakPreview" topLeftCell="A21" zoomScale="85" zoomScaleNormal="80" zoomScaleSheetLayoutView="85" workbookViewId="0">
      <selection activeCell="A124" sqref="A124:I124"/>
    </sheetView>
  </sheetViews>
  <sheetFormatPr baseColWidth="10" defaultColWidth="11.42578125" defaultRowHeight="12.75" outlineLevelRow="2" x14ac:dyDescent="0.2"/>
  <cols>
    <col min="1" max="2" width="5.7109375" style="3" customWidth="1"/>
    <col min="3" max="3" width="63.7109375" style="3" customWidth="1"/>
    <col min="4" max="4" width="18.42578125" style="3" customWidth="1"/>
    <col min="5" max="5" width="1.28515625" style="7" customWidth="1"/>
    <col min="6" max="6" width="20.28515625" style="7" customWidth="1"/>
    <col min="7" max="7" width="20.42578125" style="3" customWidth="1"/>
    <col min="8" max="8" width="1.5703125" style="3" customWidth="1"/>
    <col min="9" max="9" width="14" style="3" customWidth="1"/>
    <col min="10" max="10" width="11.5703125" style="4" bestFit="1" customWidth="1"/>
    <col min="11" max="11" width="14" style="3" bestFit="1" customWidth="1"/>
    <col min="12" max="16384" width="11.42578125" style="3"/>
  </cols>
  <sheetData>
    <row r="1" spans="1:10" ht="27.75" customHeight="1" x14ac:dyDescent="0.2">
      <c r="A1" s="169" t="s">
        <v>84</v>
      </c>
      <c r="B1" s="169"/>
      <c r="C1" s="169"/>
      <c r="D1" s="169"/>
      <c r="E1" s="169"/>
      <c r="F1" s="169"/>
      <c r="G1" s="169"/>
      <c r="H1" s="169"/>
      <c r="I1" s="169"/>
    </row>
    <row r="2" spans="1:10" ht="18" x14ac:dyDescent="0.2">
      <c r="A2" s="170" t="s">
        <v>85</v>
      </c>
      <c r="B2" s="170"/>
      <c r="C2" s="170"/>
      <c r="D2" s="170"/>
      <c r="E2" s="170"/>
      <c r="F2" s="170"/>
      <c r="G2" s="170"/>
      <c r="H2" s="170"/>
      <c r="I2" s="170"/>
    </row>
    <row r="3" spans="1:10" ht="20.25" customHeight="1" x14ac:dyDescent="0.2">
      <c r="A3" s="171" t="s">
        <v>107</v>
      </c>
      <c r="B3" s="171"/>
      <c r="C3" s="171"/>
      <c r="D3" s="171"/>
      <c r="E3" s="171"/>
      <c r="F3" s="171"/>
      <c r="G3" s="171"/>
      <c r="H3" s="171"/>
      <c r="I3" s="171"/>
    </row>
    <row r="4" spans="1:10" ht="17.25" customHeight="1" x14ac:dyDescent="0.2">
      <c r="A4" s="172" t="s">
        <v>41</v>
      </c>
      <c r="B4" s="172"/>
      <c r="C4" s="172"/>
      <c r="D4" s="172"/>
      <c r="E4" s="172"/>
      <c r="F4" s="172"/>
      <c r="G4" s="172"/>
      <c r="H4" s="172"/>
      <c r="I4" s="172"/>
    </row>
    <row r="5" spans="1:10" ht="15.75" x14ac:dyDescent="0.25">
      <c r="A5" s="84"/>
      <c r="B5" s="84"/>
      <c r="C5" s="84"/>
      <c r="D5" s="84"/>
      <c r="E5" s="84"/>
      <c r="F5" s="84"/>
      <c r="G5" s="84"/>
      <c r="H5" s="84"/>
      <c r="I5" s="84"/>
    </row>
    <row r="6" spans="1:10" customFormat="1" ht="31.5" customHeight="1" x14ac:dyDescent="0.25">
      <c r="A6" s="173" t="s">
        <v>70</v>
      </c>
      <c r="B6" s="174"/>
      <c r="C6" s="174"/>
      <c r="D6" s="174"/>
      <c r="E6" s="174"/>
      <c r="F6" s="174"/>
      <c r="G6" s="174"/>
      <c r="H6" s="174"/>
      <c r="I6" s="175"/>
    </row>
    <row r="7" spans="1:10" ht="15.75" x14ac:dyDescent="0.25">
      <c r="C7" s="5"/>
      <c r="D7" s="6"/>
      <c r="F7" s="3"/>
      <c r="G7" s="6"/>
      <c r="H7" s="7"/>
    </row>
    <row r="8" spans="1:10" s="8" customFormat="1" ht="60" customHeight="1" x14ac:dyDescent="0.25">
      <c r="C8" s="61"/>
      <c r="D8" s="62" t="s">
        <v>108</v>
      </c>
      <c r="E8" s="9"/>
      <c r="F8" s="62" t="s">
        <v>109</v>
      </c>
      <c r="G8" s="62" t="s">
        <v>110</v>
      </c>
      <c r="H8" s="9"/>
      <c r="I8" s="62" t="s">
        <v>111</v>
      </c>
      <c r="J8" s="10"/>
    </row>
    <row r="9" spans="1:10" s="11" customFormat="1" ht="4.5" customHeight="1" x14ac:dyDescent="0.2">
      <c r="C9" s="12"/>
      <c r="D9" s="52"/>
      <c r="E9" s="14"/>
      <c r="F9" s="13"/>
      <c r="G9" s="13"/>
      <c r="H9" s="14"/>
      <c r="I9" s="15"/>
      <c r="J9" s="16"/>
    </row>
    <row r="10" spans="1:10" s="8" customFormat="1" ht="15.95" customHeight="1" x14ac:dyDescent="0.2">
      <c r="A10" s="184" t="s">
        <v>42</v>
      </c>
      <c r="B10" s="185" t="s">
        <v>43</v>
      </c>
      <c r="C10" s="129" t="s">
        <v>1</v>
      </c>
      <c r="D10" s="86">
        <v>398069.15310999961</v>
      </c>
      <c r="E10" s="146"/>
      <c r="F10" s="86">
        <v>418945.03399999999</v>
      </c>
      <c r="G10" s="86">
        <v>442570.62577000132</v>
      </c>
      <c r="H10" s="17"/>
      <c r="I10" s="163">
        <f>+G32/G41</f>
        <v>0.88023424093219094</v>
      </c>
      <c r="J10" s="16"/>
    </row>
    <row r="11" spans="1:10" ht="15.95" customHeight="1" outlineLevel="1" x14ac:dyDescent="0.2">
      <c r="A11" s="184"/>
      <c r="B11" s="186"/>
      <c r="C11" s="130" t="s">
        <v>71</v>
      </c>
      <c r="D11" s="90">
        <v>371356.54270000005</v>
      </c>
      <c r="E11" s="146"/>
      <c r="F11" s="90">
        <v>393192.50717000029</v>
      </c>
      <c r="G11" s="90">
        <v>399447.049750001</v>
      </c>
      <c r="H11" s="18"/>
      <c r="I11" s="164"/>
      <c r="J11" s="16"/>
    </row>
    <row r="12" spans="1:10" ht="15.95" customHeight="1" outlineLevel="1" x14ac:dyDescent="0.2">
      <c r="A12" s="184"/>
      <c r="B12" s="186"/>
      <c r="C12" s="130" t="s">
        <v>35</v>
      </c>
      <c r="D12" s="90">
        <v>0</v>
      </c>
      <c r="E12" s="146"/>
      <c r="F12" s="90">
        <v>6212.1968500000075</v>
      </c>
      <c r="G12" s="90">
        <v>1918.655440000002</v>
      </c>
      <c r="H12" s="18"/>
      <c r="I12" s="164"/>
      <c r="J12" s="19"/>
    </row>
    <row r="13" spans="1:10" ht="15.95" customHeight="1" outlineLevel="1" x14ac:dyDescent="0.2">
      <c r="A13" s="184"/>
      <c r="B13" s="186"/>
      <c r="C13" s="130" t="s">
        <v>72</v>
      </c>
      <c r="D13" s="90">
        <f>+D17+D15+D16+D14</f>
        <v>26712.610410000001</v>
      </c>
      <c r="E13" s="87"/>
      <c r="F13" s="90">
        <f>+F17+F15+F16+F14</f>
        <v>19540.329980000006</v>
      </c>
      <c r="G13" s="90">
        <f>+G17+G15+G16+G14</f>
        <v>41204.920580000005</v>
      </c>
      <c r="H13" s="90"/>
      <c r="I13" s="164"/>
      <c r="J13" s="19"/>
    </row>
    <row r="14" spans="1:10" ht="15.95" customHeight="1" outlineLevel="1" x14ac:dyDescent="0.2">
      <c r="A14" s="184"/>
      <c r="B14" s="186"/>
      <c r="C14" s="131" t="s">
        <v>34</v>
      </c>
      <c r="D14" s="90">
        <v>1774.00296</v>
      </c>
      <c r="E14" s="146"/>
      <c r="F14" s="90">
        <v>6048.3264600000011</v>
      </c>
      <c r="G14" s="90">
        <v>3514.0421099999999</v>
      </c>
      <c r="H14" s="18"/>
      <c r="I14" s="164"/>
      <c r="J14" s="19"/>
    </row>
    <row r="15" spans="1:10" ht="15.95" customHeight="1" outlineLevel="1" x14ac:dyDescent="0.2">
      <c r="A15" s="184"/>
      <c r="B15" s="186"/>
      <c r="C15" s="131" t="s">
        <v>33</v>
      </c>
      <c r="D15" s="90">
        <v>16510.54003</v>
      </c>
      <c r="E15" s="146"/>
      <c r="F15" s="90">
        <v>11221.789620000007</v>
      </c>
      <c r="G15" s="90">
        <v>17085.851149999991</v>
      </c>
      <c r="H15" s="18"/>
      <c r="I15" s="164"/>
      <c r="J15" s="19"/>
    </row>
    <row r="16" spans="1:10" ht="15.95" customHeight="1" outlineLevel="1" x14ac:dyDescent="0.2">
      <c r="A16" s="184"/>
      <c r="B16" s="186"/>
      <c r="C16" s="131" t="s">
        <v>32</v>
      </c>
      <c r="D16" s="90">
        <v>1332.0555899999999</v>
      </c>
      <c r="E16" s="146"/>
      <c r="F16" s="90">
        <v>2270.2138999999997</v>
      </c>
      <c r="G16" s="90">
        <v>2104.451500000001</v>
      </c>
      <c r="H16" s="18"/>
      <c r="I16" s="164"/>
      <c r="J16" s="19"/>
    </row>
    <row r="17" spans="1:11" ht="15.95" customHeight="1" outlineLevel="1" x14ac:dyDescent="0.2">
      <c r="A17" s="184"/>
      <c r="B17" s="186"/>
      <c r="C17" s="131" t="s">
        <v>112</v>
      </c>
      <c r="D17" s="90">
        <v>7096.0118299999986</v>
      </c>
      <c r="E17" s="146"/>
      <c r="F17" s="90">
        <v>0</v>
      </c>
      <c r="G17" s="90">
        <v>18500.575820000009</v>
      </c>
      <c r="H17" s="18"/>
      <c r="I17" s="164"/>
      <c r="J17" s="19"/>
    </row>
    <row r="18" spans="1:11" ht="15.95" customHeight="1" x14ac:dyDescent="0.2">
      <c r="A18" s="184"/>
      <c r="B18" s="186"/>
      <c r="C18" s="132" t="s">
        <v>68</v>
      </c>
      <c r="D18" s="90">
        <v>469452.11461999977</v>
      </c>
      <c r="E18" s="146"/>
      <c r="F18" s="90">
        <v>574943.38845000521</v>
      </c>
      <c r="G18" s="90">
        <v>491433.54488998762</v>
      </c>
      <c r="H18" s="17"/>
      <c r="I18" s="164"/>
      <c r="J18" s="20"/>
    </row>
    <row r="19" spans="1:11" ht="15.95" customHeight="1" x14ac:dyDescent="0.2">
      <c r="A19" s="184"/>
      <c r="B19" s="186"/>
      <c r="C19" s="132" t="s">
        <v>69</v>
      </c>
      <c r="D19" s="90">
        <v>64344.562180000052</v>
      </c>
      <c r="E19" s="146"/>
      <c r="F19" s="90">
        <v>66037.431990000012</v>
      </c>
      <c r="G19" s="90">
        <v>62230.992290000053</v>
      </c>
      <c r="H19" s="17"/>
      <c r="I19" s="164"/>
      <c r="J19" s="16"/>
    </row>
    <row r="20" spans="1:11" ht="15.95" customHeight="1" x14ac:dyDescent="0.2">
      <c r="A20" s="184"/>
      <c r="B20" s="186"/>
      <c r="C20" s="133" t="s">
        <v>39</v>
      </c>
      <c r="D20" s="90">
        <v>1108.27576</v>
      </c>
      <c r="E20" s="146"/>
      <c r="F20" s="90">
        <v>804.95059399999764</v>
      </c>
      <c r="G20" s="90">
        <v>405.32601000000022</v>
      </c>
      <c r="H20" s="17"/>
      <c r="I20" s="164"/>
      <c r="J20" s="16"/>
    </row>
    <row r="21" spans="1:11" s="8" customFormat="1" ht="15.95" customHeight="1" x14ac:dyDescent="0.2">
      <c r="A21" s="184"/>
      <c r="B21" s="186"/>
      <c r="C21" s="133" t="s">
        <v>40</v>
      </c>
      <c r="D21" s="90">
        <v>2303.63346</v>
      </c>
      <c r="E21" s="146"/>
      <c r="F21" s="90">
        <v>3268.8551299999999</v>
      </c>
      <c r="G21" s="90">
        <v>2922.5887600000001</v>
      </c>
      <c r="H21" s="21"/>
      <c r="I21" s="164"/>
      <c r="J21" s="16"/>
      <c r="K21" s="22"/>
    </row>
    <row r="22" spans="1:11" ht="15.95" customHeight="1" x14ac:dyDescent="0.2">
      <c r="A22" s="184"/>
      <c r="B22" s="186"/>
      <c r="C22" s="133" t="s">
        <v>24</v>
      </c>
      <c r="D22" s="90">
        <v>15444.198719999989</v>
      </c>
      <c r="E22" s="146"/>
      <c r="F22" s="90">
        <v>16963.215669999903</v>
      </c>
      <c r="G22" s="90">
        <v>15716.686730000079</v>
      </c>
      <c r="H22" s="17"/>
      <c r="I22" s="164"/>
      <c r="J22" s="16"/>
      <c r="K22" s="23"/>
    </row>
    <row r="23" spans="1:11" ht="15.95" customHeight="1" x14ac:dyDescent="0.2">
      <c r="A23" s="184"/>
      <c r="B23" s="186"/>
      <c r="C23" s="133" t="s">
        <v>25</v>
      </c>
      <c r="D23" s="90">
        <v>91914.826759999996</v>
      </c>
      <c r="E23" s="146"/>
      <c r="F23" s="90">
        <v>118289.87398000005</v>
      </c>
      <c r="G23" s="90">
        <v>99015.998149999985</v>
      </c>
      <c r="H23" s="17"/>
      <c r="I23" s="164"/>
      <c r="J23" s="16"/>
      <c r="K23" s="24"/>
    </row>
    <row r="24" spans="1:11" ht="15.95" customHeight="1" x14ac:dyDescent="0.2">
      <c r="A24" s="184"/>
      <c r="B24" s="186"/>
      <c r="C24" s="133" t="s">
        <v>37</v>
      </c>
      <c r="D24" s="90">
        <v>2499.1724100000001</v>
      </c>
      <c r="E24" s="146"/>
      <c r="F24" s="90">
        <v>2125.0935899999999</v>
      </c>
      <c r="G24" s="90">
        <v>2342.4914199999998</v>
      </c>
      <c r="H24" s="17"/>
      <c r="I24" s="164"/>
      <c r="J24" s="25"/>
      <c r="K24" s="23"/>
    </row>
    <row r="25" spans="1:11" ht="15.95" customHeight="1" x14ac:dyDescent="0.2">
      <c r="A25" s="184"/>
      <c r="B25" s="186"/>
      <c r="C25" s="133" t="s">
        <v>26</v>
      </c>
      <c r="D25" s="90">
        <v>2411.70775</v>
      </c>
      <c r="E25" s="146"/>
      <c r="F25" s="90">
        <v>3202.4262200001644</v>
      </c>
      <c r="G25" s="90">
        <v>2670.7941300000412</v>
      </c>
      <c r="H25" s="17"/>
      <c r="I25" s="164"/>
      <c r="J25" s="25"/>
    </row>
    <row r="26" spans="1:11" ht="15.95" customHeight="1" x14ac:dyDescent="0.2">
      <c r="A26" s="184"/>
      <c r="B26" s="186"/>
      <c r="C26" s="133" t="s">
        <v>27</v>
      </c>
      <c r="D26" s="90">
        <v>801.97750999999982</v>
      </c>
      <c r="E26" s="146"/>
      <c r="F26" s="90">
        <v>529.52125000000001</v>
      </c>
      <c r="G26" s="90">
        <v>771.99398000000008</v>
      </c>
      <c r="H26" s="17"/>
      <c r="I26" s="164"/>
      <c r="J26" s="16"/>
    </row>
    <row r="27" spans="1:11" ht="15.95" customHeight="1" x14ac:dyDescent="0.2">
      <c r="A27" s="184"/>
      <c r="B27" s="186"/>
      <c r="C27" s="133" t="s">
        <v>38</v>
      </c>
      <c r="D27" s="90">
        <v>3922.9924100000021</v>
      </c>
      <c r="E27" s="146"/>
      <c r="F27" s="90">
        <v>10135.89942</v>
      </c>
      <c r="G27" s="90">
        <v>14293.10638000003</v>
      </c>
      <c r="H27" s="17"/>
      <c r="I27" s="164"/>
    </row>
    <row r="28" spans="1:11" ht="15.95" customHeight="1" x14ac:dyDescent="0.2">
      <c r="A28" s="184"/>
      <c r="B28" s="186"/>
      <c r="C28" s="133" t="s">
        <v>103</v>
      </c>
      <c r="D28" s="90">
        <v>0</v>
      </c>
      <c r="E28" s="146"/>
      <c r="F28" s="90">
        <v>0</v>
      </c>
      <c r="G28" s="90">
        <v>2328.1550499999998</v>
      </c>
      <c r="H28" s="17"/>
      <c r="I28" s="164"/>
    </row>
    <row r="29" spans="1:11" ht="15.95" customHeight="1" x14ac:dyDescent="0.2">
      <c r="A29" s="184"/>
      <c r="B29" s="186"/>
      <c r="C29" s="133" t="s">
        <v>95</v>
      </c>
      <c r="D29" s="90">
        <v>3860.3357599999972</v>
      </c>
      <c r="E29" s="146"/>
      <c r="F29" s="90">
        <v>6306.26236999927</v>
      </c>
      <c r="G29" s="90">
        <v>4778.5882499998479</v>
      </c>
      <c r="H29" s="17"/>
      <c r="I29" s="164"/>
    </row>
    <row r="30" spans="1:11" ht="15.95" customHeight="1" x14ac:dyDescent="0.2">
      <c r="A30" s="184"/>
      <c r="B30" s="186"/>
      <c r="C30" s="133" t="s">
        <v>96</v>
      </c>
      <c r="D30" s="90">
        <v>3646.820679999998</v>
      </c>
      <c r="E30" s="146"/>
      <c r="F30" s="90">
        <v>4737.6648800007815</v>
      </c>
      <c r="G30" s="90">
        <v>4695.9306499996319</v>
      </c>
      <c r="H30" s="17"/>
      <c r="I30" s="164"/>
    </row>
    <row r="31" spans="1:11" ht="15.95" customHeight="1" x14ac:dyDescent="0.2">
      <c r="A31" s="184"/>
      <c r="B31" s="186"/>
      <c r="C31" s="133" t="s">
        <v>28</v>
      </c>
      <c r="D31" s="90">
        <v>455.38699000000059</v>
      </c>
      <c r="E31" s="146"/>
      <c r="F31" s="90">
        <v>2755.6257000000001</v>
      </c>
      <c r="G31" s="90">
        <v>1152.1722500000019</v>
      </c>
      <c r="H31" s="21"/>
      <c r="I31" s="164"/>
      <c r="J31" s="16"/>
    </row>
    <row r="32" spans="1:11" s="11" customFormat="1" ht="18" customHeight="1" x14ac:dyDescent="0.25">
      <c r="A32" s="184"/>
      <c r="B32" s="187"/>
      <c r="C32" s="67" t="s">
        <v>87</v>
      </c>
      <c r="D32" s="68">
        <f>+D10+SUM(D18:D31)</f>
        <v>1060235.1581199993</v>
      </c>
      <c r="E32"/>
      <c r="F32" s="68">
        <f>+F10+SUM(F18:F31)</f>
        <v>1229045.2432440054</v>
      </c>
      <c r="G32" s="68">
        <f>+G10+SUM(G18:G31)</f>
        <v>1147328.9947099884</v>
      </c>
      <c r="H32" s="21"/>
      <c r="I32" s="165"/>
      <c r="J32" s="26"/>
      <c r="K32" s="27"/>
    </row>
    <row r="33" spans="1:10" s="7" customFormat="1" ht="6.6" customHeight="1" x14ac:dyDescent="0.25">
      <c r="A33" s="184"/>
      <c r="B33" s="33"/>
      <c r="C33" s="53"/>
      <c r="D33" s="28"/>
      <c r="E33" s="28"/>
      <c r="F33" s="28"/>
      <c r="G33" s="28"/>
      <c r="H33" s="21"/>
      <c r="I33" s="54"/>
      <c r="J33" s="16"/>
    </row>
    <row r="34" spans="1:10" ht="18.75" customHeight="1" x14ac:dyDescent="0.2">
      <c r="A34" s="184"/>
      <c r="B34" s="166" t="s">
        <v>45</v>
      </c>
      <c r="C34" s="57" t="s">
        <v>66</v>
      </c>
      <c r="D34" s="58">
        <v>152334.22044</v>
      </c>
      <c r="E34" s="147"/>
      <c r="F34" s="58">
        <v>164099.64378999989</v>
      </c>
      <c r="G34" s="58">
        <v>140976.61773999999</v>
      </c>
      <c r="H34" s="21"/>
      <c r="I34" s="163">
        <f>+G36/G41</f>
        <v>0.11976575906780919</v>
      </c>
    </row>
    <row r="35" spans="1:10" ht="18.75" customHeight="1" x14ac:dyDescent="0.2">
      <c r="A35" s="184"/>
      <c r="B35" s="167"/>
      <c r="C35" s="59" t="s">
        <v>67</v>
      </c>
      <c r="D35" s="56">
        <v>20539.44846</v>
      </c>
      <c r="E35" s="147"/>
      <c r="F35" s="56">
        <v>25398.73586999999</v>
      </c>
      <c r="G35" s="56">
        <v>15130.383739999999</v>
      </c>
      <c r="H35" s="21"/>
      <c r="I35" s="164"/>
    </row>
    <row r="36" spans="1:10" s="11" customFormat="1" ht="18.75" customHeight="1" x14ac:dyDescent="0.25">
      <c r="A36" s="184"/>
      <c r="B36" s="168"/>
      <c r="C36" s="127" t="s">
        <v>104</v>
      </c>
      <c r="D36" s="68">
        <f t="shared" ref="D36:F36" si="0">SUM(D34:D35)</f>
        <v>172873.66889999999</v>
      </c>
      <c r="E36" s="21"/>
      <c r="F36" s="68">
        <f t="shared" si="0"/>
        <v>189498.37965999986</v>
      </c>
      <c r="G36" s="68">
        <f>SUM(G34:G35)</f>
        <v>156107.00147999998</v>
      </c>
      <c r="H36" s="17"/>
      <c r="I36" s="165"/>
      <c r="J36" s="29"/>
    </row>
    <row r="37" spans="1:10" s="11" customFormat="1" ht="15.75" x14ac:dyDescent="0.25">
      <c r="A37" s="184"/>
      <c r="B37" s="33"/>
      <c r="C37" s="30"/>
      <c r="D37" s="120"/>
      <c r="E37" s="120"/>
      <c r="F37" s="120"/>
      <c r="G37" s="120"/>
      <c r="H37" s="17"/>
      <c r="I37" s="54"/>
      <c r="J37" s="29"/>
    </row>
    <row r="38" spans="1:10" s="11" customFormat="1" ht="15.75" customHeight="1" x14ac:dyDescent="0.25">
      <c r="A38" s="184"/>
      <c r="B38" s="176" t="s">
        <v>47</v>
      </c>
      <c r="C38" s="176"/>
      <c r="D38" s="69">
        <f>D41-D39</f>
        <v>524134.8478599994</v>
      </c>
      <c r="E38" s="21"/>
      <c r="F38" s="69">
        <f t="shared" ref="F38:G38" si="1">F41-F39</f>
        <v>584795.56767400005</v>
      </c>
      <c r="G38" s="69">
        <f t="shared" si="1"/>
        <v>590741.86877000064</v>
      </c>
      <c r="H38" s="17"/>
      <c r="I38" s="70">
        <f>+G38/$G$41</f>
        <v>0.45321893096152793</v>
      </c>
      <c r="J38" s="29"/>
    </row>
    <row r="39" spans="1:10" s="11" customFormat="1" ht="15.75" customHeight="1" x14ac:dyDescent="0.2">
      <c r="A39" s="184"/>
      <c r="B39" s="176" t="s">
        <v>48</v>
      </c>
      <c r="C39" s="176"/>
      <c r="D39" s="69">
        <f>+D18+D19+D21+D36</f>
        <v>708973.97915999987</v>
      </c>
      <c r="E39" s="21"/>
      <c r="F39" s="69">
        <f>+F18+F19+F21+F36</f>
        <v>833748.05523000518</v>
      </c>
      <c r="G39" s="69">
        <f>+G18+G19+G21+G36</f>
        <v>712694.12741998758</v>
      </c>
      <c r="H39" s="83"/>
      <c r="I39" s="70">
        <f>+G39/$G$41</f>
        <v>0.54678106903847212</v>
      </c>
      <c r="J39" s="29"/>
    </row>
    <row r="40" spans="1:10" s="7" customFormat="1" ht="15" x14ac:dyDescent="0.25">
      <c r="B40" s="33"/>
      <c r="C40" s="30"/>
      <c r="D40" s="34"/>
      <c r="E40" s="21"/>
      <c r="F40" s="32"/>
      <c r="G40" s="32"/>
      <c r="H40" s="17"/>
      <c r="I40" s="33"/>
      <c r="J40" s="19"/>
    </row>
    <row r="41" spans="1:10" s="7" customFormat="1" ht="24.75" customHeight="1" x14ac:dyDescent="0.25">
      <c r="A41" s="177" t="s">
        <v>49</v>
      </c>
      <c r="B41" s="178" t="s">
        <v>79</v>
      </c>
      <c r="C41" s="179"/>
      <c r="D41" s="63">
        <f t="shared" ref="D41" si="2">+D36+D32</f>
        <v>1233108.8270199993</v>
      </c>
      <c r="E41" s="55"/>
      <c r="F41" s="63">
        <f t="shared" ref="F41" si="3">+F32+F36</f>
        <v>1418543.6229040052</v>
      </c>
      <c r="G41" s="63">
        <f>+G32+G36</f>
        <v>1303435.9961899882</v>
      </c>
      <c r="H41" s="17"/>
      <c r="I41" s="156"/>
      <c r="J41" s="19"/>
    </row>
    <row r="42" spans="1:10" s="7" customFormat="1" ht="14.25" customHeight="1" x14ac:dyDescent="0.2">
      <c r="A42" s="177"/>
      <c r="B42" s="180" t="s">
        <v>77</v>
      </c>
      <c r="C42" s="181"/>
      <c r="D42" s="60"/>
      <c r="E42" s="21"/>
      <c r="F42" s="90">
        <v>75385.453679999933</v>
      </c>
      <c r="G42" s="90">
        <v>72086.574720000106</v>
      </c>
      <c r="H42" s="17"/>
      <c r="I42" s="135" t="s">
        <v>106</v>
      </c>
      <c r="J42" s="19"/>
    </row>
    <row r="43" spans="1:10" s="7" customFormat="1" ht="14.25" customHeight="1" x14ac:dyDescent="0.2">
      <c r="A43" s="177"/>
      <c r="B43" s="180" t="s">
        <v>78</v>
      </c>
      <c r="C43" s="181"/>
      <c r="D43" s="60"/>
      <c r="E43" s="21"/>
      <c r="F43" s="90">
        <v>2414.107840000001</v>
      </c>
      <c r="G43" s="90">
        <v>3286.99433</v>
      </c>
      <c r="H43" s="17"/>
      <c r="I43" s="135"/>
      <c r="J43" s="19"/>
    </row>
    <row r="44" spans="1:10" s="7" customFormat="1" ht="25.5" customHeight="1" x14ac:dyDescent="0.2">
      <c r="A44" s="177"/>
      <c r="B44" s="178" t="s">
        <v>80</v>
      </c>
      <c r="C44" s="179"/>
      <c r="D44" s="63"/>
      <c r="E44" s="83"/>
      <c r="F44" s="65">
        <f t="shared" ref="F44" si="4">+F41-F42-F43</f>
        <v>1340744.0613840052</v>
      </c>
      <c r="G44" s="65">
        <f>+G41-G42-G43</f>
        <v>1228062.4271399882</v>
      </c>
      <c r="H44" s="17"/>
      <c r="I44" s="82" t="s">
        <v>106</v>
      </c>
      <c r="J44" s="19"/>
    </row>
    <row r="45" spans="1:10" s="7" customFormat="1" ht="14.25" customHeight="1" x14ac:dyDescent="0.2">
      <c r="A45" s="177"/>
      <c r="B45" s="180" t="s">
        <v>81</v>
      </c>
      <c r="C45" s="181"/>
      <c r="D45" s="71"/>
      <c r="E45" s="83"/>
      <c r="F45" s="90">
        <v>12842.768980000399</v>
      </c>
      <c r="G45" s="90">
        <v>15826.166999999999</v>
      </c>
      <c r="H45" s="17"/>
      <c r="I45" s="135"/>
      <c r="J45" s="19"/>
    </row>
    <row r="46" spans="1:10" s="7" customFormat="1" ht="33" customHeight="1" x14ac:dyDescent="0.2">
      <c r="A46" s="177"/>
      <c r="B46" s="182" t="s">
        <v>91</v>
      </c>
      <c r="C46" s="183"/>
      <c r="D46" s="63"/>
      <c r="E46" s="83"/>
      <c r="F46" s="66">
        <f t="shared" ref="F46" si="5">+F44-F45</f>
        <v>1327901.2924040048</v>
      </c>
      <c r="G46" s="66">
        <f>+G44-G45</f>
        <v>1212236.2601399883</v>
      </c>
      <c r="H46" s="17"/>
      <c r="I46" s="82"/>
      <c r="J46" s="19"/>
    </row>
    <row r="47" spans="1:10" customFormat="1" ht="15" x14ac:dyDescent="0.25"/>
    <row r="48" spans="1:10" customFormat="1" ht="27.75" customHeight="1" x14ac:dyDescent="0.25">
      <c r="A48" s="188" t="s">
        <v>76</v>
      </c>
      <c r="B48" s="189"/>
      <c r="C48" s="189"/>
      <c r="D48" s="189"/>
      <c r="E48" s="189"/>
      <c r="F48" s="189"/>
      <c r="G48" s="189"/>
      <c r="H48" s="189"/>
      <c r="I48" s="190"/>
    </row>
    <row r="49" spans="1:10" customFormat="1" ht="8.25" customHeight="1" x14ac:dyDescent="0.25"/>
    <row r="50" spans="1:10" s="8" customFormat="1" ht="30" customHeight="1" x14ac:dyDescent="0.25">
      <c r="C50" s="61"/>
      <c r="D50"/>
      <c r="E50" s="95"/>
      <c r="F50" s="96" t="str">
        <f>+F8</f>
        <v>Recaudación
 2020</v>
      </c>
      <c r="G50" s="96" t="str">
        <f>+G8</f>
        <v>Recaudación 
2021</v>
      </c>
      <c r="H50" s="95"/>
      <c r="I50" s="55"/>
      <c r="J50" s="10"/>
    </row>
    <row r="51" spans="1:10" customFormat="1" ht="8.25" customHeight="1" x14ac:dyDescent="0.25"/>
    <row r="52" spans="1:10" s="11" customFormat="1" ht="19.5" customHeight="1" x14ac:dyDescent="0.25">
      <c r="A52" s="191" t="s">
        <v>75</v>
      </c>
      <c r="B52" s="191"/>
      <c r="C52" s="191"/>
      <c r="D52"/>
      <c r="E52"/>
      <c r="F52" s="107">
        <f>+F54</f>
        <v>0</v>
      </c>
      <c r="G52" s="107">
        <f t="shared" ref="G52" si="6">+G54</f>
        <v>0</v>
      </c>
      <c r="H52"/>
      <c r="I52"/>
      <c r="J52" s="16"/>
    </row>
    <row r="53" spans="1:10" customFormat="1" ht="6" customHeight="1" x14ac:dyDescent="0.25"/>
    <row r="54" spans="1:10" customFormat="1" ht="19.5" customHeight="1" x14ac:dyDescent="0.25">
      <c r="A54" s="192" t="s">
        <v>94</v>
      </c>
      <c r="B54" s="192"/>
      <c r="C54" s="192"/>
      <c r="F54" s="97">
        <f>+F77+F81</f>
        <v>0</v>
      </c>
      <c r="G54" s="97">
        <f>+G77+G81</f>
        <v>0</v>
      </c>
    </row>
    <row r="55" spans="1:10" customFormat="1" ht="6" hidden="1" customHeight="1" outlineLevel="1" x14ac:dyDescent="0.25"/>
    <row r="56" spans="1:10" s="8" customFormat="1" ht="15.95" hidden="1" customHeight="1" outlineLevel="1" x14ac:dyDescent="0.25">
      <c r="A56" s="193" t="s">
        <v>42</v>
      </c>
      <c r="B56" s="194" t="s">
        <v>43</v>
      </c>
      <c r="C56" s="85" t="s">
        <v>1</v>
      </c>
      <c r="D56"/>
      <c r="E56" s="98"/>
      <c r="F56" s="86"/>
      <c r="G56" s="88"/>
      <c r="H56"/>
      <c r="I56"/>
      <c r="J56" s="16"/>
    </row>
    <row r="57" spans="1:10" ht="15.95" hidden="1" customHeight="1" outlineLevel="2" x14ac:dyDescent="0.25">
      <c r="A57" s="193"/>
      <c r="B57" s="195"/>
      <c r="C57" s="89" t="s">
        <v>71</v>
      </c>
      <c r="D57"/>
      <c r="E57" s="98"/>
      <c r="F57" s="90"/>
      <c r="G57" s="91"/>
      <c r="H57"/>
      <c r="I57"/>
      <c r="J57" s="16"/>
    </row>
    <row r="58" spans="1:10" ht="15.95" hidden="1" customHeight="1" outlineLevel="2" x14ac:dyDescent="0.25">
      <c r="A58" s="193"/>
      <c r="B58" s="195"/>
      <c r="C58" s="89" t="s">
        <v>35</v>
      </c>
      <c r="D58"/>
      <c r="E58" s="98"/>
      <c r="F58" s="90"/>
      <c r="G58" s="91"/>
      <c r="H58"/>
      <c r="I58"/>
      <c r="J58" s="19"/>
    </row>
    <row r="59" spans="1:10" ht="15.95" hidden="1" customHeight="1" outlineLevel="2" x14ac:dyDescent="0.25">
      <c r="A59" s="193"/>
      <c r="B59" s="195"/>
      <c r="C59" s="89" t="s">
        <v>72</v>
      </c>
      <c r="D59"/>
      <c r="E59" s="98"/>
      <c r="F59" s="90"/>
      <c r="G59" s="91"/>
      <c r="H59"/>
      <c r="I59"/>
      <c r="J59" s="19"/>
    </row>
    <row r="60" spans="1:10" ht="15.95" hidden="1" customHeight="1" outlineLevel="2" x14ac:dyDescent="0.25">
      <c r="A60" s="193"/>
      <c r="B60" s="195"/>
      <c r="C60" s="92" t="s">
        <v>34</v>
      </c>
      <c r="D60"/>
      <c r="E60" s="98"/>
      <c r="F60" s="90"/>
      <c r="G60" s="91"/>
      <c r="H60"/>
      <c r="I60"/>
      <c r="J60" s="19"/>
    </row>
    <row r="61" spans="1:10" ht="15.95" hidden="1" customHeight="1" outlineLevel="2" x14ac:dyDescent="0.25">
      <c r="A61" s="193"/>
      <c r="B61" s="195"/>
      <c r="C61" s="92" t="s">
        <v>33</v>
      </c>
      <c r="D61"/>
      <c r="E61" s="98"/>
      <c r="F61" s="90"/>
      <c r="G61" s="91"/>
      <c r="H61"/>
      <c r="I61"/>
      <c r="J61" s="19"/>
    </row>
    <row r="62" spans="1:10" ht="15.95" hidden="1" customHeight="1" outlineLevel="2" x14ac:dyDescent="0.25">
      <c r="A62" s="193"/>
      <c r="B62" s="195"/>
      <c r="C62" s="92" t="s">
        <v>32</v>
      </c>
      <c r="D62"/>
      <c r="E62" s="98"/>
      <c r="F62" s="90"/>
      <c r="G62" s="91"/>
      <c r="H62"/>
      <c r="I62"/>
      <c r="J62" s="19"/>
    </row>
    <row r="63" spans="1:10" ht="15.95" hidden="1" customHeight="1" outlineLevel="1" collapsed="1" x14ac:dyDescent="0.25">
      <c r="A63" s="193"/>
      <c r="B63" s="195"/>
      <c r="C63" s="93" t="s">
        <v>68</v>
      </c>
      <c r="D63"/>
      <c r="E63" s="98"/>
      <c r="F63" s="90"/>
      <c r="G63" s="91"/>
      <c r="H63"/>
      <c r="I63"/>
      <c r="J63" s="20"/>
    </row>
    <row r="64" spans="1:10" ht="15.95" hidden="1" customHeight="1" outlineLevel="1" x14ac:dyDescent="0.25">
      <c r="A64" s="193"/>
      <c r="B64" s="195"/>
      <c r="C64" s="93" t="s">
        <v>69</v>
      </c>
      <c r="D64"/>
      <c r="E64" s="98"/>
      <c r="F64" s="90"/>
      <c r="G64" s="91"/>
      <c r="H64"/>
      <c r="I64"/>
      <c r="J64" s="16"/>
    </row>
    <row r="65" spans="1:11" ht="15.95" hidden="1" customHeight="1" outlineLevel="1" x14ac:dyDescent="0.25">
      <c r="A65" s="193"/>
      <c r="B65" s="195"/>
      <c r="C65" s="94" t="s">
        <v>39</v>
      </c>
      <c r="D65"/>
      <c r="E65" s="98"/>
      <c r="F65" s="90"/>
      <c r="G65" s="91"/>
      <c r="H65"/>
      <c r="I65"/>
      <c r="J65" s="16"/>
    </row>
    <row r="66" spans="1:11" s="8" customFormat="1" ht="15.95" hidden="1" customHeight="1" outlineLevel="1" x14ac:dyDescent="0.25">
      <c r="A66" s="193"/>
      <c r="B66" s="195"/>
      <c r="C66" s="94" t="s">
        <v>40</v>
      </c>
      <c r="D66"/>
      <c r="E66" s="98"/>
      <c r="F66" s="90"/>
      <c r="G66" s="91"/>
      <c r="H66"/>
      <c r="I66"/>
      <c r="J66" s="16"/>
      <c r="K66" s="22"/>
    </row>
    <row r="67" spans="1:11" ht="15.95" hidden="1" customHeight="1" outlineLevel="1" x14ac:dyDescent="0.25">
      <c r="A67" s="193"/>
      <c r="B67" s="195"/>
      <c r="C67" s="94" t="s">
        <v>24</v>
      </c>
      <c r="D67"/>
      <c r="E67" s="98"/>
      <c r="F67" s="90"/>
      <c r="G67" s="91"/>
      <c r="H67"/>
      <c r="I67"/>
      <c r="J67" s="16"/>
      <c r="K67" s="23"/>
    </row>
    <row r="68" spans="1:11" ht="15.95" hidden="1" customHeight="1" outlineLevel="1" x14ac:dyDescent="0.25">
      <c r="A68" s="193"/>
      <c r="B68" s="195"/>
      <c r="C68" s="94" t="s">
        <v>25</v>
      </c>
      <c r="D68"/>
      <c r="E68" s="98"/>
      <c r="F68" s="90"/>
      <c r="G68" s="91"/>
      <c r="H68"/>
      <c r="I68"/>
      <c r="J68" s="16"/>
      <c r="K68" s="24"/>
    </row>
    <row r="69" spans="1:11" ht="15.95" hidden="1" customHeight="1" outlineLevel="1" x14ac:dyDescent="0.25">
      <c r="A69" s="193"/>
      <c r="B69" s="195"/>
      <c r="C69" s="94" t="s">
        <v>37</v>
      </c>
      <c r="D69"/>
      <c r="E69" s="98"/>
      <c r="F69" s="90"/>
      <c r="G69" s="91"/>
      <c r="H69"/>
      <c r="I69"/>
      <c r="J69" s="25"/>
      <c r="K69" s="23"/>
    </row>
    <row r="70" spans="1:11" ht="15.95" hidden="1" customHeight="1" outlineLevel="1" x14ac:dyDescent="0.25">
      <c r="A70" s="193"/>
      <c r="B70" s="195"/>
      <c r="C70" s="94" t="s">
        <v>26</v>
      </c>
      <c r="D70"/>
      <c r="E70" s="98"/>
      <c r="F70" s="90"/>
      <c r="G70" s="91"/>
      <c r="H70"/>
      <c r="I70"/>
      <c r="J70" s="25"/>
    </row>
    <row r="71" spans="1:11" ht="15.95" hidden="1" customHeight="1" outlineLevel="1" x14ac:dyDescent="0.25">
      <c r="A71" s="193"/>
      <c r="B71" s="195"/>
      <c r="C71" s="94" t="s">
        <v>27</v>
      </c>
      <c r="D71"/>
      <c r="E71" s="98"/>
      <c r="F71" s="90"/>
      <c r="G71" s="91"/>
      <c r="H71"/>
      <c r="I71"/>
      <c r="J71" s="16"/>
    </row>
    <row r="72" spans="1:11" ht="15.95" hidden="1" customHeight="1" outlineLevel="1" x14ac:dyDescent="0.25">
      <c r="A72" s="193"/>
      <c r="B72" s="195"/>
      <c r="C72" s="94" t="s">
        <v>38</v>
      </c>
      <c r="D72"/>
      <c r="E72" s="98"/>
      <c r="F72" s="90"/>
      <c r="G72" s="91"/>
      <c r="H72"/>
      <c r="I72"/>
    </row>
    <row r="73" spans="1:11" ht="15.95" hidden="1" customHeight="1" outlineLevel="1" x14ac:dyDescent="0.25">
      <c r="A73" s="193"/>
      <c r="B73" s="195"/>
      <c r="C73" s="94" t="s">
        <v>103</v>
      </c>
      <c r="D73"/>
      <c r="E73" s="98"/>
      <c r="F73" s="90"/>
      <c r="G73" s="91"/>
      <c r="H73"/>
      <c r="I73"/>
    </row>
    <row r="74" spans="1:11" ht="15.95" hidden="1" customHeight="1" outlineLevel="1" x14ac:dyDescent="0.25">
      <c r="A74" s="193"/>
      <c r="B74" s="195"/>
      <c r="C74" s="94" t="s">
        <v>95</v>
      </c>
      <c r="D74"/>
      <c r="E74" s="98"/>
      <c r="F74" s="90"/>
      <c r="G74" s="91"/>
      <c r="H74"/>
      <c r="I74"/>
    </row>
    <row r="75" spans="1:11" ht="15.95" hidden="1" customHeight="1" outlineLevel="1" x14ac:dyDescent="0.25">
      <c r="A75" s="193"/>
      <c r="B75" s="195"/>
      <c r="C75" s="94" t="s">
        <v>96</v>
      </c>
      <c r="D75"/>
      <c r="E75" s="98"/>
      <c r="F75" s="90"/>
      <c r="G75" s="91"/>
      <c r="H75"/>
      <c r="I75"/>
    </row>
    <row r="76" spans="1:11" ht="15.95" hidden="1" customHeight="1" outlineLevel="1" x14ac:dyDescent="0.25">
      <c r="A76" s="193"/>
      <c r="B76" s="195"/>
      <c r="C76" s="94" t="s">
        <v>28</v>
      </c>
      <c r="D76"/>
      <c r="E76" s="98"/>
      <c r="F76" s="90"/>
      <c r="G76" s="91"/>
      <c r="H76"/>
      <c r="I76"/>
      <c r="J76" s="16"/>
    </row>
    <row r="77" spans="1:11" s="11" customFormat="1" ht="18" hidden="1" customHeight="1" outlineLevel="1" x14ac:dyDescent="0.25">
      <c r="A77" s="193"/>
      <c r="B77" s="196"/>
      <c r="C77" s="99" t="s">
        <v>44</v>
      </c>
      <c r="D77"/>
      <c r="E77" s="82"/>
      <c r="F77" s="100">
        <f>+F56+F63+F64+SUM(F65:F76)</f>
        <v>0</v>
      </c>
      <c r="G77" s="100"/>
      <c r="H77"/>
      <c r="I77"/>
      <c r="J77" s="26"/>
      <c r="K77" s="27"/>
    </row>
    <row r="78" spans="1:11" s="7" customFormat="1" ht="10.5" hidden="1" customHeight="1" outlineLevel="1" x14ac:dyDescent="0.25">
      <c r="A78" s="193"/>
      <c r="B78" s="33"/>
      <c r="C78" s="53"/>
      <c r="D78"/>
      <c r="E78" s="28"/>
      <c r="F78" s="28"/>
      <c r="G78" s="28"/>
      <c r="H78"/>
      <c r="I78"/>
      <c r="J78" s="16"/>
    </row>
    <row r="79" spans="1:11" ht="18.75" hidden="1" customHeight="1" outlineLevel="1" x14ac:dyDescent="0.25">
      <c r="A79" s="193"/>
      <c r="B79" s="197" t="s">
        <v>45</v>
      </c>
      <c r="C79" s="101" t="s">
        <v>66</v>
      </c>
      <c r="D79"/>
      <c r="E79" s="102"/>
      <c r="F79" s="103"/>
      <c r="G79" s="104"/>
      <c r="H79"/>
      <c r="I79"/>
    </row>
    <row r="80" spans="1:11" ht="18.75" hidden="1" customHeight="1" outlineLevel="1" x14ac:dyDescent="0.25">
      <c r="A80" s="193"/>
      <c r="B80" s="198"/>
      <c r="C80" s="105" t="s">
        <v>67</v>
      </c>
      <c r="D80"/>
      <c r="E80" s="102"/>
      <c r="F80" s="90"/>
      <c r="G80" s="91"/>
      <c r="H80"/>
      <c r="I80"/>
    </row>
    <row r="81" spans="1:10" s="11" customFormat="1" ht="18.75" hidden="1" customHeight="1" outlineLevel="1" x14ac:dyDescent="0.25">
      <c r="A81" s="193"/>
      <c r="B81" s="199"/>
      <c r="C81" s="106" t="s">
        <v>46</v>
      </c>
      <c r="D81"/>
      <c r="E81" s="21"/>
      <c r="F81" s="100">
        <f>SUM(F79:F80)</f>
        <v>0</v>
      </c>
      <c r="G81" s="100"/>
      <c r="H81"/>
      <c r="I81"/>
      <c r="J81" s="29"/>
    </row>
    <row r="82" spans="1:10" customFormat="1" ht="18.75" customHeight="1" collapsed="1" x14ac:dyDescent="0.25"/>
    <row r="83" spans="1:10" ht="33" customHeight="1" x14ac:dyDescent="0.2">
      <c r="A83" s="200" t="s">
        <v>83</v>
      </c>
      <c r="B83" s="201"/>
      <c r="C83" s="201"/>
      <c r="D83" s="201"/>
      <c r="E83" s="201"/>
      <c r="F83" s="201"/>
      <c r="G83" s="201"/>
      <c r="H83" s="201"/>
      <c r="I83" s="202"/>
    </row>
    <row r="84" spans="1:10" ht="8.25" customHeight="1" x14ac:dyDescent="0.25">
      <c r="C84" s="5"/>
      <c r="D84"/>
      <c r="F84" s="3"/>
      <c r="G84" s="6"/>
      <c r="H84" s="7"/>
    </row>
    <row r="85" spans="1:10" s="8" customFormat="1" ht="51" customHeight="1" x14ac:dyDescent="0.25">
      <c r="C85" s="61"/>
      <c r="D85" s="108" t="str">
        <f>+D8</f>
        <v>Meta 
2021</v>
      </c>
      <c r="E85"/>
      <c r="F85" s="108" t="str">
        <f>+F8</f>
        <v>Recaudación
 2020</v>
      </c>
      <c r="G85" s="108" t="str">
        <f>+G8</f>
        <v>Recaudación 
2021</v>
      </c>
      <c r="H85"/>
      <c r="I85" s="108" t="s">
        <v>111</v>
      </c>
      <c r="J85" s="10"/>
    </row>
    <row r="86" spans="1:10" customFormat="1" ht="6" customHeight="1" x14ac:dyDescent="0.25"/>
    <row r="87" spans="1:10" s="8" customFormat="1" ht="15.95" customHeight="1" x14ac:dyDescent="0.2">
      <c r="A87" s="203" t="s">
        <v>42</v>
      </c>
      <c r="B87" s="204" t="s">
        <v>43</v>
      </c>
      <c r="C87" s="85" t="s">
        <v>1</v>
      </c>
      <c r="D87" s="86">
        <f t="shared" ref="D87:D92" si="7">+D10</f>
        <v>398069.15310999961</v>
      </c>
      <c r="E87" s="98"/>
      <c r="F87" s="86">
        <f t="shared" ref="F87:F92" si="8">+F10+F56</f>
        <v>418945.03399999999</v>
      </c>
      <c r="G87" s="88">
        <f t="shared" ref="G87:G92" si="9">+G10</f>
        <v>442570.62577000132</v>
      </c>
      <c r="H87" s="17"/>
      <c r="I87" s="207">
        <f>+G108/G117</f>
        <v>0.88023424093219083</v>
      </c>
      <c r="J87" s="16"/>
    </row>
    <row r="88" spans="1:10" ht="15.95" hidden="1" customHeight="1" outlineLevel="1" x14ac:dyDescent="0.25">
      <c r="A88" s="203"/>
      <c r="B88" s="205"/>
      <c r="C88" s="89" t="s">
        <v>71</v>
      </c>
      <c r="D88" s="90">
        <f t="shared" si="7"/>
        <v>371356.54270000005</v>
      </c>
      <c r="E88" s="98"/>
      <c r="F88" s="90">
        <f t="shared" si="8"/>
        <v>393192.50717000029</v>
      </c>
      <c r="G88" s="91">
        <f t="shared" si="9"/>
        <v>399447.049750001</v>
      </c>
      <c r="H88" s="18"/>
      <c r="I88" s="208"/>
      <c r="J88" s="16"/>
    </row>
    <row r="89" spans="1:10" ht="15.95" hidden="1" customHeight="1" outlineLevel="1" x14ac:dyDescent="0.25">
      <c r="A89" s="203"/>
      <c r="B89" s="205"/>
      <c r="C89" s="89" t="s">
        <v>35</v>
      </c>
      <c r="D89" s="90">
        <f t="shared" si="7"/>
        <v>0</v>
      </c>
      <c r="E89" s="98"/>
      <c r="F89" s="90">
        <f t="shared" si="8"/>
        <v>6212.1968500000075</v>
      </c>
      <c r="G89" s="91">
        <f t="shared" si="9"/>
        <v>1918.655440000002</v>
      </c>
      <c r="H89" s="18"/>
      <c r="I89" s="208"/>
      <c r="J89" s="19"/>
    </row>
    <row r="90" spans="1:10" ht="15.95" hidden="1" customHeight="1" outlineLevel="1" x14ac:dyDescent="0.25">
      <c r="A90" s="203"/>
      <c r="B90" s="205"/>
      <c r="C90" s="89" t="s">
        <v>72</v>
      </c>
      <c r="D90" s="90">
        <f t="shared" si="7"/>
        <v>26712.610410000001</v>
      </c>
      <c r="E90" s="98"/>
      <c r="F90" s="90">
        <f t="shared" si="8"/>
        <v>19540.329980000006</v>
      </c>
      <c r="G90" s="91">
        <f t="shared" si="9"/>
        <v>41204.920580000005</v>
      </c>
      <c r="H90" s="18"/>
      <c r="I90" s="208"/>
      <c r="J90" s="19"/>
    </row>
    <row r="91" spans="1:10" ht="15.95" hidden="1" customHeight="1" outlineLevel="1" x14ac:dyDescent="0.25">
      <c r="A91" s="203"/>
      <c r="B91" s="205"/>
      <c r="C91" s="92" t="s">
        <v>34</v>
      </c>
      <c r="D91" s="90">
        <f t="shared" si="7"/>
        <v>1774.00296</v>
      </c>
      <c r="E91" s="98"/>
      <c r="F91" s="90">
        <f t="shared" si="8"/>
        <v>6048.3264600000011</v>
      </c>
      <c r="G91" s="91">
        <f t="shared" si="9"/>
        <v>3514.0421099999999</v>
      </c>
      <c r="H91" s="18"/>
      <c r="I91" s="208"/>
      <c r="J91" s="19"/>
    </row>
    <row r="92" spans="1:10" ht="15.95" hidden="1" customHeight="1" outlineLevel="1" x14ac:dyDescent="0.25">
      <c r="A92" s="203"/>
      <c r="B92" s="205"/>
      <c r="C92" s="92" t="s">
        <v>33</v>
      </c>
      <c r="D92" s="90">
        <f t="shared" si="7"/>
        <v>16510.54003</v>
      </c>
      <c r="E92" s="98"/>
      <c r="F92" s="90">
        <f t="shared" si="8"/>
        <v>11221.789620000007</v>
      </c>
      <c r="G92" s="91">
        <f t="shared" si="9"/>
        <v>17085.851149999991</v>
      </c>
      <c r="H92" s="18"/>
      <c r="I92" s="208"/>
      <c r="J92" s="19"/>
    </row>
    <row r="93" spans="1:10" ht="15.95" hidden="1" customHeight="1" outlineLevel="1" x14ac:dyDescent="0.25">
      <c r="A93" s="203"/>
      <c r="B93" s="205"/>
      <c r="C93" s="92" t="s">
        <v>32</v>
      </c>
      <c r="D93" s="90">
        <f t="shared" ref="D93:D105" si="10">+D17</f>
        <v>7096.0118299999986</v>
      </c>
      <c r="E93" s="98"/>
      <c r="F93" s="90">
        <f t="shared" ref="F93:F105" si="11">+F17+F62</f>
        <v>0</v>
      </c>
      <c r="G93" s="91">
        <f t="shared" ref="G93:G105" si="12">+G17</f>
        <v>18500.575820000009</v>
      </c>
      <c r="H93" s="18"/>
      <c r="I93" s="208"/>
      <c r="J93" s="19"/>
    </row>
    <row r="94" spans="1:10" ht="15.95" customHeight="1" collapsed="1" x14ac:dyDescent="0.25">
      <c r="A94" s="203"/>
      <c r="B94" s="205"/>
      <c r="C94" s="93" t="s">
        <v>68</v>
      </c>
      <c r="D94" s="90">
        <f t="shared" si="10"/>
        <v>469452.11461999977</v>
      </c>
      <c r="E94" s="98"/>
      <c r="F94" s="90">
        <f t="shared" si="11"/>
        <v>574943.38845000521</v>
      </c>
      <c r="G94" s="91">
        <f t="shared" si="12"/>
        <v>491433.54488998762</v>
      </c>
      <c r="H94" s="17"/>
      <c r="I94" s="208"/>
      <c r="J94" s="20"/>
    </row>
    <row r="95" spans="1:10" ht="15.95" customHeight="1" x14ac:dyDescent="0.25">
      <c r="A95" s="203"/>
      <c r="B95" s="205"/>
      <c r="C95" s="93" t="s">
        <v>69</v>
      </c>
      <c r="D95" s="90">
        <f t="shared" si="10"/>
        <v>64344.562180000052</v>
      </c>
      <c r="E95" s="98"/>
      <c r="F95" s="90">
        <f t="shared" si="11"/>
        <v>66037.431990000012</v>
      </c>
      <c r="G95" s="91">
        <f t="shared" si="12"/>
        <v>62230.992290000053</v>
      </c>
      <c r="H95" s="17"/>
      <c r="I95" s="208"/>
      <c r="J95" s="16"/>
    </row>
    <row r="96" spans="1:10" ht="15.95" customHeight="1" x14ac:dyDescent="0.25">
      <c r="A96" s="203"/>
      <c r="B96" s="205"/>
      <c r="C96" s="94" t="s">
        <v>39</v>
      </c>
      <c r="D96" s="90">
        <f t="shared" si="10"/>
        <v>1108.27576</v>
      </c>
      <c r="E96" s="98"/>
      <c r="F96" s="90">
        <f t="shared" si="11"/>
        <v>804.95059399999764</v>
      </c>
      <c r="G96" s="91">
        <f t="shared" si="12"/>
        <v>405.32601000000022</v>
      </c>
      <c r="H96" s="17"/>
      <c r="I96" s="208"/>
      <c r="J96" s="16"/>
    </row>
    <row r="97" spans="1:11" s="8" customFormat="1" ht="15.95" customHeight="1" x14ac:dyDescent="0.25">
      <c r="A97" s="203"/>
      <c r="B97" s="205"/>
      <c r="C97" s="94" t="s">
        <v>40</v>
      </c>
      <c r="D97" s="90">
        <f t="shared" si="10"/>
        <v>2303.63346</v>
      </c>
      <c r="E97" s="98"/>
      <c r="F97" s="90">
        <f t="shared" si="11"/>
        <v>3268.8551299999999</v>
      </c>
      <c r="G97" s="91">
        <f t="shared" si="12"/>
        <v>2922.5887600000001</v>
      </c>
      <c r="H97" s="21"/>
      <c r="I97" s="208"/>
      <c r="J97" s="16"/>
      <c r="K97" s="22"/>
    </row>
    <row r="98" spans="1:11" ht="15.95" customHeight="1" x14ac:dyDescent="0.25">
      <c r="A98" s="203"/>
      <c r="B98" s="205"/>
      <c r="C98" s="94" t="s">
        <v>24</v>
      </c>
      <c r="D98" s="90">
        <f t="shared" si="10"/>
        <v>15444.198719999989</v>
      </c>
      <c r="E98" s="98"/>
      <c r="F98" s="90">
        <f t="shared" si="11"/>
        <v>16963.215669999903</v>
      </c>
      <c r="G98" s="91">
        <f t="shared" si="12"/>
        <v>15716.686730000079</v>
      </c>
      <c r="H98" s="17"/>
      <c r="I98" s="208"/>
      <c r="J98" s="16"/>
      <c r="K98" s="23"/>
    </row>
    <row r="99" spans="1:11" ht="15.95" customHeight="1" x14ac:dyDescent="0.25">
      <c r="A99" s="203"/>
      <c r="B99" s="205"/>
      <c r="C99" s="94" t="s">
        <v>25</v>
      </c>
      <c r="D99" s="90">
        <f t="shared" si="10"/>
        <v>91914.826759999996</v>
      </c>
      <c r="E99" s="98"/>
      <c r="F99" s="90">
        <f t="shared" si="11"/>
        <v>118289.87398000005</v>
      </c>
      <c r="G99" s="91">
        <f t="shared" si="12"/>
        <v>99015.998149999985</v>
      </c>
      <c r="H99" s="17"/>
      <c r="I99" s="208"/>
      <c r="J99" s="16"/>
      <c r="K99" s="24"/>
    </row>
    <row r="100" spans="1:11" ht="15.95" customHeight="1" x14ac:dyDescent="0.25">
      <c r="A100" s="203"/>
      <c r="B100" s="205"/>
      <c r="C100" s="94" t="s">
        <v>37</v>
      </c>
      <c r="D100" s="90">
        <f t="shared" si="10"/>
        <v>2499.1724100000001</v>
      </c>
      <c r="E100" s="98"/>
      <c r="F100" s="90">
        <f t="shared" si="11"/>
        <v>2125.0935899999999</v>
      </c>
      <c r="G100" s="91">
        <f t="shared" si="12"/>
        <v>2342.4914199999998</v>
      </c>
      <c r="H100" s="17"/>
      <c r="I100" s="208"/>
      <c r="J100" s="25"/>
      <c r="K100" s="23"/>
    </row>
    <row r="101" spans="1:11" ht="15.95" customHeight="1" x14ac:dyDescent="0.25">
      <c r="A101" s="203"/>
      <c r="B101" s="205"/>
      <c r="C101" s="94" t="s">
        <v>26</v>
      </c>
      <c r="D101" s="90">
        <f t="shared" si="10"/>
        <v>2411.70775</v>
      </c>
      <c r="E101" s="98"/>
      <c r="F101" s="90">
        <f t="shared" si="11"/>
        <v>3202.4262200001644</v>
      </c>
      <c r="G101" s="91">
        <f t="shared" si="12"/>
        <v>2670.7941300000412</v>
      </c>
      <c r="H101" s="17"/>
      <c r="I101" s="208"/>
      <c r="J101" s="25"/>
    </row>
    <row r="102" spans="1:11" ht="15.95" customHeight="1" x14ac:dyDescent="0.25">
      <c r="A102" s="203"/>
      <c r="B102" s="205"/>
      <c r="C102" s="94" t="s">
        <v>27</v>
      </c>
      <c r="D102" s="90">
        <f t="shared" si="10"/>
        <v>801.97750999999982</v>
      </c>
      <c r="E102" s="98"/>
      <c r="F102" s="90">
        <f t="shared" si="11"/>
        <v>529.52125000000001</v>
      </c>
      <c r="G102" s="91">
        <f t="shared" si="12"/>
        <v>771.99398000000008</v>
      </c>
      <c r="H102" s="17"/>
      <c r="I102" s="208"/>
      <c r="J102" s="16"/>
    </row>
    <row r="103" spans="1:11" ht="15.95" customHeight="1" x14ac:dyDescent="0.25">
      <c r="A103" s="203"/>
      <c r="B103" s="205"/>
      <c r="C103" s="94" t="s">
        <v>38</v>
      </c>
      <c r="D103" s="90">
        <f t="shared" si="10"/>
        <v>3922.9924100000021</v>
      </c>
      <c r="E103" s="98"/>
      <c r="F103" s="90">
        <f t="shared" si="11"/>
        <v>10135.89942</v>
      </c>
      <c r="G103" s="91">
        <f t="shared" si="12"/>
        <v>14293.10638000003</v>
      </c>
      <c r="H103" s="17"/>
      <c r="I103" s="208"/>
    </row>
    <row r="104" spans="1:11" ht="15.95" customHeight="1" x14ac:dyDescent="0.25">
      <c r="A104" s="203"/>
      <c r="B104" s="205"/>
      <c r="C104" s="94" t="s">
        <v>103</v>
      </c>
      <c r="D104" s="90">
        <f t="shared" si="10"/>
        <v>0</v>
      </c>
      <c r="E104" s="98"/>
      <c r="F104" s="90">
        <f t="shared" si="11"/>
        <v>0</v>
      </c>
      <c r="G104" s="91">
        <f t="shared" si="12"/>
        <v>2328.1550499999998</v>
      </c>
      <c r="H104" s="17"/>
      <c r="I104" s="208"/>
    </row>
    <row r="105" spans="1:11" ht="15.95" customHeight="1" x14ac:dyDescent="0.25">
      <c r="A105" s="203"/>
      <c r="B105" s="205"/>
      <c r="C105" s="94" t="s">
        <v>95</v>
      </c>
      <c r="D105" s="90">
        <f t="shared" si="10"/>
        <v>3860.3357599999972</v>
      </c>
      <c r="E105" s="98"/>
      <c r="F105" s="90">
        <f t="shared" si="11"/>
        <v>6306.26236999927</v>
      </c>
      <c r="G105" s="91">
        <f t="shared" si="12"/>
        <v>4778.5882499998479</v>
      </c>
      <c r="H105" s="17"/>
      <c r="I105" s="208"/>
    </row>
    <row r="106" spans="1:11" ht="15.95" customHeight="1" x14ac:dyDescent="0.25">
      <c r="A106" s="203"/>
      <c r="B106" s="205"/>
      <c r="C106" s="94" t="s">
        <v>96</v>
      </c>
      <c r="D106" s="90">
        <f>+D30</f>
        <v>3646.820679999998</v>
      </c>
      <c r="E106" s="98"/>
      <c r="F106" s="90">
        <f>+F30+F75</f>
        <v>4737.6648800007815</v>
      </c>
      <c r="G106" s="91">
        <f>+G30</f>
        <v>4695.9306499996319</v>
      </c>
      <c r="H106" s="17"/>
      <c r="I106" s="208"/>
    </row>
    <row r="107" spans="1:11" ht="15.95" customHeight="1" x14ac:dyDescent="0.25">
      <c r="A107" s="203"/>
      <c r="B107" s="205"/>
      <c r="C107" s="94" t="s">
        <v>28</v>
      </c>
      <c r="D107" s="90">
        <f>+D31</f>
        <v>455.38699000000059</v>
      </c>
      <c r="E107" s="98"/>
      <c r="F107" s="90">
        <f>+F31+F76</f>
        <v>2755.6257000000001</v>
      </c>
      <c r="G107" s="91">
        <f>+G31</f>
        <v>1152.1722500000019</v>
      </c>
      <c r="H107" s="21"/>
      <c r="I107" s="208"/>
      <c r="J107" s="16"/>
    </row>
    <row r="108" spans="1:11" s="11" customFormat="1" ht="18" customHeight="1" x14ac:dyDescent="0.2">
      <c r="A108" s="203"/>
      <c r="B108" s="206"/>
      <c r="C108" s="109" t="s">
        <v>87</v>
      </c>
      <c r="D108" s="110">
        <f>+D87+D94+D95+SUM(D96:D107)</f>
        <v>1060235.1581199993</v>
      </c>
      <c r="E108" s="82"/>
      <c r="F108" s="110">
        <f>+F87+F94+F95+SUM(F96:F107)</f>
        <v>1229045.2432440054</v>
      </c>
      <c r="G108" s="110">
        <f>+G87+G94+G95+SUM(G96:G107)</f>
        <v>1147328.9947099886</v>
      </c>
      <c r="H108" s="21"/>
      <c r="I108" s="209"/>
      <c r="J108" s="26"/>
      <c r="K108" s="27"/>
    </row>
    <row r="109" spans="1:11" s="7" customFormat="1" ht="10.5" customHeight="1" x14ac:dyDescent="0.25">
      <c r="A109" s="203"/>
      <c r="B109" s="33"/>
      <c r="C109" s="53"/>
      <c r="D109" s="28"/>
      <c r="E109" s="28"/>
      <c r="F109" s="28"/>
      <c r="G109" s="28"/>
      <c r="H109" s="21"/>
      <c r="I109" s="54"/>
      <c r="J109" s="16"/>
    </row>
    <row r="110" spans="1:11" ht="18.75" customHeight="1" x14ac:dyDescent="0.25">
      <c r="A110" s="203"/>
      <c r="B110" s="210" t="s">
        <v>45</v>
      </c>
      <c r="C110" s="101" t="s">
        <v>66</v>
      </c>
      <c r="D110" s="103">
        <f>+D34</f>
        <v>152334.22044</v>
      </c>
      <c r="E110" s="102"/>
      <c r="F110" s="103">
        <f>+F34+F79</f>
        <v>164099.64378999989</v>
      </c>
      <c r="G110" s="104">
        <f>+G34</f>
        <v>140976.61773999999</v>
      </c>
      <c r="H110" s="21"/>
      <c r="I110" s="207">
        <f>+G112/G117</f>
        <v>0.11976575906780915</v>
      </c>
    </row>
    <row r="111" spans="1:11" ht="18.75" customHeight="1" x14ac:dyDescent="0.25">
      <c r="A111" s="203"/>
      <c r="B111" s="211"/>
      <c r="C111" s="105" t="s">
        <v>67</v>
      </c>
      <c r="D111" s="90">
        <f>+D35</f>
        <v>20539.44846</v>
      </c>
      <c r="E111" s="102"/>
      <c r="F111" s="90">
        <f>+F35+F80</f>
        <v>25398.73586999999</v>
      </c>
      <c r="G111" s="91">
        <f>+G35</f>
        <v>15130.383739999999</v>
      </c>
      <c r="H111" s="21"/>
      <c r="I111" s="208"/>
    </row>
    <row r="112" spans="1:11" s="11" customFormat="1" ht="18.75" customHeight="1" x14ac:dyDescent="0.25">
      <c r="A112" s="203"/>
      <c r="B112" s="212"/>
      <c r="C112" s="128" t="s">
        <v>104</v>
      </c>
      <c r="D112" s="110">
        <f>SUM(D110:D111)</f>
        <v>172873.66889999999</v>
      </c>
      <c r="E112" s="21"/>
      <c r="F112" s="110">
        <f>SUM(F110:F111)</f>
        <v>189498.37965999986</v>
      </c>
      <c r="G112" s="110">
        <f>SUM(G110:G111)</f>
        <v>156107.00147999998</v>
      </c>
      <c r="H112" s="17"/>
      <c r="I112" s="209"/>
      <c r="J112" s="29"/>
    </row>
    <row r="113" spans="1:10" s="11" customFormat="1" ht="15.75" x14ac:dyDescent="0.25">
      <c r="A113" s="203"/>
      <c r="B113" s="33"/>
      <c r="C113" s="30"/>
      <c r="D113" s="34"/>
      <c r="E113" s="21"/>
      <c r="F113" s="31"/>
      <c r="G113" s="34"/>
      <c r="H113" s="17"/>
      <c r="I113" s="54"/>
      <c r="J113" s="29"/>
    </row>
    <row r="114" spans="1:10" s="11" customFormat="1" ht="15.75" customHeight="1" x14ac:dyDescent="0.25">
      <c r="A114" s="203"/>
      <c r="B114" s="213" t="s">
        <v>47</v>
      </c>
      <c r="C114" s="213"/>
      <c r="D114" s="111">
        <f>D117-D115</f>
        <v>524134.8478599994</v>
      </c>
      <c r="E114" s="21"/>
      <c r="F114" s="111">
        <f t="shared" ref="F114:G114" si="13">F117-F115</f>
        <v>584795.56767400005</v>
      </c>
      <c r="G114" s="111">
        <f t="shared" si="13"/>
        <v>590741.86877000111</v>
      </c>
      <c r="H114" s="17"/>
      <c r="I114" s="112">
        <f>+G114/$G$41</f>
        <v>0.45321893096152827</v>
      </c>
      <c r="J114" s="29"/>
    </row>
    <row r="115" spans="1:10" s="11" customFormat="1" ht="15.75" customHeight="1" x14ac:dyDescent="0.2">
      <c r="A115" s="203"/>
      <c r="B115" s="213" t="s">
        <v>48</v>
      </c>
      <c r="C115" s="213"/>
      <c r="D115" s="111">
        <f>+D94+D95+D97+D112</f>
        <v>708973.97915999987</v>
      </c>
      <c r="E115" s="21"/>
      <c r="F115" s="111">
        <f>+F94+F95+F97+F112</f>
        <v>833748.05523000518</v>
      </c>
      <c r="G115" s="111">
        <f>+G94+G95+G97+G112</f>
        <v>712694.12741998758</v>
      </c>
      <c r="H115" s="83"/>
      <c r="I115" s="112">
        <f>+G115/$G$41</f>
        <v>0.54678106903847212</v>
      </c>
      <c r="J115" s="29"/>
    </row>
    <row r="116" spans="1:10" s="7" customFormat="1" ht="15" x14ac:dyDescent="0.25">
      <c r="B116" s="33"/>
      <c r="C116" s="30"/>
      <c r="D116" s="34"/>
      <c r="E116" s="21"/>
      <c r="F116" s="32"/>
      <c r="G116" s="32"/>
      <c r="H116" s="17"/>
      <c r="I116" s="33"/>
      <c r="J116" s="19"/>
    </row>
    <row r="117" spans="1:10" s="7" customFormat="1" ht="26.25" customHeight="1" x14ac:dyDescent="0.25">
      <c r="A117" s="214" t="s">
        <v>49</v>
      </c>
      <c r="B117" s="215" t="s">
        <v>79</v>
      </c>
      <c r="C117" s="216"/>
      <c r="D117" s="113">
        <f>+D108+D112</f>
        <v>1233108.8270199993</v>
      </c>
      <c r="E117" s="55"/>
      <c r="F117" s="113">
        <f>+F108+F112</f>
        <v>1418543.6229040052</v>
      </c>
      <c r="G117" s="113">
        <f>+G108+G112</f>
        <v>1303435.9961899887</v>
      </c>
      <c r="H117" s="17"/>
      <c r="I117" s="82"/>
      <c r="J117" s="19"/>
    </row>
    <row r="118" spans="1:10" s="7" customFormat="1" ht="14.25" customHeight="1" x14ac:dyDescent="0.2">
      <c r="A118" s="214"/>
      <c r="B118" s="217" t="s">
        <v>77</v>
      </c>
      <c r="C118" s="218"/>
      <c r="D118" s="114"/>
      <c r="E118" s="102"/>
      <c r="F118" s="114">
        <f>+F42</f>
        <v>75385.453679999933</v>
      </c>
      <c r="G118" s="114">
        <f>+G42</f>
        <v>72086.574720000106</v>
      </c>
      <c r="H118" s="17"/>
      <c r="I118" s="82"/>
      <c r="J118" s="19"/>
    </row>
    <row r="119" spans="1:10" s="7" customFormat="1" ht="14.25" customHeight="1" x14ac:dyDescent="0.2">
      <c r="A119" s="214"/>
      <c r="B119" s="217" t="s">
        <v>78</v>
      </c>
      <c r="C119" s="218"/>
      <c r="D119" s="114"/>
      <c r="E119" s="102"/>
      <c r="F119" s="114">
        <f>+F43</f>
        <v>2414.107840000001</v>
      </c>
      <c r="G119" s="114">
        <f>+G43</f>
        <v>3286.99433</v>
      </c>
      <c r="H119" s="17"/>
      <c r="I119" s="82"/>
      <c r="J119" s="19"/>
    </row>
    <row r="120" spans="1:10" s="7" customFormat="1" ht="27" customHeight="1" x14ac:dyDescent="0.25">
      <c r="A120" s="214"/>
      <c r="B120" s="215" t="s">
        <v>82</v>
      </c>
      <c r="C120" s="216"/>
      <c r="D120" s="113"/>
      <c r="E120" s="55"/>
      <c r="F120" s="115">
        <f>+F117-F118-F119</f>
        <v>1340744.0613840052</v>
      </c>
      <c r="G120" s="115">
        <f>+G117-G118-G119</f>
        <v>1228062.4271399886</v>
      </c>
      <c r="H120" s="17"/>
      <c r="I120" s="82"/>
      <c r="J120" s="19"/>
    </row>
    <row r="121" spans="1:10" s="7" customFormat="1" ht="14.25" customHeight="1" x14ac:dyDescent="0.25">
      <c r="A121" s="214"/>
      <c r="B121" s="217" t="s">
        <v>90</v>
      </c>
      <c r="C121" s="218"/>
      <c r="D121" s="116"/>
      <c r="E121" s="117"/>
      <c r="F121" s="118">
        <f>+F45</f>
        <v>12842.768980000399</v>
      </c>
      <c r="G121" s="118">
        <f>+G45</f>
        <v>15826.166999999999</v>
      </c>
      <c r="H121" s="17"/>
      <c r="I121" s="82"/>
      <c r="J121" s="19"/>
    </row>
    <row r="122" spans="1:10" s="7" customFormat="1" ht="38.25" customHeight="1" x14ac:dyDescent="0.25">
      <c r="A122" s="214"/>
      <c r="B122" s="219" t="s">
        <v>92</v>
      </c>
      <c r="C122" s="220"/>
      <c r="D122" s="113"/>
      <c r="E122" s="55"/>
      <c r="F122" s="119">
        <f>+F120-F121</f>
        <v>1327901.2924040048</v>
      </c>
      <c r="G122" s="119">
        <f>+G120-G121</f>
        <v>1212236.2601399887</v>
      </c>
      <c r="H122" s="17"/>
      <c r="I122" s="82"/>
      <c r="J122" s="19"/>
    </row>
    <row r="123" spans="1:10" customFormat="1" ht="15" customHeight="1" x14ac:dyDescent="0.25">
      <c r="A123" s="222" t="s">
        <v>117</v>
      </c>
      <c r="B123" s="222"/>
      <c r="C123" s="222"/>
    </row>
    <row r="124" spans="1:10" s="7" customFormat="1" ht="54" customHeight="1" x14ac:dyDescent="0.2">
      <c r="A124" s="223" t="s">
        <v>97</v>
      </c>
      <c r="B124" s="223"/>
      <c r="C124" s="223"/>
      <c r="D124" s="223"/>
      <c r="E124" s="223"/>
      <c r="F124" s="223"/>
      <c r="G124" s="223"/>
      <c r="H124" s="223"/>
      <c r="I124" s="223"/>
      <c r="J124" s="19"/>
    </row>
    <row r="125" spans="1:10" s="7" customFormat="1" ht="12.75" customHeight="1" x14ac:dyDescent="0.2">
      <c r="A125" s="223" t="s">
        <v>73</v>
      </c>
      <c r="B125" s="223"/>
      <c r="C125" s="223"/>
      <c r="D125" s="223"/>
      <c r="E125" s="223"/>
      <c r="F125" s="223"/>
      <c r="G125" s="223"/>
      <c r="H125" s="223"/>
      <c r="I125" s="223"/>
      <c r="J125" s="19"/>
    </row>
    <row r="126" spans="1:10" s="7" customFormat="1" ht="12.75" customHeight="1" x14ac:dyDescent="0.2">
      <c r="A126" s="223" t="s">
        <v>74</v>
      </c>
      <c r="B126" s="223"/>
      <c r="C126" s="223"/>
      <c r="D126" s="223"/>
      <c r="E126" s="223"/>
      <c r="F126" s="223"/>
      <c r="G126" s="223"/>
      <c r="H126" s="223"/>
      <c r="I126" s="223"/>
      <c r="J126" s="19"/>
    </row>
    <row r="127" spans="1:10" s="7" customFormat="1" ht="12.75" customHeight="1" x14ac:dyDescent="0.2">
      <c r="A127" s="223" t="s">
        <v>98</v>
      </c>
      <c r="B127" s="223"/>
      <c r="C127" s="223"/>
      <c r="D127" s="223"/>
      <c r="E127" s="223"/>
      <c r="F127" s="223"/>
      <c r="G127" s="223"/>
      <c r="H127" s="223"/>
      <c r="I127" s="223"/>
      <c r="J127" s="19"/>
    </row>
    <row r="128" spans="1:10" s="7" customFormat="1" ht="12.75" customHeight="1" x14ac:dyDescent="0.2">
      <c r="A128" s="223" t="s">
        <v>99</v>
      </c>
      <c r="B128" s="223"/>
      <c r="C128" s="223"/>
      <c r="D128" s="223"/>
      <c r="E128" s="223"/>
      <c r="F128" s="223"/>
      <c r="G128" s="223"/>
      <c r="H128" s="223"/>
      <c r="I128" s="223"/>
      <c r="J128" s="19"/>
    </row>
    <row r="129" spans="1:11" s="7" customFormat="1" ht="15" customHeight="1" x14ac:dyDescent="0.2">
      <c r="A129" s="223" t="s">
        <v>100</v>
      </c>
      <c r="B129" s="223"/>
      <c r="C129" s="223"/>
      <c r="D129" s="223"/>
      <c r="E129" s="223"/>
      <c r="F129" s="223"/>
      <c r="G129" s="223"/>
      <c r="H129" s="223"/>
      <c r="I129" s="223"/>
      <c r="J129" s="19"/>
    </row>
    <row r="130" spans="1:11" s="7" customFormat="1" ht="15" customHeight="1" x14ac:dyDescent="0.2">
      <c r="A130" s="223" t="s">
        <v>52</v>
      </c>
      <c r="B130" s="223"/>
      <c r="C130" s="223"/>
      <c r="D130" s="223"/>
      <c r="E130" s="223"/>
      <c r="F130" s="223"/>
      <c r="G130" s="223"/>
      <c r="H130" s="223"/>
      <c r="I130" s="223"/>
      <c r="J130" s="19"/>
    </row>
    <row r="131" spans="1:11" s="7" customFormat="1" ht="15" customHeight="1" x14ac:dyDescent="0.2">
      <c r="A131" s="222" t="s">
        <v>60</v>
      </c>
      <c r="B131" s="222"/>
      <c r="C131" s="222"/>
      <c r="D131" s="148"/>
      <c r="E131" s="148"/>
      <c r="F131" s="148"/>
      <c r="G131" s="148"/>
      <c r="H131" s="148"/>
      <c r="I131" s="148"/>
      <c r="J131" s="19"/>
    </row>
    <row r="132" spans="1:11" s="7" customFormat="1" ht="15" customHeight="1" x14ac:dyDescent="0.25">
      <c r="A132" s="224" t="s">
        <v>113</v>
      </c>
      <c r="B132" s="224"/>
      <c r="C132" s="224"/>
      <c r="D132" s="224"/>
      <c r="E132" s="224"/>
      <c r="F132" s="224"/>
      <c r="G132" s="32"/>
      <c r="H132" s="21"/>
      <c r="I132" s="33"/>
      <c r="J132" s="19"/>
    </row>
    <row r="133" spans="1:11" ht="15" customHeight="1" x14ac:dyDescent="0.2">
      <c r="A133" s="225" t="s">
        <v>63</v>
      </c>
      <c r="B133" s="225"/>
      <c r="C133" s="225"/>
      <c r="D133" s="225"/>
      <c r="E133" s="35"/>
      <c r="F133" s="35"/>
      <c r="G133" s="36"/>
      <c r="H133" s="36"/>
      <c r="I133" s="36"/>
    </row>
    <row r="134" spans="1:11" ht="15" customHeight="1" x14ac:dyDescent="0.2">
      <c r="A134" s="221" t="s">
        <v>29</v>
      </c>
      <c r="B134" s="221"/>
      <c r="C134" s="221"/>
      <c r="D134" s="221"/>
      <c r="E134" s="35"/>
      <c r="F134" s="35"/>
      <c r="G134" s="36"/>
      <c r="H134" s="36"/>
      <c r="I134" s="36"/>
    </row>
    <row r="135" spans="1:11" s="4" customFormat="1" x14ac:dyDescent="0.2">
      <c r="A135" s="3"/>
      <c r="B135" s="3"/>
      <c r="C135" s="36"/>
      <c r="D135" s="36"/>
      <c r="E135" s="35"/>
      <c r="F135" s="35"/>
      <c r="G135" s="36"/>
      <c r="H135" s="36"/>
      <c r="I135" s="36"/>
      <c r="K135" s="3"/>
    </row>
  </sheetData>
  <mergeCells count="52">
    <mergeCell ref="A134:D134"/>
    <mergeCell ref="A123:C123"/>
    <mergeCell ref="A124:I124"/>
    <mergeCell ref="A125:I125"/>
    <mergeCell ref="A126:I126"/>
    <mergeCell ref="A127:I127"/>
    <mergeCell ref="A128:I128"/>
    <mergeCell ref="A129:I129"/>
    <mergeCell ref="A130:I130"/>
    <mergeCell ref="A131:C131"/>
    <mergeCell ref="A132:F132"/>
    <mergeCell ref="A133:D133"/>
    <mergeCell ref="A117:A122"/>
    <mergeCell ref="B117:C117"/>
    <mergeCell ref="B118:C118"/>
    <mergeCell ref="B119:C119"/>
    <mergeCell ref="B120:C120"/>
    <mergeCell ref="B121:C121"/>
    <mergeCell ref="B122:C122"/>
    <mergeCell ref="A83:I83"/>
    <mergeCell ref="A87:A115"/>
    <mergeCell ref="B87:B108"/>
    <mergeCell ref="I87:I108"/>
    <mergeCell ref="B110:B112"/>
    <mergeCell ref="I110:I112"/>
    <mergeCell ref="B114:C114"/>
    <mergeCell ref="B115:C115"/>
    <mergeCell ref="A48:I48"/>
    <mergeCell ref="A52:C52"/>
    <mergeCell ref="A54:C54"/>
    <mergeCell ref="A56:A81"/>
    <mergeCell ref="B56:B77"/>
    <mergeCell ref="B79:B81"/>
    <mergeCell ref="B38:C38"/>
    <mergeCell ref="B39:C39"/>
    <mergeCell ref="A41:A46"/>
    <mergeCell ref="B41:C41"/>
    <mergeCell ref="B42:C42"/>
    <mergeCell ref="B43:C43"/>
    <mergeCell ref="B44:C44"/>
    <mergeCell ref="B45:C45"/>
    <mergeCell ref="B46:C46"/>
    <mergeCell ref="A10:A39"/>
    <mergeCell ref="B10:B32"/>
    <mergeCell ref="I10:I32"/>
    <mergeCell ref="B34:B36"/>
    <mergeCell ref="I34:I36"/>
    <mergeCell ref="A1:I1"/>
    <mergeCell ref="A2:I2"/>
    <mergeCell ref="A3:I3"/>
    <mergeCell ref="A4:I4"/>
    <mergeCell ref="A6:I6"/>
  </mergeCells>
  <conditionalFormatting sqref="H87">
    <cfRule type="iconSet" priority="27">
      <iconSet>
        <cfvo type="percent" val="0"/>
        <cfvo type="num" val="0.95"/>
        <cfvo type="num" val="1"/>
      </iconSet>
    </cfRule>
  </conditionalFormatting>
  <conditionalFormatting sqref="H108">
    <cfRule type="iconSet" priority="26">
      <iconSet>
        <cfvo type="percent" val="0"/>
        <cfvo type="num" val="0.95"/>
        <cfvo type="num" val="1"/>
      </iconSet>
    </cfRule>
  </conditionalFormatting>
  <conditionalFormatting sqref="H88:H93">
    <cfRule type="iconSet" priority="25">
      <iconSet>
        <cfvo type="percent" val="0"/>
        <cfvo type="num" val="0.95"/>
        <cfvo type="num" val="1"/>
      </iconSet>
    </cfRule>
  </conditionalFormatting>
  <conditionalFormatting sqref="H110:H114 H94:H95 H97 H116">
    <cfRule type="iconSet" priority="24">
      <iconSet>
        <cfvo type="percent" val="0"/>
        <cfvo type="num" val="0.95"/>
        <cfvo type="num" val="1"/>
      </iconSet>
    </cfRule>
  </conditionalFormatting>
  <conditionalFormatting sqref="H110:H114 H94:H95 H97">
    <cfRule type="iconSet" priority="23">
      <iconSet>
        <cfvo type="percent" val="0"/>
        <cfvo type="num" val="0.95"/>
        <cfvo type="num" val="1"/>
      </iconSet>
    </cfRule>
  </conditionalFormatting>
  <conditionalFormatting sqref="H94:H95">
    <cfRule type="iconSet" priority="22">
      <iconSet>
        <cfvo type="percent" val="0"/>
        <cfvo type="num" val="0.95"/>
        <cfvo type="num" val="1"/>
      </iconSet>
    </cfRule>
  </conditionalFormatting>
  <conditionalFormatting sqref="H96 H98:H106">
    <cfRule type="iconSet" priority="28">
      <iconSet>
        <cfvo type="percent" val="0"/>
        <cfvo type="num" val="0.95"/>
        <cfvo type="num" val="1"/>
      </iconSet>
    </cfRule>
  </conditionalFormatting>
  <conditionalFormatting sqref="H116 H87:H114">
    <cfRule type="iconSet" priority="29">
      <iconSet>
        <cfvo type="percent" val="0"/>
        <cfvo type="num" val="0.95" gte="0"/>
        <cfvo type="num" val="0.99" gte="0"/>
      </iconSet>
    </cfRule>
  </conditionalFormatting>
  <conditionalFormatting sqref="H117:H122">
    <cfRule type="iconSet" priority="20">
      <iconSet>
        <cfvo type="percent" val="0"/>
        <cfvo type="num" val="0.95"/>
        <cfvo type="num" val="1"/>
      </iconSet>
    </cfRule>
  </conditionalFormatting>
  <conditionalFormatting sqref="H117:H122">
    <cfRule type="iconSet" priority="19">
      <iconSet>
        <cfvo type="percent" val="0"/>
        <cfvo type="num" val="0.95"/>
        <cfvo type="num" val="1"/>
      </iconSet>
    </cfRule>
  </conditionalFormatting>
  <conditionalFormatting sqref="H117:H122">
    <cfRule type="iconSet" priority="21">
      <iconSet>
        <cfvo type="percent" val="0"/>
        <cfvo type="num" val="0.95" gte="0"/>
        <cfvo type="num" val="0.99" gte="0"/>
      </iconSet>
    </cfRule>
  </conditionalFormatting>
  <conditionalFormatting sqref="H9">
    <cfRule type="iconSet" priority="16">
      <iconSet>
        <cfvo type="percent" val="0"/>
        <cfvo type="num" val="0.95" gte="0"/>
        <cfvo type="num" val="1" gte="0"/>
      </iconSet>
    </cfRule>
  </conditionalFormatting>
  <conditionalFormatting sqref="H9">
    <cfRule type="iconSet" priority="17">
      <iconSet>
        <cfvo type="percent" val="0"/>
        <cfvo type="num" val="0.95" gte="0"/>
        <cfvo type="num" val="0.99" gte="0"/>
      </iconSet>
    </cfRule>
  </conditionalFormatting>
  <conditionalFormatting sqref="H41:H46">
    <cfRule type="iconSet" priority="6">
      <iconSet>
        <cfvo type="percent" val="0"/>
        <cfvo type="num" val="0.95"/>
        <cfvo type="num" val="1"/>
      </iconSet>
    </cfRule>
  </conditionalFormatting>
  <conditionalFormatting sqref="H41:H46">
    <cfRule type="iconSet" priority="5">
      <iconSet>
        <cfvo type="percent" val="0"/>
        <cfvo type="num" val="0.95"/>
        <cfvo type="num" val="1"/>
      </iconSet>
    </cfRule>
  </conditionalFormatting>
  <conditionalFormatting sqref="H41:H46">
    <cfRule type="iconSet" priority="7">
      <iconSet>
        <cfvo type="percent" val="0"/>
        <cfvo type="num" val="0.95" gte="0"/>
        <cfvo type="num" val="0.99" gte="0"/>
      </iconSet>
    </cfRule>
  </conditionalFormatting>
  <conditionalFormatting sqref="H9">
    <cfRule type="iconSet" priority="18">
      <iconSet>
        <cfvo type="percent" val="0"/>
        <cfvo type="num" val="0.95"/>
        <cfvo type="num" val="1"/>
      </iconSet>
    </cfRule>
  </conditionalFormatting>
  <conditionalFormatting sqref="H10">
    <cfRule type="iconSet" priority="13">
      <iconSet>
        <cfvo type="percent" val="0"/>
        <cfvo type="num" val="0.95"/>
        <cfvo type="num" val="1"/>
      </iconSet>
    </cfRule>
  </conditionalFormatting>
  <conditionalFormatting sqref="H32">
    <cfRule type="iconSet" priority="12">
      <iconSet>
        <cfvo type="percent" val="0"/>
        <cfvo type="num" val="0.95"/>
        <cfvo type="num" val="1"/>
      </iconSet>
    </cfRule>
  </conditionalFormatting>
  <conditionalFormatting sqref="H11:H12 H14:H15 H17">
    <cfRule type="iconSet" priority="11">
      <iconSet>
        <cfvo type="percent" val="0"/>
        <cfvo type="num" val="0.95"/>
        <cfvo type="num" val="1"/>
      </iconSet>
    </cfRule>
  </conditionalFormatting>
  <conditionalFormatting sqref="H34:H38 H18:H19 H21 H40">
    <cfRule type="iconSet" priority="10">
      <iconSet>
        <cfvo type="percent" val="0"/>
        <cfvo type="num" val="0.95"/>
        <cfvo type="num" val="1"/>
      </iconSet>
    </cfRule>
  </conditionalFormatting>
  <conditionalFormatting sqref="H34:H38 H18:H19 H21">
    <cfRule type="iconSet" priority="9">
      <iconSet>
        <cfvo type="percent" val="0"/>
        <cfvo type="num" val="0.95"/>
        <cfvo type="num" val="1"/>
      </iconSet>
    </cfRule>
  </conditionalFormatting>
  <conditionalFormatting sqref="H18:H19">
    <cfRule type="iconSet" priority="8">
      <iconSet>
        <cfvo type="percent" val="0"/>
        <cfvo type="num" val="0.95"/>
        <cfvo type="num" val="1"/>
      </iconSet>
    </cfRule>
  </conditionalFormatting>
  <conditionalFormatting sqref="H20 H22:H30">
    <cfRule type="iconSet" priority="14">
      <iconSet>
        <cfvo type="percent" val="0"/>
        <cfvo type="num" val="0.95"/>
        <cfvo type="num" val="1"/>
      </iconSet>
    </cfRule>
  </conditionalFormatting>
  <conditionalFormatting sqref="H40 H10:H12 H14:H15 H17:H38">
    <cfRule type="iconSet" priority="15">
      <iconSet>
        <cfvo type="percent" val="0"/>
        <cfvo type="num" val="0.95" gte="0"/>
        <cfvo type="num" val="0.99" gte="0"/>
      </iconSet>
    </cfRule>
  </conditionalFormatting>
  <conditionalFormatting sqref="H31">
    <cfRule type="iconSet" priority="30">
      <iconSet>
        <cfvo type="percent" val="0"/>
        <cfvo type="num" val="0.95"/>
        <cfvo type="num" val="1"/>
      </iconSet>
    </cfRule>
  </conditionalFormatting>
  <conditionalFormatting sqref="H20 H22:H32 H10:H12 H14:H15 H17">
    <cfRule type="iconSet" priority="31">
      <iconSet>
        <cfvo type="percent" val="0"/>
        <cfvo type="num" val="0.95" gte="0"/>
        <cfvo type="num" val="1" gte="0"/>
      </iconSet>
    </cfRule>
  </conditionalFormatting>
  <conditionalFormatting sqref="H11:H12 H20 H22:H31 H14:H15 H17">
    <cfRule type="iconSet" priority="32">
      <iconSet>
        <cfvo type="percent" val="0"/>
        <cfvo type="num" val="0.95" gte="0"/>
        <cfvo type="num" val="1" gte="0"/>
      </iconSet>
    </cfRule>
  </conditionalFormatting>
  <conditionalFormatting sqref="H107">
    <cfRule type="iconSet" priority="33">
      <iconSet>
        <cfvo type="percent" val="0"/>
        <cfvo type="num" val="0.95"/>
        <cfvo type="num" val="1"/>
      </iconSet>
    </cfRule>
  </conditionalFormatting>
  <conditionalFormatting sqref="H96 H98:H108 H87:H93">
    <cfRule type="iconSet" priority="34">
      <iconSet>
        <cfvo type="percent" val="0"/>
        <cfvo type="num" val="0.95" gte="0"/>
        <cfvo type="num" val="1" gte="0"/>
      </iconSet>
    </cfRule>
  </conditionalFormatting>
  <conditionalFormatting sqref="H88:H93 H96 H98:H107">
    <cfRule type="iconSet" priority="35">
      <iconSet>
        <cfvo type="percent" val="0"/>
        <cfvo type="num" val="0.95" gte="0"/>
        <cfvo type="num" val="1" gte="0"/>
      </iconSet>
    </cfRule>
  </conditionalFormatting>
  <conditionalFormatting sqref="H16">
    <cfRule type="iconSet" priority="1">
      <iconSet>
        <cfvo type="percent" val="0"/>
        <cfvo type="num" val="0.95"/>
        <cfvo type="num" val="1"/>
      </iconSet>
    </cfRule>
  </conditionalFormatting>
  <conditionalFormatting sqref="H16">
    <cfRule type="iconSet" priority="2">
      <iconSet>
        <cfvo type="percent" val="0"/>
        <cfvo type="num" val="0.95" gte="0"/>
        <cfvo type="num" val="0.99" gte="0"/>
      </iconSet>
    </cfRule>
  </conditionalFormatting>
  <conditionalFormatting sqref="H16">
    <cfRule type="iconSet" priority="3">
      <iconSet>
        <cfvo type="percent" val="0"/>
        <cfvo type="num" val="0.95" gte="0"/>
        <cfvo type="num" val="1" gte="0"/>
      </iconSet>
    </cfRule>
  </conditionalFormatting>
  <conditionalFormatting sqref="H16">
    <cfRule type="iconSet" priority="4">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30" orientation="landscape" r:id="rId1"/>
  <headerFooter alignWithMargins="0">
    <oddHeader>&amp;R&amp;"Arial,Negrita"&amp;11CUADRO No. "A1"</oddHeader>
    <oddFooter>&amp;LFecha:  &amp;D&amp;RPlanificación Nacional.- XM</oddFooter>
  </headerFooter>
  <ignoredErrors>
    <ignoredError sqref="F32:G32 D32" formulaRange="1"/>
    <ignoredError sqref="F120:G12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AC37F-29D6-4406-83C3-481C5FABAA10}">
  <sheetPr>
    <pageSetUpPr fitToPage="1"/>
  </sheetPr>
  <dimension ref="A1:K135"/>
  <sheetViews>
    <sheetView showGridLines="0" view="pageBreakPreview" topLeftCell="A28" zoomScale="85" zoomScaleNormal="80" zoomScaleSheetLayoutView="85" workbookViewId="0">
      <selection activeCell="A124" sqref="A124:I124"/>
    </sheetView>
  </sheetViews>
  <sheetFormatPr baseColWidth="10" defaultColWidth="11.42578125" defaultRowHeight="12.75" outlineLevelRow="2" x14ac:dyDescent="0.2"/>
  <cols>
    <col min="1" max="2" width="5.7109375" style="3" customWidth="1"/>
    <col min="3" max="3" width="63.7109375" style="3" customWidth="1"/>
    <col min="4" max="4" width="18.42578125" style="3" customWidth="1"/>
    <col min="5" max="5" width="1.28515625" style="7" customWidth="1"/>
    <col min="6" max="6" width="20.28515625" style="7" customWidth="1"/>
    <col min="7" max="7" width="20.42578125" style="3" customWidth="1"/>
    <col min="8" max="8" width="1.5703125" style="3" customWidth="1"/>
    <col min="9" max="9" width="14" style="3" customWidth="1"/>
    <col min="10" max="10" width="11.5703125" style="4" bestFit="1" customWidth="1"/>
    <col min="11" max="11" width="14" style="3" bestFit="1" customWidth="1"/>
    <col min="12" max="16384" width="11.42578125" style="3"/>
  </cols>
  <sheetData>
    <row r="1" spans="1:10" ht="27.75" customHeight="1" x14ac:dyDescent="0.2">
      <c r="A1" s="169" t="s">
        <v>84</v>
      </c>
      <c r="B1" s="169"/>
      <c r="C1" s="169"/>
      <c r="D1" s="169"/>
      <c r="E1" s="169"/>
      <c r="F1" s="169"/>
      <c r="G1" s="169"/>
      <c r="H1" s="169"/>
      <c r="I1" s="169"/>
    </row>
    <row r="2" spans="1:10" ht="18" x14ac:dyDescent="0.2">
      <c r="A2" s="170" t="s">
        <v>85</v>
      </c>
      <c r="B2" s="170"/>
      <c r="C2" s="170"/>
      <c r="D2" s="170"/>
      <c r="E2" s="170"/>
      <c r="F2" s="170"/>
      <c r="G2" s="170"/>
      <c r="H2" s="170"/>
      <c r="I2" s="170"/>
    </row>
    <row r="3" spans="1:10" ht="20.25" customHeight="1" x14ac:dyDescent="0.2">
      <c r="A3" s="171" t="s">
        <v>116</v>
      </c>
      <c r="B3" s="171"/>
      <c r="C3" s="171"/>
      <c r="D3" s="171"/>
      <c r="E3" s="171"/>
      <c r="F3" s="171"/>
      <c r="G3" s="171"/>
      <c r="H3" s="171"/>
      <c r="I3" s="171"/>
    </row>
    <row r="4" spans="1:10" ht="17.25" customHeight="1" x14ac:dyDescent="0.2">
      <c r="A4" s="172" t="s">
        <v>41</v>
      </c>
      <c r="B4" s="172"/>
      <c r="C4" s="172"/>
      <c r="D4" s="172"/>
      <c r="E4" s="172"/>
      <c r="F4" s="172"/>
      <c r="G4" s="172"/>
      <c r="H4" s="172"/>
      <c r="I4" s="172"/>
    </row>
    <row r="5" spans="1:10" ht="15.75" x14ac:dyDescent="0.25">
      <c r="A5" s="84"/>
      <c r="B5" s="84"/>
      <c r="C5" s="84"/>
      <c r="D5" s="84"/>
      <c r="E5" s="84"/>
      <c r="F5" s="84"/>
      <c r="G5" s="84"/>
      <c r="H5" s="84"/>
      <c r="I5" s="84"/>
    </row>
    <row r="6" spans="1:10" customFormat="1" ht="31.5" customHeight="1" x14ac:dyDescent="0.25">
      <c r="A6" s="173" t="s">
        <v>70</v>
      </c>
      <c r="B6" s="174"/>
      <c r="C6" s="174"/>
      <c r="D6" s="174"/>
      <c r="E6" s="174"/>
      <c r="F6" s="174"/>
      <c r="G6" s="174"/>
      <c r="H6" s="174"/>
      <c r="I6" s="175"/>
    </row>
    <row r="7" spans="1:10" ht="15.75" x14ac:dyDescent="0.25">
      <c r="C7" s="5"/>
      <c r="D7" s="6"/>
      <c r="F7" s="3"/>
      <c r="G7" s="6"/>
      <c r="H7" s="7"/>
    </row>
    <row r="8" spans="1:10" s="8" customFormat="1" ht="60" customHeight="1" x14ac:dyDescent="0.25">
      <c r="C8" s="61"/>
      <c r="D8" s="62" t="s">
        <v>108</v>
      </c>
      <c r="E8" s="9"/>
      <c r="F8" s="62" t="s">
        <v>109</v>
      </c>
      <c r="G8" s="62" t="s">
        <v>110</v>
      </c>
      <c r="H8" s="9"/>
      <c r="I8" s="62" t="s">
        <v>111</v>
      </c>
      <c r="J8" s="10"/>
    </row>
    <row r="9" spans="1:10" s="11" customFormat="1" ht="4.5" customHeight="1" x14ac:dyDescent="0.2">
      <c r="C9" s="12"/>
      <c r="D9" s="52"/>
      <c r="E9" s="14"/>
      <c r="F9" s="13"/>
      <c r="G9" s="13"/>
      <c r="H9" s="14"/>
      <c r="I9" s="15"/>
      <c r="J9" s="16"/>
    </row>
    <row r="10" spans="1:10" s="8" customFormat="1" ht="15.95" customHeight="1" x14ac:dyDescent="0.2">
      <c r="A10" s="184" t="s">
        <v>42</v>
      </c>
      <c r="B10" s="185" t="s">
        <v>43</v>
      </c>
      <c r="C10" s="129" t="s">
        <v>1</v>
      </c>
      <c r="D10" s="86">
        <v>280982.23704000021</v>
      </c>
      <c r="E10" s="146"/>
      <c r="F10" s="86">
        <v>220734.82737000077</v>
      </c>
      <c r="G10" s="86">
        <v>267622.44252999971</v>
      </c>
      <c r="H10" s="17"/>
      <c r="I10" s="163">
        <f>+G32/G41</f>
        <v>0.85490809405378143</v>
      </c>
      <c r="J10" s="16"/>
    </row>
    <row r="11" spans="1:10" ht="15.95" customHeight="1" outlineLevel="1" x14ac:dyDescent="0.2">
      <c r="A11" s="184"/>
      <c r="B11" s="186"/>
      <c r="C11" s="130" t="s">
        <v>71</v>
      </c>
      <c r="D11" s="90">
        <v>262848.03536000004</v>
      </c>
      <c r="E11" s="146"/>
      <c r="F11" s="90">
        <v>195425.76870000089</v>
      </c>
      <c r="G11" s="90">
        <v>227053.28017999901</v>
      </c>
      <c r="H11" s="18"/>
      <c r="I11" s="164"/>
      <c r="J11" s="16"/>
    </row>
    <row r="12" spans="1:10" ht="15.95" customHeight="1" outlineLevel="1" x14ac:dyDescent="0.2">
      <c r="A12" s="184"/>
      <c r="B12" s="186"/>
      <c r="C12" s="130" t="s">
        <v>35</v>
      </c>
      <c r="D12" s="90">
        <v>0</v>
      </c>
      <c r="E12" s="146"/>
      <c r="F12" s="90">
        <v>3789.820570000003</v>
      </c>
      <c r="G12" s="90">
        <v>1182.0153800000001</v>
      </c>
      <c r="H12" s="18"/>
      <c r="I12" s="164"/>
      <c r="J12" s="19"/>
    </row>
    <row r="13" spans="1:10" ht="15.95" customHeight="1" outlineLevel="1" x14ac:dyDescent="0.2">
      <c r="A13" s="184"/>
      <c r="B13" s="186"/>
      <c r="C13" s="130" t="s">
        <v>72</v>
      </c>
      <c r="D13" s="90">
        <f>+D17+D15+D16+D14</f>
        <v>18134.201679999987</v>
      </c>
      <c r="E13" s="87"/>
      <c r="F13" s="90">
        <f>+F17+F15+F16+F14</f>
        <v>21519.238100000002</v>
      </c>
      <c r="G13" s="90">
        <f>+G17+G15+G16+G14</f>
        <v>39387.146969999798</v>
      </c>
      <c r="H13" s="90"/>
      <c r="I13" s="164"/>
      <c r="J13" s="19"/>
    </row>
    <row r="14" spans="1:10" ht="15.95" customHeight="1" outlineLevel="1" x14ac:dyDescent="0.2">
      <c r="A14" s="184"/>
      <c r="B14" s="186"/>
      <c r="C14" s="131" t="s">
        <v>34</v>
      </c>
      <c r="D14" s="90">
        <v>4336.9479999999967</v>
      </c>
      <c r="E14" s="146"/>
      <c r="F14" s="90">
        <v>6654.528150000001</v>
      </c>
      <c r="G14" s="90">
        <v>4591.777149999999</v>
      </c>
      <c r="H14" s="18"/>
      <c r="I14" s="164"/>
      <c r="J14" s="19"/>
    </row>
    <row r="15" spans="1:10" ht="15.95" customHeight="1" outlineLevel="1" x14ac:dyDescent="0.2">
      <c r="A15" s="184"/>
      <c r="B15" s="186"/>
      <c r="C15" s="131" t="s">
        <v>33</v>
      </c>
      <c r="D15" s="90">
        <v>12567.69912999999</v>
      </c>
      <c r="E15" s="146"/>
      <c r="F15" s="90">
        <v>13591.280080000002</v>
      </c>
      <c r="G15" s="90">
        <v>14732.01629999999</v>
      </c>
      <c r="H15" s="18"/>
      <c r="I15" s="164"/>
      <c r="J15" s="19"/>
    </row>
    <row r="16" spans="1:10" ht="15.95" customHeight="1" outlineLevel="1" x14ac:dyDescent="0.2">
      <c r="A16" s="184"/>
      <c r="B16" s="186"/>
      <c r="C16" s="131" t="s">
        <v>32</v>
      </c>
      <c r="D16" s="90">
        <v>1229.554550000001</v>
      </c>
      <c r="E16" s="146"/>
      <c r="F16" s="90">
        <v>1273.4298700000002</v>
      </c>
      <c r="G16" s="90">
        <v>6411.7963299999983</v>
      </c>
      <c r="H16" s="18"/>
      <c r="I16" s="164"/>
      <c r="J16" s="19"/>
    </row>
    <row r="17" spans="1:11" ht="15.95" customHeight="1" outlineLevel="1" x14ac:dyDescent="0.2">
      <c r="A17" s="184"/>
      <c r="B17" s="186"/>
      <c r="C17" s="131" t="s">
        <v>112</v>
      </c>
      <c r="D17" s="90">
        <v>0</v>
      </c>
      <c r="E17" s="146"/>
      <c r="F17" s="90">
        <v>0</v>
      </c>
      <c r="G17" s="90">
        <v>13651.55718999981</v>
      </c>
      <c r="H17" s="18"/>
      <c r="I17" s="164"/>
      <c r="J17" s="19"/>
    </row>
    <row r="18" spans="1:11" ht="15.95" customHeight="1" x14ac:dyDescent="0.2">
      <c r="A18" s="184"/>
      <c r="B18" s="186"/>
      <c r="C18" s="132" t="s">
        <v>68</v>
      </c>
      <c r="D18" s="90">
        <v>433899.41729000013</v>
      </c>
      <c r="E18" s="146"/>
      <c r="F18" s="90">
        <v>365987.61541000579</v>
      </c>
      <c r="G18" s="90">
        <v>348019.82968999428</v>
      </c>
      <c r="H18" s="17"/>
      <c r="I18" s="164"/>
      <c r="J18" s="20"/>
    </row>
    <row r="19" spans="1:11" ht="15.95" customHeight="1" x14ac:dyDescent="0.2">
      <c r="A19" s="184"/>
      <c r="B19" s="186"/>
      <c r="C19" s="132" t="s">
        <v>69</v>
      </c>
      <c r="D19" s="90">
        <v>50388.15103000003</v>
      </c>
      <c r="E19" s="146"/>
      <c r="F19" s="90">
        <v>52589.138720000003</v>
      </c>
      <c r="G19" s="90">
        <v>47683.598540000021</v>
      </c>
      <c r="H19" s="17"/>
      <c r="I19" s="164"/>
      <c r="J19" s="16"/>
    </row>
    <row r="20" spans="1:11" ht="15.95" customHeight="1" x14ac:dyDescent="0.2">
      <c r="A20" s="184"/>
      <c r="B20" s="186"/>
      <c r="C20" s="133" t="s">
        <v>39</v>
      </c>
      <c r="D20" s="90">
        <v>1680.8699799999999</v>
      </c>
      <c r="E20" s="146"/>
      <c r="F20" s="90">
        <v>1257.4601679999973</v>
      </c>
      <c r="G20" s="90">
        <v>662.60771</v>
      </c>
      <c r="H20" s="17"/>
      <c r="I20" s="164"/>
      <c r="J20" s="16"/>
    </row>
    <row r="21" spans="1:11" s="8" customFormat="1" ht="15.95" customHeight="1" x14ac:dyDescent="0.2">
      <c r="A21" s="184"/>
      <c r="B21" s="186"/>
      <c r="C21" s="133" t="s">
        <v>40</v>
      </c>
      <c r="D21" s="90">
        <v>2706.1898500000011</v>
      </c>
      <c r="E21" s="146"/>
      <c r="F21" s="90">
        <v>3334.5416199999991</v>
      </c>
      <c r="G21" s="90">
        <v>2879.5687200000002</v>
      </c>
      <c r="H21" s="21"/>
      <c r="I21" s="164"/>
      <c r="J21" s="16"/>
      <c r="K21" s="22"/>
    </row>
    <row r="22" spans="1:11" ht="15.95" customHeight="1" x14ac:dyDescent="0.2">
      <c r="A22" s="184"/>
      <c r="B22" s="186"/>
      <c r="C22" s="133" t="s">
        <v>24</v>
      </c>
      <c r="D22" s="90">
        <v>20957.75571999999</v>
      </c>
      <c r="E22" s="146"/>
      <c r="F22" s="90">
        <v>26006.102380000102</v>
      </c>
      <c r="G22" s="90">
        <v>24926.086390000401</v>
      </c>
      <c r="H22" s="17"/>
      <c r="I22" s="164"/>
      <c r="J22" s="16"/>
      <c r="K22" s="23"/>
    </row>
    <row r="23" spans="1:11" ht="15.95" customHeight="1" x14ac:dyDescent="0.2">
      <c r="A23" s="184"/>
      <c r="B23" s="186"/>
      <c r="C23" s="133" t="s">
        <v>25</v>
      </c>
      <c r="D23" s="90">
        <v>82135.148780000003</v>
      </c>
      <c r="E23" s="146"/>
      <c r="F23" s="90">
        <v>85751.852699999989</v>
      </c>
      <c r="G23" s="90">
        <v>81285.831170000019</v>
      </c>
      <c r="H23" s="17"/>
      <c r="I23" s="164"/>
      <c r="J23" s="16"/>
      <c r="K23" s="24"/>
    </row>
    <row r="24" spans="1:11" ht="15.95" customHeight="1" x14ac:dyDescent="0.2">
      <c r="A24" s="184"/>
      <c r="B24" s="186"/>
      <c r="C24" s="133" t="s">
        <v>37</v>
      </c>
      <c r="D24" s="90">
        <v>2315.6510899999998</v>
      </c>
      <c r="E24" s="146"/>
      <c r="F24" s="90">
        <v>2242.7446300000006</v>
      </c>
      <c r="G24" s="90">
        <v>2155.19274</v>
      </c>
      <c r="H24" s="17"/>
      <c r="I24" s="164"/>
      <c r="J24" s="25"/>
      <c r="K24" s="23"/>
    </row>
    <row r="25" spans="1:11" ht="15.95" customHeight="1" x14ac:dyDescent="0.2">
      <c r="A25" s="184"/>
      <c r="B25" s="186"/>
      <c r="C25" s="133" t="s">
        <v>26</v>
      </c>
      <c r="D25" s="90">
        <v>1867.01016</v>
      </c>
      <c r="E25" s="146"/>
      <c r="F25" s="90">
        <v>2126.8925200000549</v>
      </c>
      <c r="G25" s="90">
        <v>2213.759730000048</v>
      </c>
      <c r="H25" s="17"/>
      <c r="I25" s="164"/>
      <c r="J25" s="25"/>
    </row>
    <row r="26" spans="1:11" ht="15.95" customHeight="1" x14ac:dyDescent="0.2">
      <c r="A26" s="184"/>
      <c r="B26" s="186"/>
      <c r="C26" s="133" t="s">
        <v>27</v>
      </c>
      <c r="D26" s="90">
        <v>3331.2608099999989</v>
      </c>
      <c r="E26" s="146"/>
      <c r="F26" s="90">
        <v>2151.3545599999998</v>
      </c>
      <c r="G26" s="90">
        <v>4067.4971</v>
      </c>
      <c r="H26" s="17"/>
      <c r="I26" s="164"/>
      <c r="J26" s="16"/>
    </row>
    <row r="27" spans="1:11" ht="15.95" customHeight="1" x14ac:dyDescent="0.2">
      <c r="A27" s="184"/>
      <c r="B27" s="186"/>
      <c r="C27" s="133" t="s">
        <v>38</v>
      </c>
      <c r="D27" s="90">
        <v>3793.5099399999981</v>
      </c>
      <c r="E27" s="146"/>
      <c r="F27" s="90">
        <v>11909.776260000001</v>
      </c>
      <c r="G27" s="90">
        <v>12684.603910000011</v>
      </c>
      <c r="H27" s="17"/>
      <c r="I27" s="164"/>
    </row>
    <row r="28" spans="1:11" ht="15.95" customHeight="1" x14ac:dyDescent="0.2">
      <c r="A28" s="184"/>
      <c r="B28" s="186"/>
      <c r="C28" s="133" t="s">
        <v>103</v>
      </c>
      <c r="D28" s="90">
        <v>2438.8430399999988</v>
      </c>
      <c r="E28" s="146"/>
      <c r="F28" s="90">
        <v>2433.8584000000005</v>
      </c>
      <c r="G28" s="90">
        <v>4312.9223300000003</v>
      </c>
      <c r="H28" s="17"/>
      <c r="I28" s="164"/>
    </row>
    <row r="29" spans="1:11" ht="15.95" customHeight="1" x14ac:dyDescent="0.2">
      <c r="A29" s="184"/>
      <c r="B29" s="186"/>
      <c r="C29" s="133" t="s">
        <v>95</v>
      </c>
      <c r="D29" s="90">
        <v>3349.206570000003</v>
      </c>
      <c r="E29" s="146"/>
      <c r="F29" s="90">
        <v>4110.001510000302</v>
      </c>
      <c r="G29" s="90">
        <v>3779.187299999965</v>
      </c>
      <c r="H29" s="17"/>
      <c r="I29" s="164"/>
    </row>
    <row r="30" spans="1:11" ht="15.95" customHeight="1" x14ac:dyDescent="0.2">
      <c r="A30" s="184"/>
      <c r="B30" s="186"/>
      <c r="C30" s="133" t="s">
        <v>96</v>
      </c>
      <c r="D30" s="90">
        <v>3360.8105799999989</v>
      </c>
      <c r="E30" s="146"/>
      <c r="F30" s="90">
        <v>3616.9716000002113</v>
      </c>
      <c r="G30" s="90">
        <v>3705.0588899997861</v>
      </c>
      <c r="H30" s="17"/>
      <c r="I30" s="164"/>
    </row>
    <row r="31" spans="1:11" ht="15.95" customHeight="1" x14ac:dyDescent="0.2">
      <c r="A31" s="184"/>
      <c r="B31" s="186"/>
      <c r="C31" s="133" t="s">
        <v>28</v>
      </c>
      <c r="D31" s="90">
        <v>401.00902999999983</v>
      </c>
      <c r="E31" s="146"/>
      <c r="F31" s="90">
        <v>1899.3193400000002</v>
      </c>
      <c r="G31" s="90">
        <v>1735.7325899999989</v>
      </c>
      <c r="H31" s="21"/>
      <c r="I31" s="164"/>
      <c r="J31" s="16"/>
    </row>
    <row r="32" spans="1:11" s="11" customFormat="1" ht="18" customHeight="1" x14ac:dyDescent="0.25">
      <c r="A32" s="184"/>
      <c r="B32" s="187"/>
      <c r="C32" s="67" t="s">
        <v>87</v>
      </c>
      <c r="D32" s="68">
        <f>+D10+SUM(D18:D31)</f>
        <v>893607.07091000048</v>
      </c>
      <c r="E32"/>
      <c r="F32" s="68">
        <f>+F10+SUM(F18:F31)</f>
        <v>786152.45718800731</v>
      </c>
      <c r="G32" s="68">
        <f>+G10+SUM(G18:G31)</f>
        <v>807733.9193399942</v>
      </c>
      <c r="H32" s="21"/>
      <c r="I32" s="165"/>
      <c r="J32" s="26"/>
      <c r="K32" s="27"/>
    </row>
    <row r="33" spans="1:10" s="7" customFormat="1" ht="6.6" customHeight="1" x14ac:dyDescent="0.25">
      <c r="A33" s="184"/>
      <c r="B33" s="33"/>
      <c r="C33" s="53"/>
      <c r="D33" s="28"/>
      <c r="E33" s="28"/>
      <c r="F33" s="28"/>
      <c r="G33" s="28"/>
      <c r="H33" s="21"/>
      <c r="I33" s="54"/>
      <c r="J33" s="16"/>
    </row>
    <row r="34" spans="1:10" ht="18.75" customHeight="1" x14ac:dyDescent="0.2">
      <c r="A34" s="184"/>
      <c r="B34" s="166" t="s">
        <v>45</v>
      </c>
      <c r="C34" s="57" t="s">
        <v>66</v>
      </c>
      <c r="D34" s="58">
        <v>125855.8560099999</v>
      </c>
      <c r="E34" s="147"/>
      <c r="F34" s="58">
        <v>109149.17023000005</v>
      </c>
      <c r="G34" s="58">
        <v>123770.00723</v>
      </c>
      <c r="H34" s="21"/>
      <c r="I34" s="163">
        <f>+G36/G41</f>
        <v>0.14509190594621854</v>
      </c>
    </row>
    <row r="35" spans="1:10" ht="18.75" customHeight="1" x14ac:dyDescent="0.2">
      <c r="A35" s="184"/>
      <c r="B35" s="167"/>
      <c r="C35" s="59" t="s">
        <v>67</v>
      </c>
      <c r="D35" s="56">
        <v>20171.293610000001</v>
      </c>
      <c r="E35" s="147"/>
      <c r="F35" s="56">
        <v>13083.100539999979</v>
      </c>
      <c r="G35" s="56">
        <v>13315.668610000001</v>
      </c>
      <c r="H35" s="21"/>
      <c r="I35" s="164"/>
    </row>
    <row r="36" spans="1:10" s="11" customFormat="1" ht="18.75" customHeight="1" x14ac:dyDescent="0.25">
      <c r="A36" s="184"/>
      <c r="B36" s="168"/>
      <c r="C36" s="127" t="s">
        <v>104</v>
      </c>
      <c r="D36" s="68">
        <f t="shared" ref="D36:F36" si="0">SUM(D34:D35)</f>
        <v>146027.14961999989</v>
      </c>
      <c r="E36" s="21"/>
      <c r="F36" s="68">
        <f t="shared" si="0"/>
        <v>122232.27077000003</v>
      </c>
      <c r="G36" s="68">
        <f>SUM(G34:G35)</f>
        <v>137085.67584000001</v>
      </c>
      <c r="H36" s="17"/>
      <c r="I36" s="165"/>
      <c r="J36" s="29"/>
    </row>
    <row r="37" spans="1:10" s="11" customFormat="1" ht="15.75" x14ac:dyDescent="0.25">
      <c r="A37" s="184"/>
      <c r="B37" s="33"/>
      <c r="C37" s="30"/>
      <c r="D37" s="120"/>
      <c r="E37" s="120"/>
      <c r="F37" s="120"/>
      <c r="G37" s="120"/>
      <c r="H37" s="17"/>
      <c r="I37" s="54"/>
      <c r="J37" s="29"/>
    </row>
    <row r="38" spans="1:10" s="11" customFormat="1" ht="15.75" customHeight="1" x14ac:dyDescent="0.25">
      <c r="A38" s="184"/>
      <c r="B38" s="176" t="s">
        <v>47</v>
      </c>
      <c r="C38" s="176"/>
      <c r="D38" s="69">
        <f>D41-D39</f>
        <v>406613.31274000031</v>
      </c>
      <c r="E38" s="21"/>
      <c r="F38" s="69">
        <f t="shared" ref="F38:G38" si="1">F41-F39</f>
        <v>364241.16143800155</v>
      </c>
      <c r="G38" s="69">
        <f t="shared" si="1"/>
        <v>409150.92238999996</v>
      </c>
      <c r="H38" s="17"/>
      <c r="I38" s="70">
        <f>+G38/$G$41</f>
        <v>0.43304660961445668</v>
      </c>
      <c r="J38" s="29"/>
    </row>
    <row r="39" spans="1:10" s="11" customFormat="1" ht="15.75" customHeight="1" x14ac:dyDescent="0.2">
      <c r="A39" s="184"/>
      <c r="B39" s="176" t="s">
        <v>48</v>
      </c>
      <c r="C39" s="176"/>
      <c r="D39" s="69">
        <f>+D18+D19+D21+D36</f>
        <v>633020.90779000008</v>
      </c>
      <c r="E39" s="21"/>
      <c r="F39" s="69">
        <f>+F18+F19+F21+F36</f>
        <v>544143.56652000581</v>
      </c>
      <c r="G39" s="69">
        <f>+G18+G19+G21+G36</f>
        <v>535668.67278999428</v>
      </c>
      <c r="H39" s="83"/>
      <c r="I39" s="70">
        <f>+G39/$G$41</f>
        <v>0.56695339038554327</v>
      </c>
      <c r="J39" s="29"/>
    </row>
    <row r="40" spans="1:10" s="7" customFormat="1" ht="15" x14ac:dyDescent="0.25">
      <c r="B40" s="33"/>
      <c r="C40" s="30"/>
      <c r="D40" s="34"/>
      <c r="E40" s="21"/>
      <c r="F40" s="32"/>
      <c r="G40" s="32"/>
      <c r="H40" s="17"/>
      <c r="I40" s="33"/>
      <c r="J40" s="19"/>
    </row>
    <row r="41" spans="1:10" s="7" customFormat="1" ht="24.75" customHeight="1" x14ac:dyDescent="0.25">
      <c r="A41" s="177" t="s">
        <v>49</v>
      </c>
      <c r="B41" s="178" t="s">
        <v>79</v>
      </c>
      <c r="C41" s="179"/>
      <c r="D41" s="63">
        <f t="shared" ref="D41" si="2">+D36+D32</f>
        <v>1039634.2205300004</v>
      </c>
      <c r="E41" s="55"/>
      <c r="F41" s="63">
        <f t="shared" ref="F41" si="3">+F32+F36</f>
        <v>908384.72795800737</v>
      </c>
      <c r="G41" s="63">
        <f>+G32+G36</f>
        <v>944819.59517999424</v>
      </c>
      <c r="H41" s="17"/>
      <c r="I41" s="135" t="s">
        <v>106</v>
      </c>
      <c r="J41" s="19"/>
    </row>
    <row r="42" spans="1:10" s="7" customFormat="1" ht="14.25" customHeight="1" x14ac:dyDescent="0.2">
      <c r="A42" s="177"/>
      <c r="B42" s="180" t="s">
        <v>77</v>
      </c>
      <c r="C42" s="181"/>
      <c r="D42" s="60"/>
      <c r="E42" s="21"/>
      <c r="F42" s="90">
        <v>45053.805520000336</v>
      </c>
      <c r="G42" s="90">
        <v>86451.234450000018</v>
      </c>
      <c r="H42" s="17"/>
      <c r="I42" s="135" t="s">
        <v>106</v>
      </c>
      <c r="J42" s="19"/>
    </row>
    <row r="43" spans="1:10" s="7" customFormat="1" ht="14.25" customHeight="1" x14ac:dyDescent="0.2">
      <c r="A43" s="177"/>
      <c r="B43" s="180" t="s">
        <v>78</v>
      </c>
      <c r="C43" s="181"/>
      <c r="D43" s="60"/>
      <c r="E43" s="21"/>
      <c r="F43" s="90">
        <v>3367.8144800000005</v>
      </c>
      <c r="G43" s="90">
        <v>3595.9901899999995</v>
      </c>
      <c r="H43" s="17"/>
      <c r="I43" s="135"/>
      <c r="J43" s="19"/>
    </row>
    <row r="44" spans="1:10" s="7" customFormat="1" ht="25.5" customHeight="1" x14ac:dyDescent="0.2">
      <c r="A44" s="177"/>
      <c r="B44" s="178" t="s">
        <v>80</v>
      </c>
      <c r="C44" s="179"/>
      <c r="D44" s="63"/>
      <c r="E44" s="83"/>
      <c r="F44" s="65">
        <f t="shared" ref="F44" si="4">+F41-F42-F43</f>
        <v>859963.10795800714</v>
      </c>
      <c r="G44" s="65">
        <f>+G41-G42-G43</f>
        <v>854772.37053999421</v>
      </c>
      <c r="H44" s="17"/>
      <c r="I44" s="82" t="s">
        <v>106</v>
      </c>
      <c r="J44" s="19"/>
    </row>
    <row r="45" spans="1:10" s="7" customFormat="1" ht="14.25" customHeight="1" x14ac:dyDescent="0.2">
      <c r="A45" s="177"/>
      <c r="B45" s="180" t="s">
        <v>81</v>
      </c>
      <c r="C45" s="181"/>
      <c r="D45" s="71"/>
      <c r="E45" s="83"/>
      <c r="F45" s="90">
        <v>13177.271710000199</v>
      </c>
      <c r="G45" s="90">
        <v>8458.4529999999995</v>
      </c>
      <c r="H45" s="17"/>
      <c r="I45" s="135"/>
      <c r="J45" s="19"/>
    </row>
    <row r="46" spans="1:10" s="7" customFormat="1" ht="33" customHeight="1" x14ac:dyDescent="0.2">
      <c r="A46" s="177"/>
      <c r="B46" s="182" t="s">
        <v>91</v>
      </c>
      <c r="C46" s="183"/>
      <c r="D46" s="63"/>
      <c r="E46" s="83"/>
      <c r="F46" s="66">
        <f t="shared" ref="F46" si="5">+F44-F45</f>
        <v>846785.8362480069</v>
      </c>
      <c r="G46" s="66">
        <f>+G44-G45</f>
        <v>846313.91753999423</v>
      </c>
      <c r="H46" s="17"/>
      <c r="I46" s="82"/>
      <c r="J46" s="19"/>
    </row>
    <row r="47" spans="1:10" customFormat="1" ht="15" x14ac:dyDescent="0.25"/>
    <row r="48" spans="1:10" customFormat="1" ht="27.75" customHeight="1" x14ac:dyDescent="0.25">
      <c r="A48" s="188" t="s">
        <v>76</v>
      </c>
      <c r="B48" s="189"/>
      <c r="C48" s="189"/>
      <c r="D48" s="189"/>
      <c r="E48" s="189"/>
      <c r="F48" s="189"/>
      <c r="G48" s="189"/>
      <c r="H48" s="189"/>
      <c r="I48" s="190"/>
    </row>
    <row r="49" spans="1:10" customFormat="1" ht="8.25" customHeight="1" x14ac:dyDescent="0.25"/>
    <row r="50" spans="1:10" s="8" customFormat="1" ht="30" customHeight="1" x14ac:dyDescent="0.25">
      <c r="C50" s="61"/>
      <c r="D50"/>
      <c r="E50" s="95"/>
      <c r="F50" s="96" t="str">
        <f>+F8</f>
        <v>Recaudación
 2020</v>
      </c>
      <c r="G50" s="96" t="str">
        <f>+G8</f>
        <v>Recaudación 
2021</v>
      </c>
      <c r="H50" s="95"/>
      <c r="I50" s="55"/>
      <c r="J50" s="10"/>
    </row>
    <row r="51" spans="1:10" customFormat="1" ht="8.25" customHeight="1" x14ac:dyDescent="0.25"/>
    <row r="52" spans="1:10" s="11" customFormat="1" ht="19.5" customHeight="1" x14ac:dyDescent="0.25">
      <c r="A52" s="191" t="s">
        <v>75</v>
      </c>
      <c r="B52" s="191"/>
      <c r="C52" s="191"/>
      <c r="D52"/>
      <c r="E52"/>
      <c r="F52" s="107">
        <f>+F54</f>
        <v>0</v>
      </c>
      <c r="G52" s="107">
        <f t="shared" ref="G52" si="6">+G54</f>
        <v>0</v>
      </c>
      <c r="H52"/>
      <c r="I52"/>
      <c r="J52" s="16"/>
    </row>
    <row r="53" spans="1:10" customFormat="1" ht="6" customHeight="1" x14ac:dyDescent="0.25"/>
    <row r="54" spans="1:10" customFormat="1" ht="19.5" customHeight="1" x14ac:dyDescent="0.25">
      <c r="A54" s="192" t="s">
        <v>94</v>
      </c>
      <c r="B54" s="192"/>
      <c r="C54" s="192"/>
      <c r="F54" s="97">
        <f>+F77+F81</f>
        <v>0</v>
      </c>
      <c r="G54" s="97">
        <f>+G77+G81</f>
        <v>0</v>
      </c>
    </row>
    <row r="55" spans="1:10" customFormat="1" ht="6" hidden="1" customHeight="1" outlineLevel="1" x14ac:dyDescent="0.25"/>
    <row r="56" spans="1:10" s="8" customFormat="1" ht="15.95" hidden="1" customHeight="1" outlineLevel="1" x14ac:dyDescent="0.25">
      <c r="A56" s="193" t="s">
        <v>42</v>
      </c>
      <c r="B56" s="194" t="s">
        <v>43</v>
      </c>
      <c r="C56" s="85" t="s">
        <v>1</v>
      </c>
      <c r="D56"/>
      <c r="E56" s="98"/>
      <c r="F56" s="86"/>
      <c r="G56" s="88"/>
      <c r="H56"/>
      <c r="I56"/>
      <c r="J56" s="16"/>
    </row>
    <row r="57" spans="1:10" ht="15.95" hidden="1" customHeight="1" outlineLevel="2" x14ac:dyDescent="0.25">
      <c r="A57" s="193"/>
      <c r="B57" s="195"/>
      <c r="C57" s="89" t="s">
        <v>71</v>
      </c>
      <c r="D57"/>
      <c r="E57" s="98"/>
      <c r="F57" s="90"/>
      <c r="G57" s="91"/>
      <c r="H57"/>
      <c r="I57"/>
      <c r="J57" s="16"/>
    </row>
    <row r="58" spans="1:10" ht="15.95" hidden="1" customHeight="1" outlineLevel="2" x14ac:dyDescent="0.25">
      <c r="A58" s="193"/>
      <c r="B58" s="195"/>
      <c r="C58" s="89" t="s">
        <v>35</v>
      </c>
      <c r="D58"/>
      <c r="E58" s="98"/>
      <c r="F58" s="90"/>
      <c r="G58" s="91"/>
      <c r="H58"/>
      <c r="I58"/>
      <c r="J58" s="19"/>
    </row>
    <row r="59" spans="1:10" ht="15.95" hidden="1" customHeight="1" outlineLevel="2" x14ac:dyDescent="0.25">
      <c r="A59" s="193"/>
      <c r="B59" s="195"/>
      <c r="C59" s="89" t="s">
        <v>72</v>
      </c>
      <c r="D59"/>
      <c r="E59" s="98"/>
      <c r="F59" s="90"/>
      <c r="G59" s="91"/>
      <c r="H59"/>
      <c r="I59"/>
      <c r="J59" s="19"/>
    </row>
    <row r="60" spans="1:10" ht="15.95" hidden="1" customHeight="1" outlineLevel="2" x14ac:dyDescent="0.25">
      <c r="A60" s="193"/>
      <c r="B60" s="195"/>
      <c r="C60" s="92" t="s">
        <v>34</v>
      </c>
      <c r="D60"/>
      <c r="E60" s="98"/>
      <c r="F60" s="90"/>
      <c r="G60" s="91"/>
      <c r="H60"/>
      <c r="I60"/>
      <c r="J60" s="19"/>
    </row>
    <row r="61" spans="1:10" ht="15.95" hidden="1" customHeight="1" outlineLevel="2" x14ac:dyDescent="0.25">
      <c r="A61" s="193"/>
      <c r="B61" s="195"/>
      <c r="C61" s="92" t="s">
        <v>33</v>
      </c>
      <c r="D61"/>
      <c r="E61" s="98"/>
      <c r="F61" s="90"/>
      <c r="G61" s="91"/>
      <c r="H61"/>
      <c r="I61"/>
      <c r="J61" s="19"/>
    </row>
    <row r="62" spans="1:10" ht="15.95" hidden="1" customHeight="1" outlineLevel="2" x14ac:dyDescent="0.25">
      <c r="A62" s="193"/>
      <c r="B62" s="195"/>
      <c r="C62" s="92" t="s">
        <v>32</v>
      </c>
      <c r="D62"/>
      <c r="E62" s="98"/>
      <c r="F62" s="90"/>
      <c r="G62" s="91"/>
      <c r="H62"/>
      <c r="I62"/>
      <c r="J62" s="19"/>
    </row>
    <row r="63" spans="1:10" ht="15.95" hidden="1" customHeight="1" outlineLevel="1" collapsed="1" x14ac:dyDescent="0.25">
      <c r="A63" s="193"/>
      <c r="B63" s="195"/>
      <c r="C63" s="93" t="s">
        <v>68</v>
      </c>
      <c r="D63"/>
      <c r="E63" s="98"/>
      <c r="F63" s="90"/>
      <c r="G63" s="91"/>
      <c r="H63"/>
      <c r="I63"/>
      <c r="J63" s="20"/>
    </row>
    <row r="64" spans="1:10" ht="15.95" hidden="1" customHeight="1" outlineLevel="1" x14ac:dyDescent="0.25">
      <c r="A64" s="193"/>
      <c r="B64" s="195"/>
      <c r="C64" s="93" t="s">
        <v>69</v>
      </c>
      <c r="D64"/>
      <c r="E64" s="98"/>
      <c r="F64" s="90"/>
      <c r="G64" s="91"/>
      <c r="H64"/>
      <c r="I64"/>
      <c r="J64" s="16"/>
    </row>
    <row r="65" spans="1:11" ht="15.95" hidden="1" customHeight="1" outlineLevel="1" x14ac:dyDescent="0.25">
      <c r="A65" s="193"/>
      <c r="B65" s="195"/>
      <c r="C65" s="94" t="s">
        <v>39</v>
      </c>
      <c r="D65"/>
      <c r="E65" s="98"/>
      <c r="F65" s="90"/>
      <c r="G65" s="91"/>
      <c r="H65"/>
      <c r="I65"/>
      <c r="J65" s="16"/>
    </row>
    <row r="66" spans="1:11" s="8" customFormat="1" ht="15.95" hidden="1" customHeight="1" outlineLevel="1" x14ac:dyDescent="0.25">
      <c r="A66" s="193"/>
      <c r="B66" s="195"/>
      <c r="C66" s="94" t="s">
        <v>40</v>
      </c>
      <c r="D66"/>
      <c r="E66" s="98"/>
      <c r="F66" s="90"/>
      <c r="G66" s="91"/>
      <c r="H66"/>
      <c r="I66"/>
      <c r="J66" s="16"/>
      <c r="K66" s="22"/>
    </row>
    <row r="67" spans="1:11" ht="15.95" hidden="1" customHeight="1" outlineLevel="1" x14ac:dyDescent="0.25">
      <c r="A67" s="193"/>
      <c r="B67" s="195"/>
      <c r="C67" s="94" t="s">
        <v>24</v>
      </c>
      <c r="D67"/>
      <c r="E67" s="98"/>
      <c r="F67" s="90"/>
      <c r="G67" s="91"/>
      <c r="H67"/>
      <c r="I67"/>
      <c r="J67" s="16"/>
      <c r="K67" s="23"/>
    </row>
    <row r="68" spans="1:11" ht="15.95" hidden="1" customHeight="1" outlineLevel="1" x14ac:dyDescent="0.25">
      <c r="A68" s="193"/>
      <c r="B68" s="195"/>
      <c r="C68" s="94" t="s">
        <v>25</v>
      </c>
      <c r="D68"/>
      <c r="E68" s="98"/>
      <c r="F68" s="90"/>
      <c r="G68" s="91"/>
      <c r="H68"/>
      <c r="I68"/>
      <c r="J68" s="16"/>
      <c r="K68" s="24"/>
    </row>
    <row r="69" spans="1:11" ht="15.95" hidden="1" customHeight="1" outlineLevel="1" x14ac:dyDescent="0.25">
      <c r="A69" s="193"/>
      <c r="B69" s="195"/>
      <c r="C69" s="94" t="s">
        <v>37</v>
      </c>
      <c r="D69"/>
      <c r="E69" s="98"/>
      <c r="F69" s="90"/>
      <c r="G69" s="91"/>
      <c r="H69"/>
      <c r="I69"/>
      <c r="J69" s="25"/>
      <c r="K69" s="23"/>
    </row>
    <row r="70" spans="1:11" ht="15.95" hidden="1" customHeight="1" outlineLevel="1" x14ac:dyDescent="0.25">
      <c r="A70" s="193"/>
      <c r="B70" s="195"/>
      <c r="C70" s="94" t="s">
        <v>26</v>
      </c>
      <c r="D70"/>
      <c r="E70" s="98"/>
      <c r="F70" s="90"/>
      <c r="G70" s="91"/>
      <c r="H70"/>
      <c r="I70"/>
      <c r="J70" s="25"/>
    </row>
    <row r="71" spans="1:11" ht="15.95" hidden="1" customHeight="1" outlineLevel="1" x14ac:dyDescent="0.25">
      <c r="A71" s="193"/>
      <c r="B71" s="195"/>
      <c r="C71" s="94" t="s">
        <v>27</v>
      </c>
      <c r="D71"/>
      <c r="E71" s="98"/>
      <c r="F71" s="90"/>
      <c r="G71" s="91"/>
      <c r="H71"/>
      <c r="I71"/>
      <c r="J71" s="16"/>
    </row>
    <row r="72" spans="1:11" ht="15.95" hidden="1" customHeight="1" outlineLevel="1" x14ac:dyDescent="0.25">
      <c r="A72" s="193"/>
      <c r="B72" s="195"/>
      <c r="C72" s="94" t="s">
        <v>38</v>
      </c>
      <c r="D72"/>
      <c r="E72" s="98"/>
      <c r="F72" s="90"/>
      <c r="G72" s="91"/>
      <c r="H72"/>
      <c r="I72"/>
    </row>
    <row r="73" spans="1:11" ht="15.95" hidden="1" customHeight="1" outlineLevel="1" x14ac:dyDescent="0.25">
      <c r="A73" s="193"/>
      <c r="B73" s="195"/>
      <c r="C73" s="94" t="s">
        <v>103</v>
      </c>
      <c r="D73"/>
      <c r="E73" s="98"/>
      <c r="F73" s="90"/>
      <c r="G73" s="91"/>
      <c r="H73"/>
      <c r="I73"/>
    </row>
    <row r="74" spans="1:11" ht="15.95" hidden="1" customHeight="1" outlineLevel="1" x14ac:dyDescent="0.25">
      <c r="A74" s="193"/>
      <c r="B74" s="195"/>
      <c r="C74" s="94" t="s">
        <v>95</v>
      </c>
      <c r="D74"/>
      <c r="E74" s="98"/>
      <c r="F74" s="90"/>
      <c r="G74" s="91"/>
      <c r="H74"/>
      <c r="I74"/>
    </row>
    <row r="75" spans="1:11" ht="15.95" hidden="1" customHeight="1" outlineLevel="1" x14ac:dyDescent="0.25">
      <c r="A75" s="193"/>
      <c r="B75" s="195"/>
      <c r="C75" s="94" t="s">
        <v>96</v>
      </c>
      <c r="D75"/>
      <c r="E75" s="98"/>
      <c r="F75" s="90"/>
      <c r="G75" s="91"/>
      <c r="H75"/>
      <c r="I75"/>
    </row>
    <row r="76" spans="1:11" ht="15.95" hidden="1" customHeight="1" outlineLevel="1" x14ac:dyDescent="0.25">
      <c r="A76" s="193"/>
      <c r="B76" s="195"/>
      <c r="C76" s="94" t="s">
        <v>28</v>
      </c>
      <c r="D76"/>
      <c r="E76" s="98"/>
      <c r="F76" s="90"/>
      <c r="G76" s="91"/>
      <c r="H76"/>
      <c r="I76"/>
      <c r="J76" s="16"/>
    </row>
    <row r="77" spans="1:11" s="11" customFormat="1" ht="18" hidden="1" customHeight="1" outlineLevel="1" x14ac:dyDescent="0.25">
      <c r="A77" s="193"/>
      <c r="B77" s="196"/>
      <c r="C77" s="99" t="s">
        <v>44</v>
      </c>
      <c r="D77"/>
      <c r="E77" s="82"/>
      <c r="F77" s="100">
        <f>+F56+F63+F64+SUM(F65:F76)</f>
        <v>0</v>
      </c>
      <c r="G77" s="100"/>
      <c r="H77"/>
      <c r="I77"/>
      <c r="J77" s="26"/>
      <c r="K77" s="27"/>
    </row>
    <row r="78" spans="1:11" s="7" customFormat="1" ht="10.5" hidden="1" customHeight="1" outlineLevel="1" x14ac:dyDescent="0.25">
      <c r="A78" s="193"/>
      <c r="B78" s="33"/>
      <c r="C78" s="53"/>
      <c r="D78"/>
      <c r="E78" s="28"/>
      <c r="F78" s="28"/>
      <c r="G78" s="28"/>
      <c r="H78"/>
      <c r="I78"/>
      <c r="J78" s="16"/>
    </row>
    <row r="79" spans="1:11" ht="18.75" hidden="1" customHeight="1" outlineLevel="1" x14ac:dyDescent="0.25">
      <c r="A79" s="193"/>
      <c r="B79" s="197" t="s">
        <v>45</v>
      </c>
      <c r="C79" s="101" t="s">
        <v>66</v>
      </c>
      <c r="D79"/>
      <c r="E79" s="102"/>
      <c r="F79" s="103"/>
      <c r="G79" s="104"/>
      <c r="H79"/>
      <c r="I79"/>
    </row>
    <row r="80" spans="1:11" ht="18.75" hidden="1" customHeight="1" outlineLevel="1" x14ac:dyDescent="0.25">
      <c r="A80" s="193"/>
      <c r="B80" s="198"/>
      <c r="C80" s="105" t="s">
        <v>67</v>
      </c>
      <c r="D80"/>
      <c r="E80" s="102"/>
      <c r="F80" s="90"/>
      <c r="G80" s="91"/>
      <c r="H80"/>
      <c r="I80"/>
    </row>
    <row r="81" spans="1:10" s="11" customFormat="1" ht="18.75" hidden="1" customHeight="1" outlineLevel="1" x14ac:dyDescent="0.25">
      <c r="A81" s="193"/>
      <c r="B81" s="199"/>
      <c r="C81" s="106" t="s">
        <v>46</v>
      </c>
      <c r="D81"/>
      <c r="E81" s="21"/>
      <c r="F81" s="100">
        <f>SUM(F79:F80)</f>
        <v>0</v>
      </c>
      <c r="G81" s="100"/>
      <c r="H81"/>
      <c r="I81"/>
      <c r="J81" s="29"/>
    </row>
    <row r="82" spans="1:10" customFormat="1" ht="18.75" customHeight="1" collapsed="1" x14ac:dyDescent="0.25"/>
    <row r="83" spans="1:10" ht="33" customHeight="1" x14ac:dyDescent="0.2">
      <c r="A83" s="200" t="s">
        <v>83</v>
      </c>
      <c r="B83" s="201"/>
      <c r="C83" s="201"/>
      <c r="D83" s="201"/>
      <c r="E83" s="201"/>
      <c r="F83" s="201"/>
      <c r="G83" s="201"/>
      <c r="H83" s="201"/>
      <c r="I83" s="202"/>
    </row>
    <row r="84" spans="1:10" ht="8.25" customHeight="1" x14ac:dyDescent="0.25">
      <c r="C84" s="5"/>
      <c r="D84"/>
      <c r="F84" s="3"/>
      <c r="G84" s="6"/>
      <c r="H84" s="7"/>
    </row>
    <row r="85" spans="1:10" s="8" customFormat="1" ht="51" customHeight="1" x14ac:dyDescent="0.25">
      <c r="C85" s="61"/>
      <c r="D85" s="108" t="str">
        <f>+D8</f>
        <v>Meta 
2021</v>
      </c>
      <c r="E85"/>
      <c r="F85" s="108" t="str">
        <f>+F8</f>
        <v>Recaudación
 2020</v>
      </c>
      <c r="G85" s="108" t="str">
        <f>+G8</f>
        <v>Recaudación 
2021</v>
      </c>
      <c r="H85"/>
      <c r="I85" s="108" t="s">
        <v>111</v>
      </c>
      <c r="J85" s="10"/>
    </row>
    <row r="86" spans="1:10" customFormat="1" ht="6" customHeight="1" x14ac:dyDescent="0.25"/>
    <row r="87" spans="1:10" s="8" customFormat="1" ht="15.95" customHeight="1" x14ac:dyDescent="0.2">
      <c r="A87" s="203" t="s">
        <v>42</v>
      </c>
      <c r="B87" s="204" t="s">
        <v>43</v>
      </c>
      <c r="C87" s="85" t="s">
        <v>1</v>
      </c>
      <c r="D87" s="86">
        <f t="shared" ref="D87:D92" si="7">+D10</f>
        <v>280982.23704000021</v>
      </c>
      <c r="E87" s="98"/>
      <c r="F87" s="86">
        <f t="shared" ref="F87:F92" si="8">+F10+F56</f>
        <v>220734.82737000077</v>
      </c>
      <c r="G87" s="88">
        <f t="shared" ref="G87:G92" si="9">+G10</f>
        <v>267622.44252999971</v>
      </c>
      <c r="H87" s="17"/>
      <c r="I87" s="207">
        <f>+G108/G117</f>
        <v>0.85490809405378143</v>
      </c>
      <c r="J87" s="16"/>
    </row>
    <row r="88" spans="1:10" ht="15.95" hidden="1" customHeight="1" outlineLevel="1" x14ac:dyDescent="0.25">
      <c r="A88" s="203"/>
      <c r="B88" s="205"/>
      <c r="C88" s="89" t="s">
        <v>71</v>
      </c>
      <c r="D88" s="90">
        <f t="shared" si="7"/>
        <v>262848.03536000004</v>
      </c>
      <c r="E88" s="98"/>
      <c r="F88" s="90">
        <f t="shared" si="8"/>
        <v>195425.76870000089</v>
      </c>
      <c r="G88" s="91">
        <f t="shared" si="9"/>
        <v>227053.28017999901</v>
      </c>
      <c r="H88" s="18"/>
      <c r="I88" s="208"/>
      <c r="J88" s="16"/>
    </row>
    <row r="89" spans="1:10" ht="15.95" hidden="1" customHeight="1" outlineLevel="1" x14ac:dyDescent="0.25">
      <c r="A89" s="203"/>
      <c r="B89" s="205"/>
      <c r="C89" s="89" t="s">
        <v>35</v>
      </c>
      <c r="D89" s="90">
        <f t="shared" si="7"/>
        <v>0</v>
      </c>
      <c r="E89" s="98"/>
      <c r="F89" s="90">
        <f t="shared" si="8"/>
        <v>3789.820570000003</v>
      </c>
      <c r="G89" s="91">
        <f t="shared" si="9"/>
        <v>1182.0153800000001</v>
      </c>
      <c r="H89" s="18"/>
      <c r="I89" s="208"/>
      <c r="J89" s="19"/>
    </row>
    <row r="90" spans="1:10" ht="15.95" hidden="1" customHeight="1" outlineLevel="1" x14ac:dyDescent="0.25">
      <c r="A90" s="203"/>
      <c r="B90" s="205"/>
      <c r="C90" s="89" t="s">
        <v>72</v>
      </c>
      <c r="D90" s="90">
        <f t="shared" si="7"/>
        <v>18134.201679999987</v>
      </c>
      <c r="E90" s="98"/>
      <c r="F90" s="90">
        <f t="shared" si="8"/>
        <v>21519.238100000002</v>
      </c>
      <c r="G90" s="91">
        <f t="shared" si="9"/>
        <v>39387.146969999798</v>
      </c>
      <c r="H90" s="18"/>
      <c r="I90" s="208"/>
      <c r="J90" s="19"/>
    </row>
    <row r="91" spans="1:10" ht="15.95" hidden="1" customHeight="1" outlineLevel="1" x14ac:dyDescent="0.25">
      <c r="A91" s="203"/>
      <c r="B91" s="205"/>
      <c r="C91" s="92" t="s">
        <v>34</v>
      </c>
      <c r="D91" s="90">
        <f t="shared" si="7"/>
        <v>4336.9479999999967</v>
      </c>
      <c r="E91" s="98"/>
      <c r="F91" s="90">
        <f t="shared" si="8"/>
        <v>6654.528150000001</v>
      </c>
      <c r="G91" s="91">
        <f t="shared" si="9"/>
        <v>4591.777149999999</v>
      </c>
      <c r="H91" s="18"/>
      <c r="I91" s="208"/>
      <c r="J91" s="19"/>
    </row>
    <row r="92" spans="1:10" ht="15.95" hidden="1" customHeight="1" outlineLevel="1" x14ac:dyDescent="0.25">
      <c r="A92" s="203"/>
      <c r="B92" s="205"/>
      <c r="C92" s="92" t="s">
        <v>33</v>
      </c>
      <c r="D92" s="90">
        <f t="shared" si="7"/>
        <v>12567.69912999999</v>
      </c>
      <c r="E92" s="98"/>
      <c r="F92" s="90">
        <f t="shared" si="8"/>
        <v>13591.280080000002</v>
      </c>
      <c r="G92" s="91">
        <f t="shared" si="9"/>
        <v>14732.01629999999</v>
      </c>
      <c r="H92" s="18"/>
      <c r="I92" s="208"/>
      <c r="J92" s="19"/>
    </row>
    <row r="93" spans="1:10" ht="15.95" hidden="1" customHeight="1" outlineLevel="1" x14ac:dyDescent="0.25">
      <c r="A93" s="203"/>
      <c r="B93" s="205"/>
      <c r="C93" s="92" t="s">
        <v>32</v>
      </c>
      <c r="D93" s="90">
        <f t="shared" ref="D93:D105" si="10">+D17</f>
        <v>0</v>
      </c>
      <c r="E93" s="98"/>
      <c r="F93" s="90">
        <f t="shared" ref="F93:F105" si="11">+F17+F62</f>
        <v>0</v>
      </c>
      <c r="G93" s="91">
        <f t="shared" ref="G93:G105" si="12">+G17</f>
        <v>13651.55718999981</v>
      </c>
      <c r="H93" s="18"/>
      <c r="I93" s="208"/>
      <c r="J93" s="19"/>
    </row>
    <row r="94" spans="1:10" ht="15.95" customHeight="1" collapsed="1" x14ac:dyDescent="0.25">
      <c r="A94" s="203"/>
      <c r="B94" s="205"/>
      <c r="C94" s="93" t="s">
        <v>68</v>
      </c>
      <c r="D94" s="90">
        <f t="shared" si="10"/>
        <v>433899.41729000013</v>
      </c>
      <c r="E94" s="98"/>
      <c r="F94" s="90">
        <f t="shared" si="11"/>
        <v>365987.61541000579</v>
      </c>
      <c r="G94" s="91">
        <f t="shared" si="12"/>
        <v>348019.82968999428</v>
      </c>
      <c r="H94" s="17"/>
      <c r="I94" s="208"/>
      <c r="J94" s="20"/>
    </row>
    <row r="95" spans="1:10" ht="15.95" customHeight="1" x14ac:dyDescent="0.25">
      <c r="A95" s="203"/>
      <c r="B95" s="205"/>
      <c r="C95" s="93" t="s">
        <v>69</v>
      </c>
      <c r="D95" s="90">
        <f t="shared" si="10"/>
        <v>50388.15103000003</v>
      </c>
      <c r="E95" s="98"/>
      <c r="F95" s="90">
        <f t="shared" si="11"/>
        <v>52589.138720000003</v>
      </c>
      <c r="G95" s="91">
        <f t="shared" si="12"/>
        <v>47683.598540000021</v>
      </c>
      <c r="H95" s="17"/>
      <c r="I95" s="208"/>
      <c r="J95" s="16"/>
    </row>
    <row r="96" spans="1:10" ht="15.95" customHeight="1" x14ac:dyDescent="0.25">
      <c r="A96" s="203"/>
      <c r="B96" s="205"/>
      <c r="C96" s="94" t="s">
        <v>39</v>
      </c>
      <c r="D96" s="90">
        <f t="shared" si="10"/>
        <v>1680.8699799999999</v>
      </c>
      <c r="E96" s="98"/>
      <c r="F96" s="90">
        <f t="shared" si="11"/>
        <v>1257.4601679999973</v>
      </c>
      <c r="G96" s="91">
        <f t="shared" si="12"/>
        <v>662.60771</v>
      </c>
      <c r="H96" s="17"/>
      <c r="I96" s="208"/>
      <c r="J96" s="16"/>
    </row>
    <row r="97" spans="1:11" s="8" customFormat="1" ht="15.95" customHeight="1" x14ac:dyDescent="0.25">
      <c r="A97" s="203"/>
      <c r="B97" s="205"/>
      <c r="C97" s="94" t="s">
        <v>40</v>
      </c>
      <c r="D97" s="90">
        <f t="shared" si="10"/>
        <v>2706.1898500000011</v>
      </c>
      <c r="E97" s="98"/>
      <c r="F97" s="90">
        <f t="shared" si="11"/>
        <v>3334.5416199999991</v>
      </c>
      <c r="G97" s="91">
        <f t="shared" si="12"/>
        <v>2879.5687200000002</v>
      </c>
      <c r="H97" s="21"/>
      <c r="I97" s="208"/>
      <c r="J97" s="16"/>
      <c r="K97" s="22"/>
    </row>
    <row r="98" spans="1:11" ht="15.95" customHeight="1" x14ac:dyDescent="0.25">
      <c r="A98" s="203"/>
      <c r="B98" s="205"/>
      <c r="C98" s="94" t="s">
        <v>24</v>
      </c>
      <c r="D98" s="90">
        <f t="shared" si="10"/>
        <v>20957.75571999999</v>
      </c>
      <c r="E98" s="98"/>
      <c r="F98" s="90">
        <f t="shared" si="11"/>
        <v>26006.102380000102</v>
      </c>
      <c r="G98" s="91">
        <f t="shared" si="12"/>
        <v>24926.086390000401</v>
      </c>
      <c r="H98" s="17"/>
      <c r="I98" s="208"/>
      <c r="J98" s="16"/>
      <c r="K98" s="23"/>
    </row>
    <row r="99" spans="1:11" ht="15.95" customHeight="1" x14ac:dyDescent="0.25">
      <c r="A99" s="203"/>
      <c r="B99" s="205"/>
      <c r="C99" s="94" t="s">
        <v>25</v>
      </c>
      <c r="D99" s="90">
        <f t="shared" si="10"/>
        <v>82135.148780000003</v>
      </c>
      <c r="E99" s="98"/>
      <c r="F99" s="90">
        <f t="shared" si="11"/>
        <v>85751.852699999989</v>
      </c>
      <c r="G99" s="91">
        <f t="shared" si="12"/>
        <v>81285.831170000019</v>
      </c>
      <c r="H99" s="17"/>
      <c r="I99" s="208"/>
      <c r="J99" s="16"/>
      <c r="K99" s="24"/>
    </row>
    <row r="100" spans="1:11" ht="15.95" customHeight="1" x14ac:dyDescent="0.25">
      <c r="A100" s="203"/>
      <c r="B100" s="205"/>
      <c r="C100" s="94" t="s">
        <v>37</v>
      </c>
      <c r="D100" s="90">
        <f t="shared" si="10"/>
        <v>2315.6510899999998</v>
      </c>
      <c r="E100" s="98"/>
      <c r="F100" s="90">
        <f t="shared" si="11"/>
        <v>2242.7446300000006</v>
      </c>
      <c r="G100" s="91">
        <f t="shared" si="12"/>
        <v>2155.19274</v>
      </c>
      <c r="H100" s="17"/>
      <c r="I100" s="208"/>
      <c r="J100" s="25"/>
      <c r="K100" s="23"/>
    </row>
    <row r="101" spans="1:11" ht="15.95" customHeight="1" x14ac:dyDescent="0.25">
      <c r="A101" s="203"/>
      <c r="B101" s="205"/>
      <c r="C101" s="94" t="s">
        <v>26</v>
      </c>
      <c r="D101" s="90">
        <f t="shared" si="10"/>
        <v>1867.01016</v>
      </c>
      <c r="E101" s="98"/>
      <c r="F101" s="90">
        <f t="shared" si="11"/>
        <v>2126.8925200000549</v>
      </c>
      <c r="G101" s="91">
        <f t="shared" si="12"/>
        <v>2213.759730000048</v>
      </c>
      <c r="H101" s="17"/>
      <c r="I101" s="208"/>
      <c r="J101" s="25"/>
    </row>
    <row r="102" spans="1:11" ht="15.95" customHeight="1" x14ac:dyDescent="0.25">
      <c r="A102" s="203"/>
      <c r="B102" s="205"/>
      <c r="C102" s="94" t="s">
        <v>27</v>
      </c>
      <c r="D102" s="90">
        <f t="shared" si="10"/>
        <v>3331.2608099999989</v>
      </c>
      <c r="E102" s="98"/>
      <c r="F102" s="90">
        <f t="shared" si="11"/>
        <v>2151.3545599999998</v>
      </c>
      <c r="G102" s="91">
        <f t="shared" si="12"/>
        <v>4067.4971</v>
      </c>
      <c r="H102" s="17"/>
      <c r="I102" s="208"/>
      <c r="J102" s="16"/>
    </row>
    <row r="103" spans="1:11" ht="15.95" customHeight="1" x14ac:dyDescent="0.25">
      <c r="A103" s="203"/>
      <c r="B103" s="205"/>
      <c r="C103" s="94" t="s">
        <v>38</v>
      </c>
      <c r="D103" s="90">
        <f t="shared" si="10"/>
        <v>3793.5099399999981</v>
      </c>
      <c r="E103" s="98"/>
      <c r="F103" s="90">
        <f t="shared" si="11"/>
        <v>11909.776260000001</v>
      </c>
      <c r="G103" s="91">
        <f t="shared" si="12"/>
        <v>12684.603910000011</v>
      </c>
      <c r="H103" s="17"/>
      <c r="I103" s="208"/>
    </row>
    <row r="104" spans="1:11" ht="15.95" customHeight="1" x14ac:dyDescent="0.25">
      <c r="A104" s="203"/>
      <c r="B104" s="205"/>
      <c r="C104" s="94" t="s">
        <v>103</v>
      </c>
      <c r="D104" s="90">
        <f t="shared" si="10"/>
        <v>2438.8430399999988</v>
      </c>
      <c r="E104" s="98"/>
      <c r="F104" s="90">
        <f t="shared" si="11"/>
        <v>2433.8584000000005</v>
      </c>
      <c r="G104" s="91">
        <f t="shared" si="12"/>
        <v>4312.9223300000003</v>
      </c>
      <c r="H104" s="17"/>
      <c r="I104" s="208"/>
    </row>
    <row r="105" spans="1:11" ht="15.95" customHeight="1" x14ac:dyDescent="0.25">
      <c r="A105" s="203"/>
      <c r="B105" s="205"/>
      <c r="C105" s="94" t="s">
        <v>95</v>
      </c>
      <c r="D105" s="90">
        <f t="shared" si="10"/>
        <v>3349.206570000003</v>
      </c>
      <c r="E105" s="98"/>
      <c r="F105" s="90">
        <f t="shared" si="11"/>
        <v>4110.001510000302</v>
      </c>
      <c r="G105" s="91">
        <f t="shared" si="12"/>
        <v>3779.187299999965</v>
      </c>
      <c r="H105" s="17"/>
      <c r="I105" s="208"/>
    </row>
    <row r="106" spans="1:11" ht="15.95" customHeight="1" x14ac:dyDescent="0.25">
      <c r="A106" s="203"/>
      <c r="B106" s="205"/>
      <c r="C106" s="94" t="s">
        <v>96</v>
      </c>
      <c r="D106" s="90">
        <f>+D30</f>
        <v>3360.8105799999989</v>
      </c>
      <c r="E106" s="98"/>
      <c r="F106" s="90">
        <f>+F30+F75</f>
        <v>3616.9716000002113</v>
      </c>
      <c r="G106" s="91">
        <f>+G30</f>
        <v>3705.0588899997861</v>
      </c>
      <c r="H106" s="17"/>
      <c r="I106" s="208"/>
    </row>
    <row r="107" spans="1:11" ht="15.95" customHeight="1" x14ac:dyDescent="0.25">
      <c r="A107" s="203"/>
      <c r="B107" s="205"/>
      <c r="C107" s="94" t="s">
        <v>28</v>
      </c>
      <c r="D107" s="90">
        <f>+D31</f>
        <v>401.00902999999983</v>
      </c>
      <c r="E107" s="98"/>
      <c r="F107" s="90">
        <f>+F31+F76</f>
        <v>1899.3193400000002</v>
      </c>
      <c r="G107" s="91">
        <f>+G31</f>
        <v>1735.7325899999989</v>
      </c>
      <c r="H107" s="21"/>
      <c r="I107" s="208"/>
      <c r="J107" s="16"/>
    </row>
    <row r="108" spans="1:11" s="11" customFormat="1" ht="18" customHeight="1" x14ac:dyDescent="0.2">
      <c r="A108" s="203"/>
      <c r="B108" s="206"/>
      <c r="C108" s="109" t="s">
        <v>87</v>
      </c>
      <c r="D108" s="110">
        <f>+D87+D94+D95+SUM(D96:D107)</f>
        <v>893607.07091000036</v>
      </c>
      <c r="E108" s="82"/>
      <c r="F108" s="110">
        <f>+F87+F94+F95+SUM(F96:F107)</f>
        <v>786152.45718800731</v>
      </c>
      <c r="G108" s="110">
        <f>+G87+G94+G95+SUM(G96:G107)</f>
        <v>807733.9193399942</v>
      </c>
      <c r="H108" s="21"/>
      <c r="I108" s="209"/>
      <c r="J108" s="26"/>
      <c r="K108" s="27"/>
    </row>
    <row r="109" spans="1:11" s="7" customFormat="1" ht="10.5" customHeight="1" x14ac:dyDescent="0.25">
      <c r="A109" s="203"/>
      <c r="B109" s="33"/>
      <c r="C109" s="53"/>
      <c r="D109" s="28"/>
      <c r="E109" s="28"/>
      <c r="F109" s="28"/>
      <c r="G109" s="28"/>
      <c r="H109" s="21"/>
      <c r="I109" s="54"/>
      <c r="J109" s="16"/>
    </row>
    <row r="110" spans="1:11" ht="18.75" customHeight="1" x14ac:dyDescent="0.25">
      <c r="A110" s="203"/>
      <c r="B110" s="210" t="s">
        <v>45</v>
      </c>
      <c r="C110" s="101" t="s">
        <v>66</v>
      </c>
      <c r="D110" s="103">
        <f>+D34</f>
        <v>125855.8560099999</v>
      </c>
      <c r="E110" s="102"/>
      <c r="F110" s="103">
        <f>+F34+F79</f>
        <v>109149.17023000005</v>
      </c>
      <c r="G110" s="104">
        <f>+G34</f>
        <v>123770.00723</v>
      </c>
      <c r="H110" s="21"/>
      <c r="I110" s="207">
        <f>+G112/G117</f>
        <v>0.14509190594621854</v>
      </c>
    </row>
    <row r="111" spans="1:11" ht="18.75" customHeight="1" x14ac:dyDescent="0.25">
      <c r="A111" s="203"/>
      <c r="B111" s="211"/>
      <c r="C111" s="105" t="s">
        <v>67</v>
      </c>
      <c r="D111" s="90">
        <f>+D35</f>
        <v>20171.293610000001</v>
      </c>
      <c r="E111" s="102"/>
      <c r="F111" s="90">
        <f>+F35+F80</f>
        <v>13083.100539999979</v>
      </c>
      <c r="G111" s="91">
        <f>+G35</f>
        <v>13315.668610000001</v>
      </c>
      <c r="H111" s="21"/>
      <c r="I111" s="208"/>
    </row>
    <row r="112" spans="1:11" s="11" customFormat="1" ht="18.75" customHeight="1" x14ac:dyDescent="0.25">
      <c r="A112" s="203"/>
      <c r="B112" s="212"/>
      <c r="C112" s="128" t="s">
        <v>104</v>
      </c>
      <c r="D112" s="110">
        <f>SUM(D110:D111)</f>
        <v>146027.14961999989</v>
      </c>
      <c r="E112" s="21"/>
      <c r="F112" s="110">
        <f>SUM(F110:F111)</f>
        <v>122232.27077000003</v>
      </c>
      <c r="G112" s="110">
        <f>SUM(G110:G111)</f>
        <v>137085.67584000001</v>
      </c>
      <c r="H112" s="17"/>
      <c r="I112" s="209"/>
      <c r="J112" s="29"/>
    </row>
    <row r="113" spans="1:10" s="11" customFormat="1" ht="15.75" x14ac:dyDescent="0.25">
      <c r="A113" s="203"/>
      <c r="B113" s="33"/>
      <c r="C113" s="30"/>
      <c r="D113" s="34"/>
      <c r="E113" s="21"/>
      <c r="F113" s="31"/>
      <c r="G113" s="34"/>
      <c r="H113" s="17"/>
      <c r="I113" s="54"/>
      <c r="J113" s="29"/>
    </row>
    <row r="114" spans="1:10" s="11" customFormat="1" ht="15.75" customHeight="1" x14ac:dyDescent="0.25">
      <c r="A114" s="203"/>
      <c r="B114" s="213" t="s">
        <v>47</v>
      </c>
      <c r="C114" s="213"/>
      <c r="D114" s="111">
        <f>D117-D115</f>
        <v>406613.3127400002</v>
      </c>
      <c r="E114" s="21"/>
      <c r="F114" s="111">
        <f t="shared" ref="F114:G114" si="13">F117-F115</f>
        <v>364241.16143800155</v>
      </c>
      <c r="G114" s="111">
        <f t="shared" si="13"/>
        <v>409150.92238999996</v>
      </c>
      <c r="H114" s="17"/>
      <c r="I114" s="112">
        <f>+G114/$G$41</f>
        <v>0.43304660961445668</v>
      </c>
      <c r="J114" s="29"/>
    </row>
    <row r="115" spans="1:10" s="11" customFormat="1" ht="15.75" customHeight="1" x14ac:dyDescent="0.2">
      <c r="A115" s="203"/>
      <c r="B115" s="213" t="s">
        <v>48</v>
      </c>
      <c r="C115" s="213"/>
      <c r="D115" s="111">
        <f>+D94+D95+D97+D112</f>
        <v>633020.90779000008</v>
      </c>
      <c r="E115" s="21"/>
      <c r="F115" s="111">
        <f>+F94+F95+F97+F112</f>
        <v>544143.56652000581</v>
      </c>
      <c r="G115" s="111">
        <f>+G94+G95+G97+G112</f>
        <v>535668.67278999428</v>
      </c>
      <c r="H115" s="83"/>
      <c r="I115" s="112">
        <f>+G115/$G$41</f>
        <v>0.56695339038554327</v>
      </c>
      <c r="J115" s="29"/>
    </row>
    <row r="116" spans="1:10" s="7" customFormat="1" ht="15" x14ac:dyDescent="0.25">
      <c r="B116" s="33"/>
      <c r="C116" s="30"/>
      <c r="D116" s="34"/>
      <c r="E116" s="21"/>
      <c r="F116" s="32"/>
      <c r="G116" s="32"/>
      <c r="H116" s="17"/>
      <c r="I116" s="33"/>
      <c r="J116" s="19"/>
    </row>
    <row r="117" spans="1:10" s="7" customFormat="1" ht="26.25" customHeight="1" x14ac:dyDescent="0.25">
      <c r="A117" s="214" t="s">
        <v>49</v>
      </c>
      <c r="B117" s="215" t="s">
        <v>79</v>
      </c>
      <c r="C117" s="216"/>
      <c r="D117" s="113">
        <f>+D108+D112</f>
        <v>1039634.2205300003</v>
      </c>
      <c r="E117" s="55"/>
      <c r="F117" s="113">
        <f>+F108+F112</f>
        <v>908384.72795800737</v>
      </c>
      <c r="G117" s="113">
        <f>+G108+G112</f>
        <v>944819.59517999424</v>
      </c>
      <c r="H117" s="17"/>
      <c r="I117" s="82"/>
      <c r="J117" s="19"/>
    </row>
    <row r="118" spans="1:10" s="7" customFormat="1" ht="14.25" customHeight="1" x14ac:dyDescent="0.2">
      <c r="A118" s="214"/>
      <c r="B118" s="217" t="s">
        <v>77</v>
      </c>
      <c r="C118" s="218"/>
      <c r="D118" s="114"/>
      <c r="E118" s="102"/>
      <c r="F118" s="114">
        <f>+F42</f>
        <v>45053.805520000336</v>
      </c>
      <c r="G118" s="114">
        <f>+G42</f>
        <v>86451.234450000018</v>
      </c>
      <c r="H118" s="17"/>
      <c r="I118" s="82"/>
      <c r="J118" s="19"/>
    </row>
    <row r="119" spans="1:10" s="7" customFormat="1" ht="14.25" customHeight="1" x14ac:dyDescent="0.2">
      <c r="A119" s="214"/>
      <c r="B119" s="217" t="s">
        <v>78</v>
      </c>
      <c r="C119" s="218"/>
      <c r="D119" s="114"/>
      <c r="E119" s="102"/>
      <c r="F119" s="114">
        <f>+F43</f>
        <v>3367.8144800000005</v>
      </c>
      <c r="G119" s="114">
        <f>+G43</f>
        <v>3595.9901899999995</v>
      </c>
      <c r="H119" s="17"/>
      <c r="I119" s="82"/>
      <c r="J119" s="19"/>
    </row>
    <row r="120" spans="1:10" s="7" customFormat="1" ht="27" customHeight="1" x14ac:dyDescent="0.25">
      <c r="A120" s="214"/>
      <c r="B120" s="215" t="s">
        <v>82</v>
      </c>
      <c r="C120" s="216"/>
      <c r="D120" s="113"/>
      <c r="E120" s="55"/>
      <c r="F120" s="115">
        <f>+F117-F118-F119</f>
        <v>859963.10795800714</v>
      </c>
      <c r="G120" s="115">
        <f>+G117-G118-G119</f>
        <v>854772.37053999421</v>
      </c>
      <c r="H120" s="17"/>
      <c r="I120" s="82"/>
      <c r="J120" s="19"/>
    </row>
    <row r="121" spans="1:10" s="7" customFormat="1" ht="14.25" customHeight="1" x14ac:dyDescent="0.25">
      <c r="A121" s="214"/>
      <c r="B121" s="217" t="s">
        <v>90</v>
      </c>
      <c r="C121" s="218"/>
      <c r="D121" s="116"/>
      <c r="E121" s="117"/>
      <c r="F121" s="118">
        <f>+F45</f>
        <v>13177.271710000199</v>
      </c>
      <c r="G121" s="118">
        <f>+G45</f>
        <v>8458.4529999999995</v>
      </c>
      <c r="H121" s="17"/>
      <c r="I121" s="82"/>
      <c r="J121" s="19"/>
    </row>
    <row r="122" spans="1:10" s="7" customFormat="1" ht="38.25" customHeight="1" x14ac:dyDescent="0.25">
      <c r="A122" s="214"/>
      <c r="B122" s="219" t="s">
        <v>92</v>
      </c>
      <c r="C122" s="220"/>
      <c r="D122" s="113"/>
      <c r="E122" s="55"/>
      <c r="F122" s="119">
        <f>+F120-F121</f>
        <v>846785.8362480069</v>
      </c>
      <c r="G122" s="119">
        <f>+G120-G121</f>
        <v>846313.91753999423</v>
      </c>
      <c r="H122" s="17"/>
      <c r="I122" s="82"/>
      <c r="J122" s="19"/>
    </row>
    <row r="123" spans="1:10" customFormat="1" ht="15" customHeight="1" x14ac:dyDescent="0.25">
      <c r="A123" s="222" t="s">
        <v>118</v>
      </c>
      <c r="B123" s="222"/>
      <c r="C123" s="222"/>
    </row>
    <row r="124" spans="1:10" s="7" customFormat="1" ht="54" customHeight="1" x14ac:dyDescent="0.2">
      <c r="A124" s="223" t="s">
        <v>97</v>
      </c>
      <c r="B124" s="223"/>
      <c r="C124" s="223"/>
      <c r="D124" s="223"/>
      <c r="E124" s="223"/>
      <c r="F124" s="223"/>
      <c r="G124" s="223"/>
      <c r="H124" s="223"/>
      <c r="I124" s="223"/>
      <c r="J124" s="19"/>
    </row>
    <row r="125" spans="1:10" s="7" customFormat="1" ht="12.75" customHeight="1" x14ac:dyDescent="0.2">
      <c r="A125" s="223" t="s">
        <v>73</v>
      </c>
      <c r="B125" s="223"/>
      <c r="C125" s="223"/>
      <c r="D125" s="223"/>
      <c r="E125" s="223"/>
      <c r="F125" s="223"/>
      <c r="G125" s="223"/>
      <c r="H125" s="223"/>
      <c r="I125" s="223"/>
      <c r="J125" s="19"/>
    </row>
    <row r="126" spans="1:10" s="7" customFormat="1" ht="12.75" customHeight="1" x14ac:dyDescent="0.2">
      <c r="A126" s="223" t="s">
        <v>74</v>
      </c>
      <c r="B126" s="223"/>
      <c r="C126" s="223"/>
      <c r="D126" s="223"/>
      <c r="E126" s="223"/>
      <c r="F126" s="223"/>
      <c r="G126" s="223"/>
      <c r="H126" s="223"/>
      <c r="I126" s="223"/>
      <c r="J126" s="19"/>
    </row>
    <row r="127" spans="1:10" s="7" customFormat="1" ht="12.75" customHeight="1" x14ac:dyDescent="0.2">
      <c r="A127" s="223" t="s">
        <v>98</v>
      </c>
      <c r="B127" s="223"/>
      <c r="C127" s="223"/>
      <c r="D127" s="223"/>
      <c r="E127" s="223"/>
      <c r="F127" s="223"/>
      <c r="G127" s="223"/>
      <c r="H127" s="223"/>
      <c r="I127" s="223"/>
      <c r="J127" s="19"/>
    </row>
    <row r="128" spans="1:10" s="7" customFormat="1" ht="12.75" customHeight="1" x14ac:dyDescent="0.2">
      <c r="A128" s="223" t="s">
        <v>99</v>
      </c>
      <c r="B128" s="223"/>
      <c r="C128" s="223"/>
      <c r="D128" s="223"/>
      <c r="E128" s="223"/>
      <c r="F128" s="223"/>
      <c r="G128" s="223"/>
      <c r="H128" s="223"/>
      <c r="I128" s="223"/>
      <c r="J128" s="19"/>
    </row>
    <row r="129" spans="1:11" s="7" customFormat="1" ht="15" customHeight="1" x14ac:dyDescent="0.2">
      <c r="A129" s="223" t="s">
        <v>100</v>
      </c>
      <c r="B129" s="223"/>
      <c r="C129" s="223"/>
      <c r="D129" s="223"/>
      <c r="E129" s="223"/>
      <c r="F129" s="223"/>
      <c r="G129" s="223"/>
      <c r="H129" s="223"/>
      <c r="I129" s="223"/>
      <c r="J129" s="19"/>
    </row>
    <row r="130" spans="1:11" s="7" customFormat="1" ht="15" customHeight="1" x14ac:dyDescent="0.2">
      <c r="A130" s="223" t="s">
        <v>52</v>
      </c>
      <c r="B130" s="223"/>
      <c r="C130" s="223"/>
      <c r="D130" s="223"/>
      <c r="E130" s="223"/>
      <c r="F130" s="223"/>
      <c r="G130" s="223"/>
      <c r="H130" s="223"/>
      <c r="I130" s="223"/>
      <c r="J130" s="19"/>
    </row>
    <row r="131" spans="1:11" s="7" customFormat="1" ht="15" customHeight="1" x14ac:dyDescent="0.2">
      <c r="A131" s="222" t="s">
        <v>60</v>
      </c>
      <c r="B131" s="222"/>
      <c r="C131" s="222"/>
      <c r="D131" s="148"/>
      <c r="E131" s="148"/>
      <c r="F131" s="148"/>
      <c r="G131" s="148"/>
      <c r="H131" s="148"/>
      <c r="I131" s="148"/>
      <c r="J131" s="19"/>
    </row>
    <row r="132" spans="1:11" s="7" customFormat="1" ht="15" customHeight="1" x14ac:dyDescent="0.25">
      <c r="A132" s="224" t="s">
        <v>115</v>
      </c>
      <c r="B132" s="224"/>
      <c r="C132" s="224"/>
      <c r="D132" s="224"/>
      <c r="E132" s="224"/>
      <c r="F132" s="224"/>
      <c r="G132" s="32"/>
      <c r="H132" s="21"/>
      <c r="I132" s="33"/>
      <c r="J132" s="19"/>
    </row>
    <row r="133" spans="1:11" ht="15" customHeight="1" x14ac:dyDescent="0.2">
      <c r="A133" s="225" t="s">
        <v>63</v>
      </c>
      <c r="B133" s="225"/>
      <c r="C133" s="225"/>
      <c r="D133" s="225"/>
      <c r="E133" s="35"/>
      <c r="F133" s="35"/>
      <c r="G133" s="36"/>
      <c r="H133" s="36"/>
      <c r="I133" s="36"/>
    </row>
    <row r="134" spans="1:11" ht="15" customHeight="1" x14ac:dyDescent="0.2">
      <c r="A134" s="221" t="s">
        <v>29</v>
      </c>
      <c r="B134" s="221"/>
      <c r="C134" s="221"/>
      <c r="D134" s="221"/>
      <c r="E134" s="35"/>
      <c r="F134" s="35"/>
      <c r="G134" s="36"/>
      <c r="H134" s="36"/>
      <c r="I134" s="36"/>
    </row>
    <row r="135" spans="1:11" s="4" customFormat="1" x14ac:dyDescent="0.2">
      <c r="A135" s="3"/>
      <c r="B135" s="3"/>
      <c r="C135" s="36"/>
      <c r="D135" s="36"/>
      <c r="E135" s="35"/>
      <c r="F135" s="35"/>
      <c r="G135" s="36"/>
      <c r="H135" s="36"/>
      <c r="I135" s="36"/>
      <c r="K135" s="3"/>
    </row>
  </sheetData>
  <mergeCells count="52">
    <mergeCell ref="A134:D134"/>
    <mergeCell ref="A123:C123"/>
    <mergeCell ref="A124:I124"/>
    <mergeCell ref="A125:I125"/>
    <mergeCell ref="A126:I126"/>
    <mergeCell ref="A127:I127"/>
    <mergeCell ref="A128:I128"/>
    <mergeCell ref="A129:I129"/>
    <mergeCell ref="A130:I130"/>
    <mergeCell ref="A131:C131"/>
    <mergeCell ref="A132:F132"/>
    <mergeCell ref="A133:D133"/>
    <mergeCell ref="A117:A122"/>
    <mergeCell ref="B117:C117"/>
    <mergeCell ref="B118:C118"/>
    <mergeCell ref="B119:C119"/>
    <mergeCell ref="B120:C120"/>
    <mergeCell ref="B121:C121"/>
    <mergeCell ref="B122:C122"/>
    <mergeCell ref="A83:I83"/>
    <mergeCell ref="A87:A115"/>
    <mergeCell ref="B87:B108"/>
    <mergeCell ref="I87:I108"/>
    <mergeCell ref="B110:B112"/>
    <mergeCell ref="I110:I112"/>
    <mergeCell ref="B114:C114"/>
    <mergeCell ref="B115:C115"/>
    <mergeCell ref="A48:I48"/>
    <mergeCell ref="A52:C52"/>
    <mergeCell ref="A54:C54"/>
    <mergeCell ref="A56:A81"/>
    <mergeCell ref="B56:B77"/>
    <mergeCell ref="B79:B81"/>
    <mergeCell ref="B38:C38"/>
    <mergeCell ref="B39:C39"/>
    <mergeCell ref="A41:A46"/>
    <mergeCell ref="B41:C41"/>
    <mergeCell ref="B42:C42"/>
    <mergeCell ref="B43:C43"/>
    <mergeCell ref="B44:C44"/>
    <mergeCell ref="B45:C45"/>
    <mergeCell ref="B46:C46"/>
    <mergeCell ref="A10:A39"/>
    <mergeCell ref="B10:B32"/>
    <mergeCell ref="I10:I32"/>
    <mergeCell ref="B34:B36"/>
    <mergeCell ref="I34:I36"/>
    <mergeCell ref="A1:I1"/>
    <mergeCell ref="A2:I2"/>
    <mergeCell ref="A3:I3"/>
    <mergeCell ref="A4:I4"/>
    <mergeCell ref="A6:I6"/>
  </mergeCells>
  <conditionalFormatting sqref="H87">
    <cfRule type="iconSet" priority="27">
      <iconSet>
        <cfvo type="percent" val="0"/>
        <cfvo type="num" val="0.95"/>
        <cfvo type="num" val="1"/>
      </iconSet>
    </cfRule>
  </conditionalFormatting>
  <conditionalFormatting sqref="H108">
    <cfRule type="iconSet" priority="26">
      <iconSet>
        <cfvo type="percent" val="0"/>
        <cfvo type="num" val="0.95"/>
        <cfvo type="num" val="1"/>
      </iconSet>
    </cfRule>
  </conditionalFormatting>
  <conditionalFormatting sqref="H88:H93">
    <cfRule type="iconSet" priority="25">
      <iconSet>
        <cfvo type="percent" val="0"/>
        <cfvo type="num" val="0.95"/>
        <cfvo type="num" val="1"/>
      </iconSet>
    </cfRule>
  </conditionalFormatting>
  <conditionalFormatting sqref="H110:H114 H94:H95 H97 H116">
    <cfRule type="iconSet" priority="24">
      <iconSet>
        <cfvo type="percent" val="0"/>
        <cfvo type="num" val="0.95"/>
        <cfvo type="num" val="1"/>
      </iconSet>
    </cfRule>
  </conditionalFormatting>
  <conditionalFormatting sqref="H110:H114 H94:H95 H97">
    <cfRule type="iconSet" priority="23">
      <iconSet>
        <cfvo type="percent" val="0"/>
        <cfvo type="num" val="0.95"/>
        <cfvo type="num" val="1"/>
      </iconSet>
    </cfRule>
  </conditionalFormatting>
  <conditionalFormatting sqref="H94:H95">
    <cfRule type="iconSet" priority="22">
      <iconSet>
        <cfvo type="percent" val="0"/>
        <cfvo type="num" val="0.95"/>
        <cfvo type="num" val="1"/>
      </iconSet>
    </cfRule>
  </conditionalFormatting>
  <conditionalFormatting sqref="H96 H98:H106">
    <cfRule type="iconSet" priority="28">
      <iconSet>
        <cfvo type="percent" val="0"/>
        <cfvo type="num" val="0.95"/>
        <cfvo type="num" val="1"/>
      </iconSet>
    </cfRule>
  </conditionalFormatting>
  <conditionalFormatting sqref="H116 H87:H114">
    <cfRule type="iconSet" priority="29">
      <iconSet>
        <cfvo type="percent" val="0"/>
        <cfvo type="num" val="0.95" gte="0"/>
        <cfvo type="num" val="0.99" gte="0"/>
      </iconSet>
    </cfRule>
  </conditionalFormatting>
  <conditionalFormatting sqref="H117:H122">
    <cfRule type="iconSet" priority="20">
      <iconSet>
        <cfvo type="percent" val="0"/>
        <cfvo type="num" val="0.95"/>
        <cfvo type="num" val="1"/>
      </iconSet>
    </cfRule>
  </conditionalFormatting>
  <conditionalFormatting sqref="H117:H122">
    <cfRule type="iconSet" priority="19">
      <iconSet>
        <cfvo type="percent" val="0"/>
        <cfvo type="num" val="0.95"/>
        <cfvo type="num" val="1"/>
      </iconSet>
    </cfRule>
  </conditionalFormatting>
  <conditionalFormatting sqref="H117:H122">
    <cfRule type="iconSet" priority="21">
      <iconSet>
        <cfvo type="percent" val="0"/>
        <cfvo type="num" val="0.95" gte="0"/>
        <cfvo type="num" val="0.99" gte="0"/>
      </iconSet>
    </cfRule>
  </conditionalFormatting>
  <conditionalFormatting sqref="H9">
    <cfRule type="iconSet" priority="16">
      <iconSet>
        <cfvo type="percent" val="0"/>
        <cfvo type="num" val="0.95" gte="0"/>
        <cfvo type="num" val="1" gte="0"/>
      </iconSet>
    </cfRule>
  </conditionalFormatting>
  <conditionalFormatting sqref="H9">
    <cfRule type="iconSet" priority="17">
      <iconSet>
        <cfvo type="percent" val="0"/>
        <cfvo type="num" val="0.95" gte="0"/>
        <cfvo type="num" val="0.99" gte="0"/>
      </iconSet>
    </cfRule>
  </conditionalFormatting>
  <conditionalFormatting sqref="H41:H46">
    <cfRule type="iconSet" priority="6">
      <iconSet>
        <cfvo type="percent" val="0"/>
        <cfvo type="num" val="0.95"/>
        <cfvo type="num" val="1"/>
      </iconSet>
    </cfRule>
  </conditionalFormatting>
  <conditionalFormatting sqref="H41:H46">
    <cfRule type="iconSet" priority="5">
      <iconSet>
        <cfvo type="percent" val="0"/>
        <cfvo type="num" val="0.95"/>
        <cfvo type="num" val="1"/>
      </iconSet>
    </cfRule>
  </conditionalFormatting>
  <conditionalFormatting sqref="H41:H46">
    <cfRule type="iconSet" priority="7">
      <iconSet>
        <cfvo type="percent" val="0"/>
        <cfvo type="num" val="0.95" gte="0"/>
        <cfvo type="num" val="0.99" gte="0"/>
      </iconSet>
    </cfRule>
  </conditionalFormatting>
  <conditionalFormatting sqref="H9">
    <cfRule type="iconSet" priority="18">
      <iconSet>
        <cfvo type="percent" val="0"/>
        <cfvo type="num" val="0.95"/>
        <cfvo type="num" val="1"/>
      </iconSet>
    </cfRule>
  </conditionalFormatting>
  <conditionalFormatting sqref="H10">
    <cfRule type="iconSet" priority="13">
      <iconSet>
        <cfvo type="percent" val="0"/>
        <cfvo type="num" val="0.95"/>
        <cfvo type="num" val="1"/>
      </iconSet>
    </cfRule>
  </conditionalFormatting>
  <conditionalFormatting sqref="H32">
    <cfRule type="iconSet" priority="12">
      <iconSet>
        <cfvo type="percent" val="0"/>
        <cfvo type="num" val="0.95"/>
        <cfvo type="num" val="1"/>
      </iconSet>
    </cfRule>
  </conditionalFormatting>
  <conditionalFormatting sqref="H11:H12 H14:H15 H17">
    <cfRule type="iconSet" priority="11">
      <iconSet>
        <cfvo type="percent" val="0"/>
        <cfvo type="num" val="0.95"/>
        <cfvo type="num" val="1"/>
      </iconSet>
    </cfRule>
  </conditionalFormatting>
  <conditionalFormatting sqref="H34:H38 H18:H19 H21 H40">
    <cfRule type="iconSet" priority="10">
      <iconSet>
        <cfvo type="percent" val="0"/>
        <cfvo type="num" val="0.95"/>
        <cfvo type="num" val="1"/>
      </iconSet>
    </cfRule>
  </conditionalFormatting>
  <conditionalFormatting sqref="H34:H38 H18:H19 H21">
    <cfRule type="iconSet" priority="9">
      <iconSet>
        <cfvo type="percent" val="0"/>
        <cfvo type="num" val="0.95"/>
        <cfvo type="num" val="1"/>
      </iconSet>
    </cfRule>
  </conditionalFormatting>
  <conditionalFormatting sqref="H18:H19">
    <cfRule type="iconSet" priority="8">
      <iconSet>
        <cfvo type="percent" val="0"/>
        <cfvo type="num" val="0.95"/>
        <cfvo type="num" val="1"/>
      </iconSet>
    </cfRule>
  </conditionalFormatting>
  <conditionalFormatting sqref="H20 H22:H30">
    <cfRule type="iconSet" priority="14">
      <iconSet>
        <cfvo type="percent" val="0"/>
        <cfvo type="num" val="0.95"/>
        <cfvo type="num" val="1"/>
      </iconSet>
    </cfRule>
  </conditionalFormatting>
  <conditionalFormatting sqref="H40 H10:H12 H14:H15 H17:H38">
    <cfRule type="iconSet" priority="15">
      <iconSet>
        <cfvo type="percent" val="0"/>
        <cfvo type="num" val="0.95" gte="0"/>
        <cfvo type="num" val="0.99" gte="0"/>
      </iconSet>
    </cfRule>
  </conditionalFormatting>
  <conditionalFormatting sqref="H31">
    <cfRule type="iconSet" priority="30">
      <iconSet>
        <cfvo type="percent" val="0"/>
        <cfvo type="num" val="0.95"/>
        <cfvo type="num" val="1"/>
      </iconSet>
    </cfRule>
  </conditionalFormatting>
  <conditionalFormatting sqref="H20 H22:H32 H10:H12 H14:H15 H17">
    <cfRule type="iconSet" priority="31">
      <iconSet>
        <cfvo type="percent" val="0"/>
        <cfvo type="num" val="0.95" gte="0"/>
        <cfvo type="num" val="1" gte="0"/>
      </iconSet>
    </cfRule>
  </conditionalFormatting>
  <conditionalFormatting sqref="H11:H12 H20 H22:H31 H14:H15 H17">
    <cfRule type="iconSet" priority="32">
      <iconSet>
        <cfvo type="percent" val="0"/>
        <cfvo type="num" val="0.95" gte="0"/>
        <cfvo type="num" val="1" gte="0"/>
      </iconSet>
    </cfRule>
  </conditionalFormatting>
  <conditionalFormatting sqref="H107">
    <cfRule type="iconSet" priority="33">
      <iconSet>
        <cfvo type="percent" val="0"/>
        <cfvo type="num" val="0.95"/>
        <cfvo type="num" val="1"/>
      </iconSet>
    </cfRule>
  </conditionalFormatting>
  <conditionalFormatting sqref="H96 H98:H108 H87:H93">
    <cfRule type="iconSet" priority="34">
      <iconSet>
        <cfvo type="percent" val="0"/>
        <cfvo type="num" val="0.95" gte="0"/>
        <cfvo type="num" val="1" gte="0"/>
      </iconSet>
    </cfRule>
  </conditionalFormatting>
  <conditionalFormatting sqref="H88:H93 H96 H98:H107">
    <cfRule type="iconSet" priority="35">
      <iconSet>
        <cfvo type="percent" val="0"/>
        <cfvo type="num" val="0.95" gte="0"/>
        <cfvo type="num" val="1" gte="0"/>
      </iconSet>
    </cfRule>
  </conditionalFormatting>
  <conditionalFormatting sqref="H16">
    <cfRule type="iconSet" priority="1">
      <iconSet>
        <cfvo type="percent" val="0"/>
        <cfvo type="num" val="0.95"/>
        <cfvo type="num" val="1"/>
      </iconSet>
    </cfRule>
  </conditionalFormatting>
  <conditionalFormatting sqref="H16">
    <cfRule type="iconSet" priority="2">
      <iconSet>
        <cfvo type="percent" val="0"/>
        <cfvo type="num" val="0.95" gte="0"/>
        <cfvo type="num" val="0.99" gte="0"/>
      </iconSet>
    </cfRule>
  </conditionalFormatting>
  <conditionalFormatting sqref="H16">
    <cfRule type="iconSet" priority="3">
      <iconSet>
        <cfvo type="percent" val="0"/>
        <cfvo type="num" val="0.95" gte="0"/>
        <cfvo type="num" val="1" gte="0"/>
      </iconSet>
    </cfRule>
  </conditionalFormatting>
  <conditionalFormatting sqref="H16">
    <cfRule type="iconSet" priority="4">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30" orientation="landscape" r:id="rId1"/>
  <headerFooter alignWithMargins="0">
    <oddHeader>&amp;R&amp;"Arial,Negrita"&amp;11CUADRO No. "A1"</oddHeader>
    <oddFooter>&amp;LFecha:  &amp;D&amp;RPlanificación Nacional.- XM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955B4-5415-4767-90EC-67C25E557636}">
  <sheetPr>
    <pageSetUpPr fitToPage="1"/>
  </sheetPr>
  <dimension ref="A1:K135"/>
  <sheetViews>
    <sheetView showGridLines="0" view="pageBreakPreview" topLeftCell="A31" zoomScale="85" zoomScaleNormal="80" zoomScaleSheetLayoutView="85" workbookViewId="0">
      <selection activeCell="F41" sqref="F41"/>
    </sheetView>
  </sheetViews>
  <sheetFormatPr baseColWidth="10" defaultColWidth="11.42578125" defaultRowHeight="12.75" outlineLevelRow="2" x14ac:dyDescent="0.2"/>
  <cols>
    <col min="1" max="2" width="5.7109375" style="3" customWidth="1"/>
    <col min="3" max="3" width="63.7109375" style="3" customWidth="1"/>
    <col min="4" max="4" width="18.42578125" style="3" customWidth="1"/>
    <col min="5" max="5" width="1.28515625" style="7" customWidth="1"/>
    <col min="6" max="6" width="20.28515625" style="7" customWidth="1"/>
    <col min="7" max="7" width="20.42578125" style="3" customWidth="1"/>
    <col min="8" max="8" width="1.5703125" style="3" customWidth="1"/>
    <col min="9" max="9" width="14" style="3" customWidth="1"/>
    <col min="10" max="10" width="11.5703125" style="4" bestFit="1" customWidth="1"/>
    <col min="11" max="11" width="14" style="3" bestFit="1" customWidth="1"/>
    <col min="12" max="16384" width="11.42578125" style="3"/>
  </cols>
  <sheetData>
    <row r="1" spans="1:10" ht="27.75" customHeight="1" x14ac:dyDescent="0.2">
      <c r="A1" s="169" t="s">
        <v>84</v>
      </c>
      <c r="B1" s="169"/>
      <c r="C1" s="169"/>
      <c r="D1" s="169"/>
      <c r="E1" s="169"/>
      <c r="F1" s="169"/>
      <c r="G1" s="169"/>
      <c r="H1" s="169"/>
      <c r="I1" s="169"/>
    </row>
    <row r="2" spans="1:10" ht="18" x14ac:dyDescent="0.2">
      <c r="A2" s="170" t="s">
        <v>85</v>
      </c>
      <c r="B2" s="170"/>
      <c r="C2" s="170"/>
      <c r="D2" s="170"/>
      <c r="E2" s="170"/>
      <c r="F2" s="170"/>
      <c r="G2" s="170"/>
      <c r="H2" s="170"/>
      <c r="I2" s="170"/>
    </row>
    <row r="3" spans="1:10" ht="20.25" customHeight="1" x14ac:dyDescent="0.2">
      <c r="A3" s="171" t="s">
        <v>119</v>
      </c>
      <c r="B3" s="171"/>
      <c r="C3" s="171"/>
      <c r="D3" s="171"/>
      <c r="E3" s="171"/>
      <c r="F3" s="171"/>
      <c r="G3" s="171"/>
      <c r="H3" s="171"/>
      <c r="I3" s="171"/>
    </row>
    <row r="4" spans="1:10" ht="17.25" customHeight="1" x14ac:dyDescent="0.2">
      <c r="A4" s="172" t="s">
        <v>41</v>
      </c>
      <c r="B4" s="172"/>
      <c r="C4" s="172"/>
      <c r="D4" s="172"/>
      <c r="E4" s="172"/>
      <c r="F4" s="172"/>
      <c r="G4" s="172"/>
      <c r="H4" s="172"/>
      <c r="I4" s="172"/>
    </row>
    <row r="5" spans="1:10" ht="15.75" x14ac:dyDescent="0.25">
      <c r="A5" s="84"/>
      <c r="B5" s="84"/>
      <c r="C5" s="84"/>
      <c r="D5" s="84"/>
      <c r="E5" s="84"/>
      <c r="F5" s="84"/>
      <c r="G5" s="84"/>
      <c r="H5" s="84"/>
      <c r="I5" s="84"/>
    </row>
    <row r="6" spans="1:10" customFormat="1" ht="31.5" customHeight="1" x14ac:dyDescent="0.25">
      <c r="A6" s="173" t="s">
        <v>70</v>
      </c>
      <c r="B6" s="174"/>
      <c r="C6" s="174"/>
      <c r="D6" s="174"/>
      <c r="E6" s="174"/>
      <c r="F6" s="174"/>
      <c r="G6" s="174"/>
      <c r="H6" s="174"/>
      <c r="I6" s="175"/>
    </row>
    <row r="7" spans="1:10" ht="15.75" x14ac:dyDescent="0.25">
      <c r="C7" s="5"/>
      <c r="D7" s="6"/>
      <c r="F7" s="3"/>
      <c r="G7" s="6"/>
      <c r="H7" s="7"/>
    </row>
    <row r="8" spans="1:10" s="8" customFormat="1" ht="60" customHeight="1" x14ac:dyDescent="0.25">
      <c r="C8" s="61"/>
      <c r="D8" s="62" t="s">
        <v>108</v>
      </c>
      <c r="E8" s="9"/>
      <c r="F8" s="62" t="s">
        <v>109</v>
      </c>
      <c r="G8" s="62" t="s">
        <v>110</v>
      </c>
      <c r="H8" s="9"/>
      <c r="I8" s="62" t="s">
        <v>111</v>
      </c>
      <c r="J8" s="10"/>
    </row>
    <row r="9" spans="1:10" s="11" customFormat="1" ht="4.5" customHeight="1" x14ac:dyDescent="0.2">
      <c r="C9" s="12"/>
      <c r="D9" s="52"/>
      <c r="E9" s="14"/>
      <c r="F9" s="13"/>
      <c r="G9" s="13"/>
      <c r="H9" s="14"/>
      <c r="I9" s="15"/>
      <c r="J9" s="16"/>
    </row>
    <row r="10" spans="1:10" s="8" customFormat="1" ht="15.95" customHeight="1" x14ac:dyDescent="0.2">
      <c r="A10" s="184" t="s">
        <v>42</v>
      </c>
      <c r="B10" s="185" t="s">
        <v>43</v>
      </c>
      <c r="C10" s="129" t="s">
        <v>1</v>
      </c>
      <c r="D10" s="86">
        <v>308080.75047676382</v>
      </c>
      <c r="E10" s="146"/>
      <c r="F10" s="86">
        <v>330294.30619999929</v>
      </c>
      <c r="G10" s="86">
        <v>351349.9522699996</v>
      </c>
      <c r="H10" s="17"/>
      <c r="I10" s="163">
        <f>+G32/G41</f>
        <v>0.85826275981322697</v>
      </c>
      <c r="J10" s="16"/>
    </row>
    <row r="11" spans="1:10" ht="15.95" customHeight="1" outlineLevel="1" x14ac:dyDescent="0.2">
      <c r="A11" s="184"/>
      <c r="B11" s="186"/>
      <c r="C11" s="130" t="s">
        <v>71</v>
      </c>
      <c r="D11" s="90">
        <v>219349.62062609958</v>
      </c>
      <c r="E11" s="146"/>
      <c r="F11" s="90">
        <v>200612.87317000001</v>
      </c>
      <c r="G11" s="90">
        <v>233959.2308599994</v>
      </c>
      <c r="H11" s="18"/>
      <c r="I11" s="164"/>
      <c r="J11" s="16"/>
    </row>
    <row r="12" spans="1:10" ht="15.95" customHeight="1" outlineLevel="1" x14ac:dyDescent="0.2">
      <c r="A12" s="184"/>
      <c r="B12" s="186"/>
      <c r="C12" s="130" t="s">
        <v>35</v>
      </c>
      <c r="D12" s="90">
        <v>0</v>
      </c>
      <c r="E12" s="146"/>
      <c r="F12" s="90">
        <v>2721.135249999998</v>
      </c>
      <c r="G12" s="90">
        <v>737.64105999999992</v>
      </c>
      <c r="H12" s="18"/>
      <c r="I12" s="164"/>
      <c r="J12" s="19"/>
    </row>
    <row r="13" spans="1:10" ht="15.95" customHeight="1" outlineLevel="1" x14ac:dyDescent="0.2">
      <c r="A13" s="184"/>
      <c r="B13" s="186"/>
      <c r="C13" s="130" t="s">
        <v>72</v>
      </c>
      <c r="D13" s="90">
        <f>+D17+D15+D16+D14</f>
        <v>88731.129850664802</v>
      </c>
      <c r="E13" s="87"/>
      <c r="F13" s="90">
        <f>+F17+F15+F16+F14</f>
        <v>126960.29778000005</v>
      </c>
      <c r="G13" s="90">
        <f>+G17+G15+G16+G14</f>
        <v>116653.08034999971</v>
      </c>
      <c r="H13" s="90"/>
      <c r="I13" s="164"/>
      <c r="J13" s="19"/>
    </row>
    <row r="14" spans="1:10" ht="15.95" customHeight="1" outlineLevel="1" x14ac:dyDescent="0.2">
      <c r="A14" s="184"/>
      <c r="B14" s="186"/>
      <c r="C14" s="131" t="s">
        <v>34</v>
      </c>
      <c r="D14" s="90">
        <v>61536.259441551258</v>
      </c>
      <c r="E14" s="146"/>
      <c r="F14" s="90">
        <v>79165.529680000065</v>
      </c>
      <c r="G14" s="90">
        <v>88942.5249799999</v>
      </c>
      <c r="H14" s="18"/>
      <c r="I14" s="164"/>
      <c r="J14" s="19"/>
    </row>
    <row r="15" spans="1:10" ht="15.95" customHeight="1" outlineLevel="1" x14ac:dyDescent="0.2">
      <c r="A15" s="184"/>
      <c r="B15" s="186"/>
      <c r="C15" s="131" t="s">
        <v>33</v>
      </c>
      <c r="D15" s="90">
        <v>25864.346623662419</v>
      </c>
      <c r="E15" s="146"/>
      <c r="F15" s="90">
        <v>46443.638429999977</v>
      </c>
      <c r="G15" s="90">
        <v>17601.726480000001</v>
      </c>
      <c r="H15" s="18"/>
      <c r="I15" s="164"/>
      <c r="J15" s="19"/>
    </row>
    <row r="16" spans="1:10" ht="15.95" customHeight="1" outlineLevel="1" x14ac:dyDescent="0.2">
      <c r="A16" s="184"/>
      <c r="B16" s="186"/>
      <c r="C16" s="131" t="s">
        <v>32</v>
      </c>
      <c r="D16" s="90">
        <v>1330.523785451124</v>
      </c>
      <c r="E16" s="146"/>
      <c r="F16" s="90">
        <v>1351.12967</v>
      </c>
      <c r="G16" s="90">
        <v>2065.8404399999999</v>
      </c>
      <c r="H16" s="18"/>
      <c r="I16" s="164"/>
      <c r="J16" s="19"/>
    </row>
    <row r="17" spans="1:11" ht="15.95" customHeight="1" outlineLevel="1" x14ac:dyDescent="0.2">
      <c r="A17" s="184"/>
      <c r="B17" s="186"/>
      <c r="C17" s="131" t="s">
        <v>112</v>
      </c>
      <c r="D17" s="90">
        <v>0</v>
      </c>
      <c r="E17" s="146"/>
      <c r="F17" s="90">
        <v>0</v>
      </c>
      <c r="G17" s="90">
        <v>8042.9884499998116</v>
      </c>
      <c r="H17" s="18"/>
      <c r="I17" s="164"/>
      <c r="J17" s="19"/>
    </row>
    <row r="18" spans="1:11" ht="15.95" customHeight="1" x14ac:dyDescent="0.2">
      <c r="A18" s="184"/>
      <c r="B18" s="186"/>
      <c r="C18" s="132" t="s">
        <v>68</v>
      </c>
      <c r="D18" s="90">
        <v>356959.2819068869</v>
      </c>
      <c r="E18" s="146"/>
      <c r="F18" s="90">
        <v>348842.41976999497</v>
      </c>
      <c r="G18" s="90">
        <v>307856.78421999287</v>
      </c>
      <c r="H18" s="17"/>
      <c r="I18" s="164"/>
      <c r="J18" s="20"/>
    </row>
    <row r="19" spans="1:11" ht="15.95" customHeight="1" x14ac:dyDescent="0.2">
      <c r="A19" s="184"/>
      <c r="B19" s="186"/>
      <c r="C19" s="132" t="s">
        <v>69</v>
      </c>
      <c r="D19" s="90">
        <v>51045.699514446809</v>
      </c>
      <c r="E19" s="146"/>
      <c r="F19" s="90">
        <v>61264.865119999973</v>
      </c>
      <c r="G19" s="90">
        <v>48245.234829999987</v>
      </c>
      <c r="H19" s="17"/>
      <c r="I19" s="164"/>
      <c r="J19" s="16"/>
    </row>
    <row r="20" spans="1:11" ht="15.95" customHeight="1" x14ac:dyDescent="0.2">
      <c r="A20" s="184"/>
      <c r="B20" s="186"/>
      <c r="C20" s="133" t="s">
        <v>39</v>
      </c>
      <c r="D20" s="90">
        <v>1538.035095425606</v>
      </c>
      <c r="E20" s="146"/>
      <c r="F20" s="90">
        <v>560.66882399999997</v>
      </c>
      <c r="G20" s="90">
        <v>789.2913699999998</v>
      </c>
      <c r="H20" s="17"/>
      <c r="I20" s="164"/>
      <c r="J20" s="16"/>
    </row>
    <row r="21" spans="1:11" s="8" customFormat="1" ht="15.95" customHeight="1" x14ac:dyDescent="0.2">
      <c r="A21" s="184"/>
      <c r="B21" s="186"/>
      <c r="C21" s="133" t="s">
        <v>40</v>
      </c>
      <c r="D21" s="90">
        <v>2566.8763461480821</v>
      </c>
      <c r="E21" s="146"/>
      <c r="F21" s="90">
        <v>3172.52142</v>
      </c>
      <c r="G21" s="90">
        <v>2705.2817100000002</v>
      </c>
      <c r="H21" s="21"/>
      <c r="I21" s="164"/>
      <c r="J21" s="16"/>
      <c r="K21" s="22"/>
    </row>
    <row r="22" spans="1:11" ht="15.95" customHeight="1" x14ac:dyDescent="0.2">
      <c r="A22" s="184"/>
      <c r="B22" s="186"/>
      <c r="C22" s="133" t="s">
        <v>24</v>
      </c>
      <c r="D22" s="90">
        <v>19550.40562140807</v>
      </c>
      <c r="E22" s="146"/>
      <c r="F22" s="90">
        <v>14413.22531</v>
      </c>
      <c r="G22" s="90">
        <v>25171.048690000542</v>
      </c>
      <c r="H22" s="17"/>
      <c r="I22" s="164"/>
      <c r="J22" s="16"/>
      <c r="K22" s="23"/>
    </row>
    <row r="23" spans="1:11" ht="15.95" customHeight="1" x14ac:dyDescent="0.2">
      <c r="A23" s="184"/>
      <c r="B23" s="186"/>
      <c r="C23" s="133" t="s">
        <v>25</v>
      </c>
      <c r="D23" s="90">
        <v>69500.687586804532</v>
      </c>
      <c r="E23" s="146"/>
      <c r="F23" s="90">
        <v>79614.613410000005</v>
      </c>
      <c r="G23" s="90">
        <v>83916.166029999964</v>
      </c>
      <c r="H23" s="17"/>
      <c r="I23" s="164"/>
      <c r="J23" s="16"/>
      <c r="K23" s="24"/>
    </row>
    <row r="24" spans="1:11" ht="15.95" customHeight="1" x14ac:dyDescent="0.2">
      <c r="A24" s="184"/>
      <c r="B24" s="186"/>
      <c r="C24" s="133" t="s">
        <v>37</v>
      </c>
      <c r="D24" s="90">
        <v>3444.0319502548882</v>
      </c>
      <c r="E24" s="146"/>
      <c r="F24" s="90">
        <v>4894.5809200000003</v>
      </c>
      <c r="G24" s="90">
        <v>2106.2912700000002</v>
      </c>
      <c r="H24" s="17"/>
      <c r="I24" s="164"/>
      <c r="J24" s="25"/>
      <c r="K24" s="23"/>
    </row>
    <row r="25" spans="1:11" ht="15.95" customHeight="1" x14ac:dyDescent="0.2">
      <c r="A25" s="184"/>
      <c r="B25" s="186"/>
      <c r="C25" s="133" t="s">
        <v>26</v>
      </c>
      <c r="D25" s="90">
        <v>1817.820856003761</v>
      </c>
      <c r="E25" s="146"/>
      <c r="F25" s="90">
        <v>1433.16283999998</v>
      </c>
      <c r="G25" s="90">
        <v>2369.687360000094</v>
      </c>
      <c r="H25" s="17"/>
      <c r="I25" s="164"/>
      <c r="J25" s="25"/>
    </row>
    <row r="26" spans="1:11" ht="15.95" customHeight="1" x14ac:dyDescent="0.2">
      <c r="A26" s="184"/>
      <c r="B26" s="186"/>
      <c r="C26" s="133" t="s">
        <v>27</v>
      </c>
      <c r="D26" s="90">
        <v>27781.430884157591</v>
      </c>
      <c r="E26" s="146"/>
      <c r="F26" s="90">
        <v>18106.98055</v>
      </c>
      <c r="G26" s="90">
        <v>31571.097880000008</v>
      </c>
      <c r="H26" s="17"/>
      <c r="I26" s="164"/>
      <c r="J26" s="16"/>
    </row>
    <row r="27" spans="1:11" ht="15.95" customHeight="1" x14ac:dyDescent="0.2">
      <c r="A27" s="184"/>
      <c r="B27" s="186"/>
      <c r="C27" s="133" t="s">
        <v>38</v>
      </c>
      <c r="D27" s="90">
        <v>4257.0257278273102</v>
      </c>
      <c r="E27" s="146"/>
      <c r="F27" s="90">
        <v>11510.291740000001</v>
      </c>
      <c r="G27" s="90">
        <v>15742.05108000003</v>
      </c>
      <c r="H27" s="17"/>
      <c r="I27" s="164"/>
    </row>
    <row r="28" spans="1:11" ht="15.95" customHeight="1" x14ac:dyDescent="0.2">
      <c r="A28" s="184"/>
      <c r="B28" s="186"/>
      <c r="C28" s="133" t="s">
        <v>103</v>
      </c>
      <c r="D28" s="90">
        <v>142944.73894467831</v>
      </c>
      <c r="E28" s="146"/>
      <c r="F28" s="90">
        <v>142621.03169999999</v>
      </c>
      <c r="G28" s="90">
        <v>145471.44649</v>
      </c>
      <c r="H28" s="17"/>
      <c r="I28" s="164"/>
    </row>
    <row r="29" spans="1:11" ht="15.95" customHeight="1" x14ac:dyDescent="0.2">
      <c r="A29" s="184"/>
      <c r="B29" s="186"/>
      <c r="C29" s="133" t="s">
        <v>95</v>
      </c>
      <c r="D29" s="90">
        <v>5441.0577169919106</v>
      </c>
      <c r="E29" s="146"/>
      <c r="F29" s="90">
        <v>4093.2345299999688</v>
      </c>
      <c r="G29" s="90">
        <v>5740.0708599997542</v>
      </c>
      <c r="H29" s="17"/>
      <c r="I29" s="164"/>
    </row>
    <row r="30" spans="1:11" ht="15.95" customHeight="1" x14ac:dyDescent="0.2">
      <c r="A30" s="184"/>
      <c r="B30" s="186"/>
      <c r="C30" s="133" t="s">
        <v>96</v>
      </c>
      <c r="D30" s="90">
        <v>4405.4028514780957</v>
      </c>
      <c r="E30" s="146"/>
      <c r="F30" s="90">
        <v>3198.544139999929</v>
      </c>
      <c r="G30" s="90">
        <v>5939.0347499990567</v>
      </c>
      <c r="H30" s="17"/>
      <c r="I30" s="164"/>
    </row>
    <row r="31" spans="1:11" ht="15.95" customHeight="1" x14ac:dyDescent="0.2">
      <c r="A31" s="184"/>
      <c r="B31" s="186"/>
      <c r="C31" s="133" t="s">
        <v>28</v>
      </c>
      <c r="D31" s="90">
        <v>259.18241003968382</v>
      </c>
      <c r="E31" s="146"/>
      <c r="F31" s="90">
        <v>1292.1067200000009</v>
      </c>
      <c r="G31" s="90">
        <v>1235.35196</v>
      </c>
      <c r="H31" s="21"/>
      <c r="I31" s="164"/>
      <c r="J31" s="16"/>
    </row>
    <row r="32" spans="1:11" s="11" customFormat="1" ht="18" customHeight="1" x14ac:dyDescent="0.25">
      <c r="A32" s="184"/>
      <c r="B32" s="187"/>
      <c r="C32" s="67" t="s">
        <v>87</v>
      </c>
      <c r="D32" s="68">
        <f>+D10+SUM(D18:D31)</f>
        <v>999592.42788931541</v>
      </c>
      <c r="E32"/>
      <c r="F32" s="68">
        <f>+F10+SUM(F18:F31)</f>
        <v>1025312.5531939941</v>
      </c>
      <c r="G32" s="68">
        <f>+G10+SUM(G18:G31)</f>
        <v>1030208.7907699919</v>
      </c>
      <c r="H32" s="21"/>
      <c r="I32" s="165"/>
      <c r="J32" s="26"/>
      <c r="K32" s="27"/>
    </row>
    <row r="33" spans="1:10" s="7" customFormat="1" ht="6.6" customHeight="1" x14ac:dyDescent="0.25">
      <c r="A33" s="184"/>
      <c r="B33" s="33"/>
      <c r="C33" s="53"/>
      <c r="D33" s="28"/>
      <c r="E33" s="28"/>
      <c r="F33" s="28"/>
      <c r="G33" s="28"/>
      <c r="H33" s="21"/>
      <c r="I33" s="54"/>
      <c r="J33" s="16"/>
    </row>
    <row r="34" spans="1:10" ht="18.75" customHeight="1" x14ac:dyDescent="0.2">
      <c r="A34" s="184"/>
      <c r="B34" s="166" t="s">
        <v>45</v>
      </c>
      <c r="C34" s="57" t="s">
        <v>66</v>
      </c>
      <c r="D34" s="58">
        <v>131380.3765054539</v>
      </c>
      <c r="E34" s="147"/>
      <c r="F34" s="58">
        <v>117219.4685799999</v>
      </c>
      <c r="G34" s="58">
        <v>153695.76949999979</v>
      </c>
      <c r="H34" s="21"/>
      <c r="I34" s="163">
        <f>+G36/G41</f>
        <v>0.14173724018677314</v>
      </c>
    </row>
    <row r="35" spans="1:10" ht="18.75" customHeight="1" x14ac:dyDescent="0.2">
      <c r="A35" s="184"/>
      <c r="B35" s="167"/>
      <c r="C35" s="59" t="s">
        <v>67</v>
      </c>
      <c r="D35" s="56">
        <v>18961.315392496948</v>
      </c>
      <c r="E35" s="147"/>
      <c r="F35" s="56">
        <v>14908.138709999999</v>
      </c>
      <c r="G35" s="56">
        <v>16437.385119999999</v>
      </c>
      <c r="H35" s="21"/>
      <c r="I35" s="164"/>
    </row>
    <row r="36" spans="1:10" s="11" customFormat="1" ht="18.75" customHeight="1" x14ac:dyDescent="0.25">
      <c r="A36" s="184"/>
      <c r="B36" s="168"/>
      <c r="C36" s="127" t="s">
        <v>104</v>
      </c>
      <c r="D36" s="68">
        <f t="shared" ref="D36:F36" si="0">SUM(D34:D35)</f>
        <v>150341.69189795083</v>
      </c>
      <c r="E36" s="21"/>
      <c r="F36" s="68">
        <f t="shared" si="0"/>
        <v>132127.6072899999</v>
      </c>
      <c r="G36" s="68">
        <f>SUM(G34:G35)</f>
        <v>170133.15461999978</v>
      </c>
      <c r="H36" s="17"/>
      <c r="I36" s="165"/>
      <c r="J36" s="29"/>
    </row>
    <row r="37" spans="1:10" s="11" customFormat="1" ht="15.75" x14ac:dyDescent="0.25">
      <c r="A37" s="184"/>
      <c r="B37" s="33"/>
      <c r="C37" s="30"/>
      <c r="D37" s="120"/>
      <c r="E37" s="120"/>
      <c r="F37" s="120"/>
      <c r="G37" s="120"/>
      <c r="H37" s="17"/>
      <c r="I37" s="54"/>
      <c r="J37" s="29"/>
    </row>
    <row r="38" spans="1:10" s="11" customFormat="1" ht="15.75" customHeight="1" x14ac:dyDescent="0.25">
      <c r="A38" s="184"/>
      <c r="B38" s="176" t="s">
        <v>47</v>
      </c>
      <c r="C38" s="176"/>
      <c r="D38" s="69">
        <f>D41-D39</f>
        <v>589020.57012183359</v>
      </c>
      <c r="E38" s="21"/>
      <c r="F38" s="69">
        <f t="shared" ref="F38:G38" si="1">F41-F39</f>
        <v>612032.74688399921</v>
      </c>
      <c r="G38" s="69">
        <f t="shared" si="1"/>
        <v>671401.49000999902</v>
      </c>
      <c r="H38" s="17"/>
      <c r="I38" s="70">
        <f>+G38/$G$41</f>
        <v>0.55934185470112885</v>
      </c>
      <c r="J38" s="29"/>
    </row>
    <row r="39" spans="1:10" s="11" customFormat="1" ht="15.75" customHeight="1" x14ac:dyDescent="0.2">
      <c r="A39" s="184"/>
      <c r="B39" s="176" t="s">
        <v>48</v>
      </c>
      <c r="C39" s="176"/>
      <c r="D39" s="69">
        <f>+D18+D19+D21+D36</f>
        <v>560913.54966543266</v>
      </c>
      <c r="E39" s="21"/>
      <c r="F39" s="69">
        <f>+F18+F19+F21+F36</f>
        <v>545407.41359999485</v>
      </c>
      <c r="G39" s="69">
        <f>+G18+G19+G21+G36</f>
        <v>528940.45537999261</v>
      </c>
      <c r="H39" s="83"/>
      <c r="I39" s="70">
        <f>+G39/$G$41</f>
        <v>0.44065814529887115</v>
      </c>
      <c r="J39" s="29"/>
    </row>
    <row r="40" spans="1:10" s="7" customFormat="1" ht="15" x14ac:dyDescent="0.25">
      <c r="B40" s="33"/>
      <c r="C40" s="30"/>
      <c r="D40" s="34"/>
      <c r="E40" s="21"/>
      <c r="F40" s="32"/>
      <c r="G40" s="32"/>
      <c r="H40" s="17"/>
      <c r="I40" s="33"/>
      <c r="J40" s="19"/>
    </row>
    <row r="41" spans="1:10" s="7" customFormat="1" ht="24.75" customHeight="1" x14ac:dyDescent="0.25">
      <c r="A41" s="177" t="s">
        <v>49</v>
      </c>
      <c r="B41" s="178" t="s">
        <v>79</v>
      </c>
      <c r="C41" s="179"/>
      <c r="D41" s="63">
        <f t="shared" ref="D41" si="2">+D36+D32</f>
        <v>1149934.1197872662</v>
      </c>
      <c r="E41" s="55"/>
      <c r="F41" s="63">
        <f t="shared" ref="F41" si="3">+F32+F36</f>
        <v>1157440.1604839941</v>
      </c>
      <c r="G41" s="63">
        <f>+G32+G36</f>
        <v>1200341.9453899916</v>
      </c>
      <c r="H41" s="17"/>
      <c r="I41" s="135" t="s">
        <v>106</v>
      </c>
      <c r="J41" s="19"/>
    </row>
    <row r="42" spans="1:10" s="7" customFormat="1" ht="14.25" customHeight="1" x14ac:dyDescent="0.2">
      <c r="A42" s="177"/>
      <c r="B42" s="180" t="s">
        <v>77</v>
      </c>
      <c r="C42" s="181"/>
      <c r="D42" s="60"/>
      <c r="E42" s="21"/>
      <c r="F42" s="90">
        <v>50617.121749999998</v>
      </c>
      <c r="G42" s="90">
        <v>74675.808949999991</v>
      </c>
      <c r="H42" s="17"/>
      <c r="I42" s="135" t="s">
        <v>106</v>
      </c>
      <c r="J42" s="19"/>
    </row>
    <row r="43" spans="1:10" s="7" customFormat="1" ht="14.25" customHeight="1" x14ac:dyDescent="0.2">
      <c r="A43" s="177"/>
      <c r="B43" s="180" t="s">
        <v>78</v>
      </c>
      <c r="C43" s="181"/>
      <c r="D43" s="60"/>
      <c r="E43" s="21"/>
      <c r="F43" s="90">
        <v>2666.49424</v>
      </c>
      <c r="G43" s="90">
        <v>3702.7886199999994</v>
      </c>
      <c r="H43" s="17"/>
      <c r="I43" s="135"/>
      <c r="J43" s="19"/>
    </row>
    <row r="44" spans="1:10" s="7" customFormat="1" ht="25.5" customHeight="1" x14ac:dyDescent="0.2">
      <c r="A44" s="177"/>
      <c r="B44" s="178" t="s">
        <v>80</v>
      </c>
      <c r="C44" s="179"/>
      <c r="D44" s="63"/>
      <c r="E44" s="83"/>
      <c r="F44" s="65">
        <f t="shared" ref="F44" si="4">+F41-F42-F43</f>
        <v>1104156.5444939942</v>
      </c>
      <c r="G44" s="65">
        <f>+G41-G42-G43</f>
        <v>1121963.3478199916</v>
      </c>
      <c r="H44" s="17"/>
      <c r="I44" s="82" t="s">
        <v>106</v>
      </c>
      <c r="J44" s="19"/>
    </row>
    <row r="45" spans="1:10" s="7" customFormat="1" ht="14.25" customHeight="1" x14ac:dyDescent="0.2">
      <c r="A45" s="177"/>
      <c r="B45" s="180" t="s">
        <v>81</v>
      </c>
      <c r="C45" s="181"/>
      <c r="D45" s="71"/>
      <c r="E45" s="83"/>
      <c r="F45" s="90">
        <v>10706.95757</v>
      </c>
      <c r="G45" s="90">
        <v>25372.004000000001</v>
      </c>
      <c r="H45" s="17"/>
      <c r="I45" s="135"/>
      <c r="J45" s="19"/>
    </row>
    <row r="46" spans="1:10" s="7" customFormat="1" ht="33" customHeight="1" x14ac:dyDescent="0.2">
      <c r="A46" s="177"/>
      <c r="B46" s="182" t="s">
        <v>91</v>
      </c>
      <c r="C46" s="183"/>
      <c r="D46" s="63"/>
      <c r="E46" s="83"/>
      <c r="F46" s="66">
        <f t="shared" ref="F46" si="5">+F44-F45</f>
        <v>1093449.5869239941</v>
      </c>
      <c r="G46" s="66">
        <f>+G44-G45</f>
        <v>1096591.3438199917</v>
      </c>
      <c r="H46" s="17"/>
      <c r="I46" s="82"/>
      <c r="J46" s="19"/>
    </row>
    <row r="47" spans="1:10" customFormat="1" ht="15" x14ac:dyDescent="0.25"/>
    <row r="48" spans="1:10" customFormat="1" ht="27.75" customHeight="1" x14ac:dyDescent="0.25">
      <c r="A48" s="188" t="s">
        <v>76</v>
      </c>
      <c r="B48" s="189"/>
      <c r="C48" s="189"/>
      <c r="D48" s="189"/>
      <c r="E48" s="189"/>
      <c r="F48" s="189"/>
      <c r="G48" s="189"/>
      <c r="H48" s="189"/>
      <c r="I48" s="190"/>
    </row>
    <row r="49" spans="1:10" customFormat="1" ht="8.25" customHeight="1" x14ac:dyDescent="0.25"/>
    <row r="50" spans="1:10" s="8" customFormat="1" ht="30" customHeight="1" x14ac:dyDescent="0.25">
      <c r="C50" s="61"/>
      <c r="D50"/>
      <c r="E50" s="95"/>
      <c r="F50" s="96" t="str">
        <f>+F8</f>
        <v>Recaudación
 2020</v>
      </c>
      <c r="G50" s="96" t="str">
        <f>+G8</f>
        <v>Recaudación 
2021</v>
      </c>
      <c r="H50" s="95"/>
      <c r="I50" s="55"/>
      <c r="J50" s="10"/>
    </row>
    <row r="51" spans="1:10" customFormat="1" ht="8.25" customHeight="1" x14ac:dyDescent="0.25"/>
    <row r="52" spans="1:10" s="11" customFormat="1" ht="19.5" customHeight="1" x14ac:dyDescent="0.25">
      <c r="A52" s="191" t="s">
        <v>75</v>
      </c>
      <c r="B52" s="191"/>
      <c r="C52" s="191"/>
      <c r="D52"/>
      <c r="E52"/>
      <c r="F52" s="107">
        <f>+F54</f>
        <v>0</v>
      </c>
      <c r="G52" s="107">
        <f t="shared" ref="G52" si="6">+G54</f>
        <v>0</v>
      </c>
      <c r="H52"/>
      <c r="I52"/>
      <c r="J52" s="16"/>
    </row>
    <row r="53" spans="1:10" customFormat="1" ht="6" customHeight="1" x14ac:dyDescent="0.25"/>
    <row r="54" spans="1:10" customFormat="1" ht="19.5" customHeight="1" x14ac:dyDescent="0.25">
      <c r="A54" s="192" t="s">
        <v>94</v>
      </c>
      <c r="B54" s="192"/>
      <c r="C54" s="192"/>
      <c r="F54" s="97">
        <f>+F77+F81</f>
        <v>0</v>
      </c>
      <c r="G54" s="97">
        <f>+G77+G81</f>
        <v>0</v>
      </c>
    </row>
    <row r="55" spans="1:10" customFormat="1" ht="6" hidden="1" customHeight="1" outlineLevel="1" x14ac:dyDescent="0.25"/>
    <row r="56" spans="1:10" s="8" customFormat="1" ht="15.95" hidden="1" customHeight="1" outlineLevel="1" x14ac:dyDescent="0.25">
      <c r="A56" s="193" t="s">
        <v>42</v>
      </c>
      <c r="B56" s="194" t="s">
        <v>43</v>
      </c>
      <c r="C56" s="85" t="s">
        <v>1</v>
      </c>
      <c r="D56"/>
      <c r="E56" s="98"/>
      <c r="F56" s="86"/>
      <c r="G56" s="88"/>
      <c r="H56"/>
      <c r="I56"/>
      <c r="J56" s="16"/>
    </row>
    <row r="57" spans="1:10" ht="15.95" hidden="1" customHeight="1" outlineLevel="2" x14ac:dyDescent="0.25">
      <c r="A57" s="193"/>
      <c r="B57" s="195"/>
      <c r="C57" s="89" t="s">
        <v>71</v>
      </c>
      <c r="D57"/>
      <c r="E57" s="98"/>
      <c r="F57" s="90"/>
      <c r="G57" s="91"/>
      <c r="H57"/>
      <c r="I57"/>
      <c r="J57" s="16"/>
    </row>
    <row r="58" spans="1:10" ht="15.95" hidden="1" customHeight="1" outlineLevel="2" x14ac:dyDescent="0.25">
      <c r="A58" s="193"/>
      <c r="B58" s="195"/>
      <c r="C58" s="89" t="s">
        <v>35</v>
      </c>
      <c r="D58"/>
      <c r="E58" s="98"/>
      <c r="F58" s="90"/>
      <c r="G58" s="91"/>
      <c r="H58"/>
      <c r="I58"/>
      <c r="J58" s="19"/>
    </row>
    <row r="59" spans="1:10" ht="15.95" hidden="1" customHeight="1" outlineLevel="2" x14ac:dyDescent="0.25">
      <c r="A59" s="193"/>
      <c r="B59" s="195"/>
      <c r="C59" s="89" t="s">
        <v>72</v>
      </c>
      <c r="D59"/>
      <c r="E59" s="98"/>
      <c r="F59" s="90"/>
      <c r="G59" s="91"/>
      <c r="H59"/>
      <c r="I59"/>
      <c r="J59" s="19"/>
    </row>
    <row r="60" spans="1:10" ht="15.95" hidden="1" customHeight="1" outlineLevel="2" x14ac:dyDescent="0.25">
      <c r="A60" s="193"/>
      <c r="B60" s="195"/>
      <c r="C60" s="92" t="s">
        <v>34</v>
      </c>
      <c r="D60"/>
      <c r="E60" s="98"/>
      <c r="F60" s="90"/>
      <c r="G60" s="91"/>
      <c r="H60"/>
      <c r="I60"/>
      <c r="J60" s="19"/>
    </row>
    <row r="61" spans="1:10" ht="15.95" hidden="1" customHeight="1" outlineLevel="2" x14ac:dyDescent="0.25">
      <c r="A61" s="193"/>
      <c r="B61" s="195"/>
      <c r="C61" s="92" t="s">
        <v>33</v>
      </c>
      <c r="D61"/>
      <c r="E61" s="98"/>
      <c r="F61" s="90"/>
      <c r="G61" s="91"/>
      <c r="H61"/>
      <c r="I61"/>
      <c r="J61" s="19"/>
    </row>
    <row r="62" spans="1:10" ht="15.95" hidden="1" customHeight="1" outlineLevel="2" x14ac:dyDescent="0.25">
      <c r="A62" s="193"/>
      <c r="B62" s="195"/>
      <c r="C62" s="92" t="s">
        <v>32</v>
      </c>
      <c r="D62"/>
      <c r="E62" s="98"/>
      <c r="F62" s="90"/>
      <c r="G62" s="91"/>
      <c r="H62"/>
      <c r="I62"/>
      <c r="J62" s="19"/>
    </row>
    <row r="63" spans="1:10" ht="15.95" hidden="1" customHeight="1" outlineLevel="1" collapsed="1" x14ac:dyDescent="0.25">
      <c r="A63" s="193"/>
      <c r="B63" s="195"/>
      <c r="C63" s="93" t="s">
        <v>68</v>
      </c>
      <c r="D63"/>
      <c r="E63" s="98"/>
      <c r="F63" s="90"/>
      <c r="G63" s="91"/>
      <c r="H63"/>
      <c r="I63"/>
      <c r="J63" s="20"/>
    </row>
    <row r="64" spans="1:10" ht="15.95" hidden="1" customHeight="1" outlineLevel="1" x14ac:dyDescent="0.25">
      <c r="A64" s="193"/>
      <c r="B64" s="195"/>
      <c r="C64" s="93" t="s">
        <v>69</v>
      </c>
      <c r="D64"/>
      <c r="E64" s="98"/>
      <c r="F64" s="90"/>
      <c r="G64" s="91"/>
      <c r="H64"/>
      <c r="I64"/>
      <c r="J64" s="16"/>
    </row>
    <row r="65" spans="1:11" ht="15.95" hidden="1" customHeight="1" outlineLevel="1" x14ac:dyDescent="0.25">
      <c r="A65" s="193"/>
      <c r="B65" s="195"/>
      <c r="C65" s="94" t="s">
        <v>39</v>
      </c>
      <c r="D65"/>
      <c r="E65" s="98"/>
      <c r="F65" s="90"/>
      <c r="G65" s="91"/>
      <c r="H65"/>
      <c r="I65"/>
      <c r="J65" s="16"/>
    </row>
    <row r="66" spans="1:11" s="8" customFormat="1" ht="15.95" hidden="1" customHeight="1" outlineLevel="1" x14ac:dyDescent="0.25">
      <c r="A66" s="193"/>
      <c r="B66" s="195"/>
      <c r="C66" s="94" t="s">
        <v>40</v>
      </c>
      <c r="D66"/>
      <c r="E66" s="98"/>
      <c r="F66" s="90"/>
      <c r="G66" s="91"/>
      <c r="H66"/>
      <c r="I66"/>
      <c r="J66" s="16"/>
      <c r="K66" s="22"/>
    </row>
    <row r="67" spans="1:11" ht="15.95" hidden="1" customHeight="1" outlineLevel="1" x14ac:dyDescent="0.25">
      <c r="A67" s="193"/>
      <c r="B67" s="195"/>
      <c r="C67" s="94" t="s">
        <v>24</v>
      </c>
      <c r="D67"/>
      <c r="E67" s="98"/>
      <c r="F67" s="90"/>
      <c r="G67" s="91"/>
      <c r="H67"/>
      <c r="I67"/>
      <c r="J67" s="16"/>
      <c r="K67" s="23"/>
    </row>
    <row r="68" spans="1:11" ht="15.95" hidden="1" customHeight="1" outlineLevel="1" x14ac:dyDescent="0.25">
      <c r="A68" s="193"/>
      <c r="B68" s="195"/>
      <c r="C68" s="94" t="s">
        <v>25</v>
      </c>
      <c r="D68"/>
      <c r="E68" s="98"/>
      <c r="F68" s="90"/>
      <c r="G68" s="91"/>
      <c r="H68"/>
      <c r="I68"/>
      <c r="J68" s="16"/>
      <c r="K68" s="24"/>
    </row>
    <row r="69" spans="1:11" ht="15.95" hidden="1" customHeight="1" outlineLevel="1" x14ac:dyDescent="0.25">
      <c r="A69" s="193"/>
      <c r="B69" s="195"/>
      <c r="C69" s="94" t="s">
        <v>37</v>
      </c>
      <c r="D69"/>
      <c r="E69" s="98"/>
      <c r="F69" s="90"/>
      <c r="G69" s="91"/>
      <c r="H69"/>
      <c r="I69"/>
      <c r="J69" s="25"/>
      <c r="K69" s="23"/>
    </row>
    <row r="70" spans="1:11" ht="15.95" hidden="1" customHeight="1" outlineLevel="1" x14ac:dyDescent="0.25">
      <c r="A70" s="193"/>
      <c r="B70" s="195"/>
      <c r="C70" s="94" t="s">
        <v>26</v>
      </c>
      <c r="D70"/>
      <c r="E70" s="98"/>
      <c r="F70" s="90"/>
      <c r="G70" s="91"/>
      <c r="H70"/>
      <c r="I70"/>
      <c r="J70" s="25"/>
    </row>
    <row r="71" spans="1:11" ht="15.95" hidden="1" customHeight="1" outlineLevel="1" x14ac:dyDescent="0.25">
      <c r="A71" s="193"/>
      <c r="B71" s="195"/>
      <c r="C71" s="94" t="s">
        <v>27</v>
      </c>
      <c r="D71"/>
      <c r="E71" s="98"/>
      <c r="F71" s="90"/>
      <c r="G71" s="91"/>
      <c r="H71"/>
      <c r="I71"/>
      <c r="J71" s="16"/>
    </row>
    <row r="72" spans="1:11" ht="15.95" hidden="1" customHeight="1" outlineLevel="1" x14ac:dyDescent="0.25">
      <c r="A72" s="193"/>
      <c r="B72" s="195"/>
      <c r="C72" s="94" t="s">
        <v>38</v>
      </c>
      <c r="D72"/>
      <c r="E72" s="98"/>
      <c r="F72" s="90"/>
      <c r="G72" s="91"/>
      <c r="H72"/>
      <c r="I72"/>
    </row>
    <row r="73" spans="1:11" ht="15.95" hidden="1" customHeight="1" outlineLevel="1" x14ac:dyDescent="0.25">
      <c r="A73" s="193"/>
      <c r="B73" s="195"/>
      <c r="C73" s="94" t="s">
        <v>103</v>
      </c>
      <c r="D73"/>
      <c r="E73" s="98"/>
      <c r="F73" s="90"/>
      <c r="G73" s="91"/>
      <c r="H73"/>
      <c r="I73"/>
    </row>
    <row r="74" spans="1:11" ht="15.95" hidden="1" customHeight="1" outlineLevel="1" x14ac:dyDescent="0.25">
      <c r="A74" s="193"/>
      <c r="B74" s="195"/>
      <c r="C74" s="94" t="s">
        <v>95</v>
      </c>
      <c r="D74"/>
      <c r="E74" s="98"/>
      <c r="F74" s="90"/>
      <c r="G74" s="91"/>
      <c r="H74"/>
      <c r="I74"/>
    </row>
    <row r="75" spans="1:11" ht="15.95" hidden="1" customHeight="1" outlineLevel="1" x14ac:dyDescent="0.25">
      <c r="A75" s="193"/>
      <c r="B75" s="195"/>
      <c r="C75" s="94" t="s">
        <v>96</v>
      </c>
      <c r="D75"/>
      <c r="E75" s="98"/>
      <c r="F75" s="90"/>
      <c r="G75" s="91"/>
      <c r="H75"/>
      <c r="I75"/>
    </row>
    <row r="76" spans="1:11" ht="15.95" hidden="1" customHeight="1" outlineLevel="1" x14ac:dyDescent="0.25">
      <c r="A76" s="193"/>
      <c r="B76" s="195"/>
      <c r="C76" s="94" t="s">
        <v>28</v>
      </c>
      <c r="D76"/>
      <c r="E76" s="98"/>
      <c r="F76" s="90"/>
      <c r="G76" s="91"/>
      <c r="H76"/>
      <c r="I76"/>
      <c r="J76" s="16"/>
    </row>
    <row r="77" spans="1:11" s="11" customFormat="1" ht="18" hidden="1" customHeight="1" outlineLevel="1" x14ac:dyDescent="0.25">
      <c r="A77" s="193"/>
      <c r="B77" s="196"/>
      <c r="C77" s="99" t="s">
        <v>44</v>
      </c>
      <c r="D77"/>
      <c r="E77" s="82"/>
      <c r="F77" s="100">
        <f>+F56+F63+F64+SUM(F65:F76)</f>
        <v>0</v>
      </c>
      <c r="G77" s="100"/>
      <c r="H77"/>
      <c r="I77"/>
      <c r="J77" s="26"/>
      <c r="K77" s="27"/>
    </row>
    <row r="78" spans="1:11" s="7" customFormat="1" ht="10.5" hidden="1" customHeight="1" outlineLevel="1" x14ac:dyDescent="0.25">
      <c r="A78" s="193"/>
      <c r="B78" s="33"/>
      <c r="C78" s="53"/>
      <c r="D78"/>
      <c r="E78" s="28"/>
      <c r="F78" s="28"/>
      <c r="G78" s="28"/>
      <c r="H78"/>
      <c r="I78"/>
      <c r="J78" s="16"/>
    </row>
    <row r="79" spans="1:11" ht="18.75" hidden="1" customHeight="1" outlineLevel="1" x14ac:dyDescent="0.25">
      <c r="A79" s="193"/>
      <c r="B79" s="197" t="s">
        <v>45</v>
      </c>
      <c r="C79" s="101" t="s">
        <v>66</v>
      </c>
      <c r="D79"/>
      <c r="E79" s="102"/>
      <c r="F79" s="103"/>
      <c r="G79" s="104"/>
      <c r="H79"/>
      <c r="I79"/>
    </row>
    <row r="80" spans="1:11" ht="18.75" hidden="1" customHeight="1" outlineLevel="1" x14ac:dyDescent="0.25">
      <c r="A80" s="193"/>
      <c r="B80" s="198"/>
      <c r="C80" s="105" t="s">
        <v>67</v>
      </c>
      <c r="D80"/>
      <c r="E80" s="102"/>
      <c r="F80" s="90"/>
      <c r="G80" s="91"/>
      <c r="H80"/>
      <c r="I80"/>
    </row>
    <row r="81" spans="1:10" s="11" customFormat="1" ht="18.75" hidden="1" customHeight="1" outlineLevel="1" x14ac:dyDescent="0.25">
      <c r="A81" s="193"/>
      <c r="B81" s="199"/>
      <c r="C81" s="106" t="s">
        <v>46</v>
      </c>
      <c r="D81"/>
      <c r="E81" s="21"/>
      <c r="F81" s="100">
        <f>SUM(F79:F80)</f>
        <v>0</v>
      </c>
      <c r="G81" s="100"/>
      <c r="H81"/>
      <c r="I81"/>
      <c r="J81" s="29"/>
    </row>
    <row r="82" spans="1:10" customFormat="1" ht="18.75" customHeight="1" collapsed="1" x14ac:dyDescent="0.25"/>
    <row r="83" spans="1:10" ht="33" customHeight="1" x14ac:dyDescent="0.2">
      <c r="A83" s="200" t="s">
        <v>83</v>
      </c>
      <c r="B83" s="201"/>
      <c r="C83" s="201"/>
      <c r="D83" s="201"/>
      <c r="E83" s="201"/>
      <c r="F83" s="201"/>
      <c r="G83" s="201"/>
      <c r="H83" s="201"/>
      <c r="I83" s="202"/>
    </row>
    <row r="84" spans="1:10" ht="8.25" customHeight="1" x14ac:dyDescent="0.25">
      <c r="C84" s="5"/>
      <c r="D84"/>
      <c r="F84" s="3"/>
      <c r="G84" s="6"/>
      <c r="H84" s="7"/>
    </row>
    <row r="85" spans="1:10" s="8" customFormat="1" ht="51" customHeight="1" x14ac:dyDescent="0.25">
      <c r="C85" s="61"/>
      <c r="D85" s="108" t="str">
        <f>+D8</f>
        <v>Meta 
2021</v>
      </c>
      <c r="E85"/>
      <c r="F85" s="108" t="str">
        <f>+F8</f>
        <v>Recaudación
 2020</v>
      </c>
      <c r="G85" s="108" t="str">
        <f>+G8</f>
        <v>Recaudación 
2021</v>
      </c>
      <c r="H85"/>
      <c r="I85" s="108" t="s">
        <v>111</v>
      </c>
      <c r="J85" s="10"/>
    </row>
    <row r="86" spans="1:10" customFormat="1" ht="6" customHeight="1" x14ac:dyDescent="0.25"/>
    <row r="87" spans="1:10" s="8" customFormat="1" ht="15.95" customHeight="1" x14ac:dyDescent="0.2">
      <c r="A87" s="203" t="s">
        <v>42</v>
      </c>
      <c r="B87" s="204" t="s">
        <v>43</v>
      </c>
      <c r="C87" s="85" t="s">
        <v>1</v>
      </c>
      <c r="D87" s="86">
        <f t="shared" ref="D87:D92" si="7">+D10</f>
        <v>308080.75047676382</v>
      </c>
      <c r="E87" s="98"/>
      <c r="F87" s="86">
        <f t="shared" ref="F87:F92" si="8">+F10+F56</f>
        <v>330294.30619999929</v>
      </c>
      <c r="G87" s="88">
        <f t="shared" ref="G87:G92" si="9">+G10</f>
        <v>351349.9522699996</v>
      </c>
      <c r="H87" s="17"/>
      <c r="I87" s="207">
        <f>+G108/G117</f>
        <v>0.85826275981322697</v>
      </c>
      <c r="J87" s="16"/>
    </row>
    <row r="88" spans="1:10" ht="15.95" hidden="1" customHeight="1" outlineLevel="1" x14ac:dyDescent="0.25">
      <c r="A88" s="203"/>
      <c r="B88" s="205"/>
      <c r="C88" s="89" t="s">
        <v>71</v>
      </c>
      <c r="D88" s="90">
        <f t="shared" si="7"/>
        <v>219349.62062609958</v>
      </c>
      <c r="E88" s="98"/>
      <c r="F88" s="90">
        <f t="shared" si="8"/>
        <v>200612.87317000001</v>
      </c>
      <c r="G88" s="91">
        <f t="shared" si="9"/>
        <v>233959.2308599994</v>
      </c>
      <c r="H88" s="18"/>
      <c r="I88" s="208"/>
      <c r="J88" s="16"/>
    </row>
    <row r="89" spans="1:10" ht="15.95" hidden="1" customHeight="1" outlineLevel="1" x14ac:dyDescent="0.25">
      <c r="A89" s="203"/>
      <c r="B89" s="205"/>
      <c r="C89" s="89" t="s">
        <v>35</v>
      </c>
      <c r="D89" s="90">
        <f t="shared" si="7"/>
        <v>0</v>
      </c>
      <c r="E89" s="98"/>
      <c r="F89" s="90">
        <f t="shared" si="8"/>
        <v>2721.135249999998</v>
      </c>
      <c r="G89" s="91">
        <f t="shared" si="9"/>
        <v>737.64105999999992</v>
      </c>
      <c r="H89" s="18"/>
      <c r="I89" s="208"/>
      <c r="J89" s="19"/>
    </row>
    <row r="90" spans="1:10" ht="15.95" hidden="1" customHeight="1" outlineLevel="1" x14ac:dyDescent="0.25">
      <c r="A90" s="203"/>
      <c r="B90" s="205"/>
      <c r="C90" s="89" t="s">
        <v>72</v>
      </c>
      <c r="D90" s="90">
        <f t="shared" si="7"/>
        <v>88731.129850664802</v>
      </c>
      <c r="E90" s="98"/>
      <c r="F90" s="90">
        <f t="shared" si="8"/>
        <v>126960.29778000005</v>
      </c>
      <c r="G90" s="91">
        <f t="shared" si="9"/>
        <v>116653.08034999971</v>
      </c>
      <c r="H90" s="18"/>
      <c r="I90" s="208"/>
      <c r="J90" s="19"/>
    </row>
    <row r="91" spans="1:10" ht="15.95" hidden="1" customHeight="1" outlineLevel="1" x14ac:dyDescent="0.25">
      <c r="A91" s="203"/>
      <c r="B91" s="205"/>
      <c r="C91" s="92" t="s">
        <v>34</v>
      </c>
      <c r="D91" s="90">
        <f t="shared" si="7"/>
        <v>61536.259441551258</v>
      </c>
      <c r="E91" s="98"/>
      <c r="F91" s="90">
        <f t="shared" si="8"/>
        <v>79165.529680000065</v>
      </c>
      <c r="G91" s="91">
        <f t="shared" si="9"/>
        <v>88942.5249799999</v>
      </c>
      <c r="H91" s="18"/>
      <c r="I91" s="208"/>
      <c r="J91" s="19"/>
    </row>
    <row r="92" spans="1:10" ht="15.95" hidden="1" customHeight="1" outlineLevel="1" x14ac:dyDescent="0.25">
      <c r="A92" s="203"/>
      <c r="B92" s="205"/>
      <c r="C92" s="92" t="s">
        <v>33</v>
      </c>
      <c r="D92" s="90">
        <f t="shared" si="7"/>
        <v>25864.346623662419</v>
      </c>
      <c r="E92" s="98"/>
      <c r="F92" s="90">
        <f t="shared" si="8"/>
        <v>46443.638429999977</v>
      </c>
      <c r="G92" s="91">
        <f t="shared" si="9"/>
        <v>17601.726480000001</v>
      </c>
      <c r="H92" s="18"/>
      <c r="I92" s="208"/>
      <c r="J92" s="19"/>
    </row>
    <row r="93" spans="1:10" ht="15.95" hidden="1" customHeight="1" outlineLevel="1" x14ac:dyDescent="0.25">
      <c r="A93" s="203"/>
      <c r="B93" s="205"/>
      <c r="C93" s="92" t="s">
        <v>32</v>
      </c>
      <c r="D93" s="90">
        <f t="shared" ref="D93:D105" si="10">+D17</f>
        <v>0</v>
      </c>
      <c r="E93" s="98"/>
      <c r="F93" s="90">
        <f t="shared" ref="F93:F105" si="11">+F17+F62</f>
        <v>0</v>
      </c>
      <c r="G93" s="91">
        <f t="shared" ref="G93:G105" si="12">+G17</f>
        <v>8042.9884499998116</v>
      </c>
      <c r="H93" s="18"/>
      <c r="I93" s="208"/>
      <c r="J93" s="19"/>
    </row>
    <row r="94" spans="1:10" ht="15.95" customHeight="1" collapsed="1" x14ac:dyDescent="0.25">
      <c r="A94" s="203"/>
      <c r="B94" s="205"/>
      <c r="C94" s="93" t="s">
        <v>68</v>
      </c>
      <c r="D94" s="90">
        <f t="shared" si="10"/>
        <v>356959.2819068869</v>
      </c>
      <c r="E94" s="98"/>
      <c r="F94" s="90">
        <f t="shared" si="11"/>
        <v>348842.41976999497</v>
      </c>
      <c r="G94" s="91">
        <f t="shared" si="12"/>
        <v>307856.78421999287</v>
      </c>
      <c r="H94" s="17"/>
      <c r="I94" s="208"/>
      <c r="J94" s="20"/>
    </row>
    <row r="95" spans="1:10" ht="15.95" customHeight="1" x14ac:dyDescent="0.25">
      <c r="A95" s="203"/>
      <c r="B95" s="205"/>
      <c r="C95" s="93" t="s">
        <v>69</v>
      </c>
      <c r="D95" s="90">
        <f t="shared" si="10"/>
        <v>51045.699514446809</v>
      </c>
      <c r="E95" s="98"/>
      <c r="F95" s="90">
        <f t="shared" si="11"/>
        <v>61264.865119999973</v>
      </c>
      <c r="G95" s="91">
        <f t="shared" si="12"/>
        <v>48245.234829999987</v>
      </c>
      <c r="H95" s="17"/>
      <c r="I95" s="208"/>
      <c r="J95" s="16"/>
    </row>
    <row r="96" spans="1:10" ht="15.95" customHeight="1" x14ac:dyDescent="0.25">
      <c r="A96" s="203"/>
      <c r="B96" s="205"/>
      <c r="C96" s="94" t="s">
        <v>39</v>
      </c>
      <c r="D96" s="90">
        <f t="shared" si="10"/>
        <v>1538.035095425606</v>
      </c>
      <c r="E96" s="98"/>
      <c r="F96" s="90">
        <f t="shared" si="11"/>
        <v>560.66882399999997</v>
      </c>
      <c r="G96" s="91">
        <f t="shared" si="12"/>
        <v>789.2913699999998</v>
      </c>
      <c r="H96" s="17"/>
      <c r="I96" s="208"/>
      <c r="J96" s="16"/>
    </row>
    <row r="97" spans="1:11" s="8" customFormat="1" ht="15.95" customHeight="1" x14ac:dyDescent="0.25">
      <c r="A97" s="203"/>
      <c r="B97" s="205"/>
      <c r="C97" s="94" t="s">
        <v>40</v>
      </c>
      <c r="D97" s="90">
        <f t="shared" si="10"/>
        <v>2566.8763461480821</v>
      </c>
      <c r="E97" s="98"/>
      <c r="F97" s="90">
        <f t="shared" si="11"/>
        <v>3172.52142</v>
      </c>
      <c r="G97" s="91">
        <f t="shared" si="12"/>
        <v>2705.2817100000002</v>
      </c>
      <c r="H97" s="21"/>
      <c r="I97" s="208"/>
      <c r="J97" s="16"/>
      <c r="K97" s="22"/>
    </row>
    <row r="98" spans="1:11" ht="15.95" customHeight="1" x14ac:dyDescent="0.25">
      <c r="A98" s="203"/>
      <c r="B98" s="205"/>
      <c r="C98" s="94" t="s">
        <v>24</v>
      </c>
      <c r="D98" s="90">
        <f t="shared" si="10"/>
        <v>19550.40562140807</v>
      </c>
      <c r="E98" s="98"/>
      <c r="F98" s="90">
        <f t="shared" si="11"/>
        <v>14413.22531</v>
      </c>
      <c r="G98" s="91">
        <f t="shared" si="12"/>
        <v>25171.048690000542</v>
      </c>
      <c r="H98" s="17"/>
      <c r="I98" s="208"/>
      <c r="J98" s="16"/>
      <c r="K98" s="23"/>
    </row>
    <row r="99" spans="1:11" ht="15.95" customHeight="1" x14ac:dyDescent="0.25">
      <c r="A99" s="203"/>
      <c r="B99" s="205"/>
      <c r="C99" s="94" t="s">
        <v>25</v>
      </c>
      <c r="D99" s="90">
        <f t="shared" si="10"/>
        <v>69500.687586804532</v>
      </c>
      <c r="E99" s="98"/>
      <c r="F99" s="90">
        <f t="shared" si="11"/>
        <v>79614.613410000005</v>
      </c>
      <c r="G99" s="91">
        <f t="shared" si="12"/>
        <v>83916.166029999964</v>
      </c>
      <c r="H99" s="17"/>
      <c r="I99" s="208"/>
      <c r="J99" s="16"/>
      <c r="K99" s="24"/>
    </row>
    <row r="100" spans="1:11" ht="15.95" customHeight="1" x14ac:dyDescent="0.25">
      <c r="A100" s="203"/>
      <c r="B100" s="205"/>
      <c r="C100" s="94" t="s">
        <v>37</v>
      </c>
      <c r="D100" s="90">
        <f t="shared" si="10"/>
        <v>3444.0319502548882</v>
      </c>
      <c r="E100" s="98"/>
      <c r="F100" s="90">
        <f t="shared" si="11"/>
        <v>4894.5809200000003</v>
      </c>
      <c r="G100" s="91">
        <f t="shared" si="12"/>
        <v>2106.2912700000002</v>
      </c>
      <c r="H100" s="17"/>
      <c r="I100" s="208"/>
      <c r="J100" s="25"/>
      <c r="K100" s="23"/>
    </row>
    <row r="101" spans="1:11" ht="15.95" customHeight="1" x14ac:dyDescent="0.25">
      <c r="A101" s="203"/>
      <c r="B101" s="205"/>
      <c r="C101" s="94" t="s">
        <v>26</v>
      </c>
      <c r="D101" s="90">
        <f t="shared" si="10"/>
        <v>1817.820856003761</v>
      </c>
      <c r="E101" s="98"/>
      <c r="F101" s="90">
        <f t="shared" si="11"/>
        <v>1433.16283999998</v>
      </c>
      <c r="G101" s="91">
        <f t="shared" si="12"/>
        <v>2369.687360000094</v>
      </c>
      <c r="H101" s="17"/>
      <c r="I101" s="208"/>
      <c r="J101" s="25"/>
    </row>
    <row r="102" spans="1:11" ht="15.95" customHeight="1" x14ac:dyDescent="0.25">
      <c r="A102" s="203"/>
      <c r="B102" s="205"/>
      <c r="C102" s="94" t="s">
        <v>27</v>
      </c>
      <c r="D102" s="90">
        <f t="shared" si="10"/>
        <v>27781.430884157591</v>
      </c>
      <c r="E102" s="98"/>
      <c r="F102" s="90">
        <f t="shared" si="11"/>
        <v>18106.98055</v>
      </c>
      <c r="G102" s="91">
        <f t="shared" si="12"/>
        <v>31571.097880000008</v>
      </c>
      <c r="H102" s="17"/>
      <c r="I102" s="208"/>
      <c r="J102" s="16"/>
    </row>
    <row r="103" spans="1:11" ht="15.95" customHeight="1" x14ac:dyDescent="0.25">
      <c r="A103" s="203"/>
      <c r="B103" s="205"/>
      <c r="C103" s="94" t="s">
        <v>38</v>
      </c>
      <c r="D103" s="90">
        <f t="shared" si="10"/>
        <v>4257.0257278273102</v>
      </c>
      <c r="E103" s="98"/>
      <c r="F103" s="90">
        <f t="shared" si="11"/>
        <v>11510.291740000001</v>
      </c>
      <c r="G103" s="91">
        <f t="shared" si="12"/>
        <v>15742.05108000003</v>
      </c>
      <c r="H103" s="17"/>
      <c r="I103" s="208"/>
    </row>
    <row r="104" spans="1:11" ht="15.95" customHeight="1" x14ac:dyDescent="0.25">
      <c r="A104" s="203"/>
      <c r="B104" s="205"/>
      <c r="C104" s="94" t="s">
        <v>103</v>
      </c>
      <c r="D104" s="90">
        <f t="shared" si="10"/>
        <v>142944.73894467831</v>
      </c>
      <c r="E104" s="98"/>
      <c r="F104" s="90">
        <f t="shared" si="11"/>
        <v>142621.03169999999</v>
      </c>
      <c r="G104" s="91">
        <f t="shared" si="12"/>
        <v>145471.44649</v>
      </c>
      <c r="H104" s="17"/>
      <c r="I104" s="208"/>
    </row>
    <row r="105" spans="1:11" ht="15.95" customHeight="1" x14ac:dyDescent="0.25">
      <c r="A105" s="203"/>
      <c r="B105" s="205"/>
      <c r="C105" s="94" t="s">
        <v>95</v>
      </c>
      <c r="D105" s="90">
        <f t="shared" si="10"/>
        <v>5441.0577169919106</v>
      </c>
      <c r="E105" s="98"/>
      <c r="F105" s="90">
        <f t="shared" si="11"/>
        <v>4093.2345299999688</v>
      </c>
      <c r="G105" s="91">
        <f t="shared" si="12"/>
        <v>5740.0708599997542</v>
      </c>
      <c r="H105" s="17"/>
      <c r="I105" s="208"/>
    </row>
    <row r="106" spans="1:11" ht="15.95" customHeight="1" x14ac:dyDescent="0.25">
      <c r="A106" s="203"/>
      <c r="B106" s="205"/>
      <c r="C106" s="94" t="s">
        <v>96</v>
      </c>
      <c r="D106" s="90">
        <f>+D30</f>
        <v>4405.4028514780957</v>
      </c>
      <c r="E106" s="98"/>
      <c r="F106" s="90">
        <f>+F30+F75</f>
        <v>3198.544139999929</v>
      </c>
      <c r="G106" s="91">
        <f>+G30</f>
        <v>5939.0347499990567</v>
      </c>
      <c r="H106" s="17"/>
      <c r="I106" s="208"/>
    </row>
    <row r="107" spans="1:11" ht="15.95" customHeight="1" x14ac:dyDescent="0.25">
      <c r="A107" s="203"/>
      <c r="B107" s="205"/>
      <c r="C107" s="94" t="s">
        <v>28</v>
      </c>
      <c r="D107" s="90">
        <f>+D31</f>
        <v>259.18241003968382</v>
      </c>
      <c r="E107" s="98"/>
      <c r="F107" s="90">
        <f>+F31+F76</f>
        <v>1292.1067200000009</v>
      </c>
      <c r="G107" s="91">
        <f>+G31</f>
        <v>1235.35196</v>
      </c>
      <c r="H107" s="21"/>
      <c r="I107" s="208"/>
      <c r="J107" s="16"/>
    </row>
    <row r="108" spans="1:11" s="11" customFormat="1" ht="18" customHeight="1" x14ac:dyDescent="0.2">
      <c r="A108" s="203"/>
      <c r="B108" s="206"/>
      <c r="C108" s="109" t="s">
        <v>87</v>
      </c>
      <c r="D108" s="110">
        <f>+D87+D94+D95+SUM(D96:D107)</f>
        <v>999592.42788931541</v>
      </c>
      <c r="E108" s="82"/>
      <c r="F108" s="110">
        <f>+F87+F94+F95+SUM(F96:F107)</f>
        <v>1025312.5531939941</v>
      </c>
      <c r="G108" s="110">
        <f>+G87+G94+G95+SUM(G96:G107)</f>
        <v>1030208.7907699919</v>
      </c>
      <c r="H108" s="21"/>
      <c r="I108" s="209"/>
      <c r="J108" s="26"/>
      <c r="K108" s="27"/>
    </row>
    <row r="109" spans="1:11" s="7" customFormat="1" ht="10.5" customHeight="1" x14ac:dyDescent="0.25">
      <c r="A109" s="203"/>
      <c r="B109" s="33"/>
      <c r="C109" s="53"/>
      <c r="D109" s="28"/>
      <c r="E109" s="28"/>
      <c r="F109" s="28"/>
      <c r="G109" s="28"/>
      <c r="H109" s="21"/>
      <c r="I109" s="54"/>
      <c r="J109" s="16"/>
    </row>
    <row r="110" spans="1:11" ht="18.75" customHeight="1" x14ac:dyDescent="0.25">
      <c r="A110" s="203"/>
      <c r="B110" s="210" t="s">
        <v>45</v>
      </c>
      <c r="C110" s="101" t="s">
        <v>66</v>
      </c>
      <c r="D110" s="103">
        <f>+D34</f>
        <v>131380.3765054539</v>
      </c>
      <c r="E110" s="102"/>
      <c r="F110" s="103">
        <f>+F34+F79</f>
        <v>117219.4685799999</v>
      </c>
      <c r="G110" s="104">
        <f>+G34</f>
        <v>153695.76949999979</v>
      </c>
      <c r="H110" s="21"/>
      <c r="I110" s="207">
        <f>+G112/G117</f>
        <v>0.14173724018677314</v>
      </c>
    </row>
    <row r="111" spans="1:11" ht="18.75" customHeight="1" x14ac:dyDescent="0.25">
      <c r="A111" s="203"/>
      <c r="B111" s="211"/>
      <c r="C111" s="105" t="s">
        <v>67</v>
      </c>
      <c r="D111" s="90">
        <f>+D35</f>
        <v>18961.315392496948</v>
      </c>
      <c r="E111" s="102"/>
      <c r="F111" s="90">
        <f>+F35+F80</f>
        <v>14908.138709999999</v>
      </c>
      <c r="G111" s="91">
        <f>+G35</f>
        <v>16437.385119999999</v>
      </c>
      <c r="H111" s="21"/>
      <c r="I111" s="208"/>
    </row>
    <row r="112" spans="1:11" s="11" customFormat="1" ht="18.75" customHeight="1" x14ac:dyDescent="0.25">
      <c r="A112" s="203"/>
      <c r="B112" s="212"/>
      <c r="C112" s="128" t="s">
        <v>104</v>
      </c>
      <c r="D112" s="110">
        <f>SUM(D110:D111)</f>
        <v>150341.69189795083</v>
      </c>
      <c r="E112" s="21"/>
      <c r="F112" s="110">
        <f>SUM(F110:F111)</f>
        <v>132127.6072899999</v>
      </c>
      <c r="G112" s="110">
        <f>SUM(G110:G111)</f>
        <v>170133.15461999978</v>
      </c>
      <c r="H112" s="17"/>
      <c r="I112" s="209"/>
      <c r="J112" s="29"/>
    </row>
    <row r="113" spans="1:10" s="11" customFormat="1" ht="15.75" x14ac:dyDescent="0.25">
      <c r="A113" s="203"/>
      <c r="B113" s="33"/>
      <c r="C113" s="30"/>
      <c r="D113" s="34"/>
      <c r="E113" s="21"/>
      <c r="F113" s="31"/>
      <c r="G113" s="34"/>
      <c r="H113" s="17"/>
      <c r="I113" s="54"/>
      <c r="J113" s="29"/>
    </row>
    <row r="114" spans="1:10" s="11" customFormat="1" ht="15.75" customHeight="1" x14ac:dyDescent="0.25">
      <c r="A114" s="203"/>
      <c r="B114" s="213" t="s">
        <v>47</v>
      </c>
      <c r="C114" s="213"/>
      <c r="D114" s="111">
        <f>D117-D115</f>
        <v>589020.57012183359</v>
      </c>
      <c r="E114" s="21"/>
      <c r="F114" s="111">
        <f t="shared" ref="F114:G114" si="13">F117-F115</f>
        <v>612032.74688399921</v>
      </c>
      <c r="G114" s="111">
        <f t="shared" si="13"/>
        <v>671401.49000999902</v>
      </c>
      <c r="H114" s="17"/>
      <c r="I114" s="112">
        <f>+G114/$G$41</f>
        <v>0.55934185470112885</v>
      </c>
      <c r="J114" s="29"/>
    </row>
    <row r="115" spans="1:10" s="11" customFormat="1" ht="15.75" customHeight="1" x14ac:dyDescent="0.2">
      <c r="A115" s="203"/>
      <c r="B115" s="213" t="s">
        <v>48</v>
      </c>
      <c r="C115" s="213"/>
      <c r="D115" s="111">
        <f>+D94+D95+D97+D112</f>
        <v>560913.54966543266</v>
      </c>
      <c r="E115" s="21"/>
      <c r="F115" s="111">
        <f>+F94+F95+F97+F112</f>
        <v>545407.41359999485</v>
      </c>
      <c r="G115" s="111">
        <f>+G94+G95+G97+G112</f>
        <v>528940.45537999261</v>
      </c>
      <c r="H115" s="83"/>
      <c r="I115" s="112">
        <f>+G115/$G$41</f>
        <v>0.44065814529887115</v>
      </c>
      <c r="J115" s="29"/>
    </row>
    <row r="116" spans="1:10" s="7" customFormat="1" ht="15" x14ac:dyDescent="0.25">
      <c r="B116" s="33"/>
      <c r="C116" s="30"/>
      <c r="D116" s="34"/>
      <c r="E116" s="21"/>
      <c r="F116" s="32"/>
      <c r="G116" s="32"/>
      <c r="H116" s="17"/>
      <c r="I116" s="33"/>
      <c r="J116" s="19"/>
    </row>
    <row r="117" spans="1:10" s="7" customFormat="1" ht="26.25" customHeight="1" x14ac:dyDescent="0.25">
      <c r="A117" s="214" t="s">
        <v>49</v>
      </c>
      <c r="B117" s="215" t="s">
        <v>79</v>
      </c>
      <c r="C117" s="216"/>
      <c r="D117" s="113">
        <f>+D108+D112</f>
        <v>1149934.1197872662</v>
      </c>
      <c r="E117" s="55"/>
      <c r="F117" s="113">
        <f>+F108+F112</f>
        <v>1157440.1604839941</v>
      </c>
      <c r="G117" s="113">
        <f>+G108+G112</f>
        <v>1200341.9453899916</v>
      </c>
      <c r="H117" s="17"/>
      <c r="I117" s="82"/>
      <c r="J117" s="19"/>
    </row>
    <row r="118" spans="1:10" s="7" customFormat="1" ht="14.25" customHeight="1" x14ac:dyDescent="0.2">
      <c r="A118" s="214"/>
      <c r="B118" s="217" t="s">
        <v>77</v>
      </c>
      <c r="C118" s="218"/>
      <c r="D118" s="114"/>
      <c r="E118" s="102"/>
      <c r="F118" s="114">
        <f>+F42</f>
        <v>50617.121749999998</v>
      </c>
      <c r="G118" s="114">
        <f>+G42</f>
        <v>74675.808949999991</v>
      </c>
      <c r="H118" s="17"/>
      <c r="I118" s="82"/>
      <c r="J118" s="19"/>
    </row>
    <row r="119" spans="1:10" s="7" customFormat="1" ht="14.25" customHeight="1" x14ac:dyDescent="0.2">
      <c r="A119" s="214"/>
      <c r="B119" s="217" t="s">
        <v>78</v>
      </c>
      <c r="C119" s="218"/>
      <c r="D119" s="114"/>
      <c r="E119" s="102"/>
      <c r="F119" s="114">
        <f>+F43</f>
        <v>2666.49424</v>
      </c>
      <c r="G119" s="114">
        <f>+G43</f>
        <v>3702.7886199999994</v>
      </c>
      <c r="H119" s="17"/>
      <c r="I119" s="82"/>
      <c r="J119" s="19"/>
    </row>
    <row r="120" spans="1:10" s="7" customFormat="1" ht="27" customHeight="1" x14ac:dyDescent="0.25">
      <c r="A120" s="214"/>
      <c r="B120" s="215" t="s">
        <v>82</v>
      </c>
      <c r="C120" s="216"/>
      <c r="D120" s="113"/>
      <c r="E120" s="55"/>
      <c r="F120" s="115">
        <f>+F117-F118-F119</f>
        <v>1104156.5444939942</v>
      </c>
      <c r="G120" s="115">
        <f>+G117-G118-G119</f>
        <v>1121963.3478199916</v>
      </c>
      <c r="H120" s="17"/>
      <c r="I120" s="82"/>
      <c r="J120" s="19"/>
    </row>
    <row r="121" spans="1:10" s="7" customFormat="1" ht="14.25" customHeight="1" x14ac:dyDescent="0.25">
      <c r="A121" s="214"/>
      <c r="B121" s="217" t="s">
        <v>90</v>
      </c>
      <c r="C121" s="218"/>
      <c r="D121" s="116"/>
      <c r="E121" s="117"/>
      <c r="F121" s="118">
        <f>+F45</f>
        <v>10706.95757</v>
      </c>
      <c r="G121" s="118">
        <f>+G45</f>
        <v>25372.004000000001</v>
      </c>
      <c r="H121" s="17"/>
      <c r="I121" s="82"/>
      <c r="J121" s="19"/>
    </row>
    <row r="122" spans="1:10" s="7" customFormat="1" ht="38.25" customHeight="1" x14ac:dyDescent="0.25">
      <c r="A122" s="214"/>
      <c r="B122" s="219" t="s">
        <v>92</v>
      </c>
      <c r="C122" s="220"/>
      <c r="D122" s="113"/>
      <c r="E122" s="55"/>
      <c r="F122" s="119">
        <f>+F120-F121</f>
        <v>1093449.5869239941</v>
      </c>
      <c r="G122" s="119">
        <f>+G120-G121</f>
        <v>1096591.3438199917</v>
      </c>
      <c r="H122" s="17"/>
      <c r="I122" s="82"/>
      <c r="J122" s="19"/>
    </row>
    <row r="123" spans="1:10" customFormat="1" ht="15" customHeight="1" x14ac:dyDescent="0.25">
      <c r="A123" s="222" t="s">
        <v>120</v>
      </c>
      <c r="B123" s="222"/>
      <c r="C123" s="222"/>
    </row>
    <row r="124" spans="1:10" s="7" customFormat="1" ht="54" customHeight="1" x14ac:dyDescent="0.2">
      <c r="A124" s="223" t="s">
        <v>97</v>
      </c>
      <c r="B124" s="223"/>
      <c r="C124" s="223"/>
      <c r="D124" s="223"/>
      <c r="E124" s="223"/>
      <c r="F124" s="223"/>
      <c r="G124" s="223"/>
      <c r="H124" s="223"/>
      <c r="I124" s="223"/>
      <c r="J124" s="19"/>
    </row>
    <row r="125" spans="1:10" s="7" customFormat="1" ht="12.75" customHeight="1" x14ac:dyDescent="0.2">
      <c r="A125" s="223" t="s">
        <v>73</v>
      </c>
      <c r="B125" s="223"/>
      <c r="C125" s="223"/>
      <c r="D125" s="223"/>
      <c r="E125" s="223"/>
      <c r="F125" s="223"/>
      <c r="G125" s="223"/>
      <c r="H125" s="223"/>
      <c r="I125" s="223"/>
      <c r="J125" s="19"/>
    </row>
    <row r="126" spans="1:10" s="7" customFormat="1" ht="12.75" customHeight="1" x14ac:dyDescent="0.2">
      <c r="A126" s="223" t="s">
        <v>74</v>
      </c>
      <c r="B126" s="223"/>
      <c r="C126" s="223"/>
      <c r="D126" s="223"/>
      <c r="E126" s="223"/>
      <c r="F126" s="223"/>
      <c r="G126" s="223"/>
      <c r="H126" s="223"/>
      <c r="I126" s="223"/>
      <c r="J126" s="19"/>
    </row>
    <row r="127" spans="1:10" s="7" customFormat="1" ht="12.75" customHeight="1" x14ac:dyDescent="0.2">
      <c r="A127" s="223" t="s">
        <v>98</v>
      </c>
      <c r="B127" s="223"/>
      <c r="C127" s="223"/>
      <c r="D127" s="223"/>
      <c r="E127" s="223"/>
      <c r="F127" s="223"/>
      <c r="G127" s="223"/>
      <c r="H127" s="223"/>
      <c r="I127" s="223"/>
      <c r="J127" s="19"/>
    </row>
    <row r="128" spans="1:10" s="7" customFormat="1" ht="12.75" customHeight="1" x14ac:dyDescent="0.2">
      <c r="A128" s="223" t="s">
        <v>99</v>
      </c>
      <c r="B128" s="223"/>
      <c r="C128" s="223"/>
      <c r="D128" s="223"/>
      <c r="E128" s="223"/>
      <c r="F128" s="223"/>
      <c r="G128" s="223"/>
      <c r="H128" s="223"/>
      <c r="I128" s="223"/>
      <c r="J128" s="19"/>
    </row>
    <row r="129" spans="1:11" s="7" customFormat="1" ht="15" customHeight="1" x14ac:dyDescent="0.2">
      <c r="A129" s="223" t="s">
        <v>100</v>
      </c>
      <c r="B129" s="223"/>
      <c r="C129" s="223"/>
      <c r="D129" s="223"/>
      <c r="E129" s="223"/>
      <c r="F129" s="223"/>
      <c r="G129" s="223"/>
      <c r="H129" s="223"/>
      <c r="I129" s="223"/>
      <c r="J129" s="19"/>
    </row>
    <row r="130" spans="1:11" s="7" customFormat="1" ht="15" customHeight="1" x14ac:dyDescent="0.2">
      <c r="A130" s="223" t="s">
        <v>52</v>
      </c>
      <c r="B130" s="223"/>
      <c r="C130" s="223"/>
      <c r="D130" s="223"/>
      <c r="E130" s="223"/>
      <c r="F130" s="223"/>
      <c r="G130" s="223"/>
      <c r="H130" s="223"/>
      <c r="I130" s="223"/>
      <c r="J130" s="19"/>
    </row>
    <row r="131" spans="1:11" s="7" customFormat="1" ht="15" customHeight="1" x14ac:dyDescent="0.2">
      <c r="A131" s="222" t="s">
        <v>60</v>
      </c>
      <c r="B131" s="222"/>
      <c r="C131" s="222"/>
      <c r="D131" s="158"/>
      <c r="E131" s="158"/>
      <c r="F131" s="158"/>
      <c r="G131" s="158"/>
      <c r="H131" s="158"/>
      <c r="I131" s="158"/>
      <c r="J131" s="19"/>
    </row>
    <row r="132" spans="1:11" s="7" customFormat="1" ht="15" customHeight="1" x14ac:dyDescent="0.25">
      <c r="A132" s="224" t="s">
        <v>121</v>
      </c>
      <c r="B132" s="224"/>
      <c r="C132" s="224"/>
      <c r="D132" s="224"/>
      <c r="E132" s="224"/>
      <c r="F132" s="224"/>
      <c r="G132" s="32"/>
      <c r="H132" s="21"/>
      <c r="I132" s="33"/>
      <c r="J132" s="19"/>
    </row>
    <row r="133" spans="1:11" ht="15" customHeight="1" x14ac:dyDescent="0.2">
      <c r="A133" s="225" t="s">
        <v>63</v>
      </c>
      <c r="B133" s="225"/>
      <c r="C133" s="225"/>
      <c r="D133" s="225"/>
      <c r="E133" s="35"/>
      <c r="F133" s="35"/>
      <c r="G133" s="36"/>
      <c r="H133" s="36"/>
      <c r="I133" s="36"/>
    </row>
    <row r="134" spans="1:11" ht="15" customHeight="1" x14ac:dyDescent="0.2">
      <c r="A134" s="221" t="s">
        <v>29</v>
      </c>
      <c r="B134" s="221"/>
      <c r="C134" s="221"/>
      <c r="D134" s="221"/>
      <c r="E134" s="35"/>
      <c r="F134" s="35"/>
      <c r="G134" s="36"/>
      <c r="H134" s="36"/>
      <c r="I134" s="36"/>
    </row>
    <row r="135" spans="1:11" s="4" customFormat="1" x14ac:dyDescent="0.2">
      <c r="A135" s="3"/>
      <c r="B135" s="3"/>
      <c r="C135" s="36"/>
      <c r="D135" s="36"/>
      <c r="E135" s="35"/>
      <c r="F135" s="35"/>
      <c r="G135" s="36"/>
      <c r="H135" s="36"/>
      <c r="I135" s="36"/>
      <c r="K135" s="3"/>
    </row>
  </sheetData>
  <mergeCells count="52">
    <mergeCell ref="I10:I32"/>
    <mergeCell ref="B34:B36"/>
    <mergeCell ref="I34:I36"/>
    <mergeCell ref="A1:I1"/>
    <mergeCell ref="A2:I2"/>
    <mergeCell ref="A3:I3"/>
    <mergeCell ref="A4:I4"/>
    <mergeCell ref="A6:I6"/>
    <mergeCell ref="B38:C38"/>
    <mergeCell ref="B39:C39"/>
    <mergeCell ref="A41:A46"/>
    <mergeCell ref="B41:C41"/>
    <mergeCell ref="B42:C42"/>
    <mergeCell ref="B43:C43"/>
    <mergeCell ref="B44:C44"/>
    <mergeCell ref="B45:C45"/>
    <mergeCell ref="B46:C46"/>
    <mergeCell ref="A10:A39"/>
    <mergeCell ref="B10:B32"/>
    <mergeCell ref="A48:I48"/>
    <mergeCell ref="A52:C52"/>
    <mergeCell ref="A54:C54"/>
    <mergeCell ref="A56:A81"/>
    <mergeCell ref="B56:B77"/>
    <mergeCell ref="B79:B81"/>
    <mergeCell ref="A83:I83"/>
    <mergeCell ref="A87:A115"/>
    <mergeCell ref="B87:B108"/>
    <mergeCell ref="I87:I108"/>
    <mergeCell ref="B110:B112"/>
    <mergeCell ref="I110:I112"/>
    <mergeCell ref="B114:C114"/>
    <mergeCell ref="B115:C115"/>
    <mergeCell ref="A117:A122"/>
    <mergeCell ref="B117:C117"/>
    <mergeCell ref="B118:C118"/>
    <mergeCell ref="B119:C119"/>
    <mergeCell ref="B120:C120"/>
    <mergeCell ref="B121:C121"/>
    <mergeCell ref="B122:C122"/>
    <mergeCell ref="A134:D134"/>
    <mergeCell ref="A123:C123"/>
    <mergeCell ref="A124:I124"/>
    <mergeCell ref="A125:I125"/>
    <mergeCell ref="A126:I126"/>
    <mergeCell ref="A127:I127"/>
    <mergeCell ref="A128:I128"/>
    <mergeCell ref="A129:I129"/>
    <mergeCell ref="A130:I130"/>
    <mergeCell ref="A131:C131"/>
    <mergeCell ref="A132:F132"/>
    <mergeCell ref="A133:D133"/>
  </mergeCells>
  <conditionalFormatting sqref="H87">
    <cfRule type="iconSet" priority="27">
      <iconSet>
        <cfvo type="percent" val="0"/>
        <cfvo type="num" val="0.95"/>
        <cfvo type="num" val="1"/>
      </iconSet>
    </cfRule>
  </conditionalFormatting>
  <conditionalFormatting sqref="H108">
    <cfRule type="iconSet" priority="26">
      <iconSet>
        <cfvo type="percent" val="0"/>
        <cfvo type="num" val="0.95"/>
        <cfvo type="num" val="1"/>
      </iconSet>
    </cfRule>
  </conditionalFormatting>
  <conditionalFormatting sqref="H88:H93">
    <cfRule type="iconSet" priority="25">
      <iconSet>
        <cfvo type="percent" val="0"/>
        <cfvo type="num" val="0.95"/>
        <cfvo type="num" val="1"/>
      </iconSet>
    </cfRule>
  </conditionalFormatting>
  <conditionalFormatting sqref="H110:H114 H94:H95 H97 H116">
    <cfRule type="iconSet" priority="24">
      <iconSet>
        <cfvo type="percent" val="0"/>
        <cfvo type="num" val="0.95"/>
        <cfvo type="num" val="1"/>
      </iconSet>
    </cfRule>
  </conditionalFormatting>
  <conditionalFormatting sqref="H110:H114 H94:H95 H97">
    <cfRule type="iconSet" priority="23">
      <iconSet>
        <cfvo type="percent" val="0"/>
        <cfvo type="num" val="0.95"/>
        <cfvo type="num" val="1"/>
      </iconSet>
    </cfRule>
  </conditionalFormatting>
  <conditionalFormatting sqref="H94:H95">
    <cfRule type="iconSet" priority="22">
      <iconSet>
        <cfvo type="percent" val="0"/>
        <cfvo type="num" val="0.95"/>
        <cfvo type="num" val="1"/>
      </iconSet>
    </cfRule>
  </conditionalFormatting>
  <conditionalFormatting sqref="H96 H98:H106">
    <cfRule type="iconSet" priority="28">
      <iconSet>
        <cfvo type="percent" val="0"/>
        <cfvo type="num" val="0.95"/>
        <cfvo type="num" val="1"/>
      </iconSet>
    </cfRule>
  </conditionalFormatting>
  <conditionalFormatting sqref="H116 H87:H114">
    <cfRule type="iconSet" priority="29">
      <iconSet>
        <cfvo type="percent" val="0"/>
        <cfvo type="num" val="0.95" gte="0"/>
        <cfvo type="num" val="0.99" gte="0"/>
      </iconSet>
    </cfRule>
  </conditionalFormatting>
  <conditionalFormatting sqref="H117:H122">
    <cfRule type="iconSet" priority="20">
      <iconSet>
        <cfvo type="percent" val="0"/>
        <cfvo type="num" val="0.95"/>
        <cfvo type="num" val="1"/>
      </iconSet>
    </cfRule>
  </conditionalFormatting>
  <conditionalFormatting sqref="H117:H122">
    <cfRule type="iconSet" priority="19">
      <iconSet>
        <cfvo type="percent" val="0"/>
        <cfvo type="num" val="0.95"/>
        <cfvo type="num" val="1"/>
      </iconSet>
    </cfRule>
  </conditionalFormatting>
  <conditionalFormatting sqref="H117:H122">
    <cfRule type="iconSet" priority="21">
      <iconSet>
        <cfvo type="percent" val="0"/>
        <cfvo type="num" val="0.95" gte="0"/>
        <cfvo type="num" val="0.99" gte="0"/>
      </iconSet>
    </cfRule>
  </conditionalFormatting>
  <conditionalFormatting sqref="H9">
    <cfRule type="iconSet" priority="16">
      <iconSet>
        <cfvo type="percent" val="0"/>
        <cfvo type="num" val="0.95" gte="0"/>
        <cfvo type="num" val="1" gte="0"/>
      </iconSet>
    </cfRule>
  </conditionalFormatting>
  <conditionalFormatting sqref="H9">
    <cfRule type="iconSet" priority="17">
      <iconSet>
        <cfvo type="percent" val="0"/>
        <cfvo type="num" val="0.95" gte="0"/>
        <cfvo type="num" val="0.99" gte="0"/>
      </iconSet>
    </cfRule>
  </conditionalFormatting>
  <conditionalFormatting sqref="H41:H46">
    <cfRule type="iconSet" priority="6">
      <iconSet>
        <cfvo type="percent" val="0"/>
        <cfvo type="num" val="0.95"/>
        <cfvo type="num" val="1"/>
      </iconSet>
    </cfRule>
  </conditionalFormatting>
  <conditionalFormatting sqref="H41:H46">
    <cfRule type="iconSet" priority="5">
      <iconSet>
        <cfvo type="percent" val="0"/>
        <cfvo type="num" val="0.95"/>
        <cfvo type="num" val="1"/>
      </iconSet>
    </cfRule>
  </conditionalFormatting>
  <conditionalFormatting sqref="H41:H46">
    <cfRule type="iconSet" priority="7">
      <iconSet>
        <cfvo type="percent" val="0"/>
        <cfvo type="num" val="0.95" gte="0"/>
        <cfvo type="num" val="0.99" gte="0"/>
      </iconSet>
    </cfRule>
  </conditionalFormatting>
  <conditionalFormatting sqref="H9">
    <cfRule type="iconSet" priority="18">
      <iconSet>
        <cfvo type="percent" val="0"/>
        <cfvo type="num" val="0.95"/>
        <cfvo type="num" val="1"/>
      </iconSet>
    </cfRule>
  </conditionalFormatting>
  <conditionalFormatting sqref="H10">
    <cfRule type="iconSet" priority="13">
      <iconSet>
        <cfvo type="percent" val="0"/>
        <cfvo type="num" val="0.95"/>
        <cfvo type="num" val="1"/>
      </iconSet>
    </cfRule>
  </conditionalFormatting>
  <conditionalFormatting sqref="H32">
    <cfRule type="iconSet" priority="12">
      <iconSet>
        <cfvo type="percent" val="0"/>
        <cfvo type="num" val="0.95"/>
        <cfvo type="num" val="1"/>
      </iconSet>
    </cfRule>
  </conditionalFormatting>
  <conditionalFormatting sqref="H11:H12 H14:H15 H17">
    <cfRule type="iconSet" priority="11">
      <iconSet>
        <cfvo type="percent" val="0"/>
        <cfvo type="num" val="0.95"/>
        <cfvo type="num" val="1"/>
      </iconSet>
    </cfRule>
  </conditionalFormatting>
  <conditionalFormatting sqref="H34:H38 H18:H19 H21 H40">
    <cfRule type="iconSet" priority="10">
      <iconSet>
        <cfvo type="percent" val="0"/>
        <cfvo type="num" val="0.95"/>
        <cfvo type="num" val="1"/>
      </iconSet>
    </cfRule>
  </conditionalFormatting>
  <conditionalFormatting sqref="H34:H38 H18:H19 H21">
    <cfRule type="iconSet" priority="9">
      <iconSet>
        <cfvo type="percent" val="0"/>
        <cfvo type="num" val="0.95"/>
        <cfvo type="num" val="1"/>
      </iconSet>
    </cfRule>
  </conditionalFormatting>
  <conditionalFormatting sqref="H18:H19">
    <cfRule type="iconSet" priority="8">
      <iconSet>
        <cfvo type="percent" val="0"/>
        <cfvo type="num" val="0.95"/>
        <cfvo type="num" val="1"/>
      </iconSet>
    </cfRule>
  </conditionalFormatting>
  <conditionalFormatting sqref="H20 H22:H30">
    <cfRule type="iconSet" priority="14">
      <iconSet>
        <cfvo type="percent" val="0"/>
        <cfvo type="num" val="0.95"/>
        <cfvo type="num" val="1"/>
      </iconSet>
    </cfRule>
  </conditionalFormatting>
  <conditionalFormatting sqref="H40 H10:H12 H14:H15 H17:H38">
    <cfRule type="iconSet" priority="15">
      <iconSet>
        <cfvo type="percent" val="0"/>
        <cfvo type="num" val="0.95" gte="0"/>
        <cfvo type="num" val="0.99" gte="0"/>
      </iconSet>
    </cfRule>
  </conditionalFormatting>
  <conditionalFormatting sqref="H31">
    <cfRule type="iconSet" priority="30">
      <iconSet>
        <cfvo type="percent" val="0"/>
        <cfvo type="num" val="0.95"/>
        <cfvo type="num" val="1"/>
      </iconSet>
    </cfRule>
  </conditionalFormatting>
  <conditionalFormatting sqref="H20 H22:H32 H10:H12 H14:H15 H17">
    <cfRule type="iconSet" priority="31">
      <iconSet>
        <cfvo type="percent" val="0"/>
        <cfvo type="num" val="0.95" gte="0"/>
        <cfvo type="num" val="1" gte="0"/>
      </iconSet>
    </cfRule>
  </conditionalFormatting>
  <conditionalFormatting sqref="H11:H12 H20 H22:H31 H14:H15 H17">
    <cfRule type="iconSet" priority="32">
      <iconSet>
        <cfvo type="percent" val="0"/>
        <cfvo type="num" val="0.95" gte="0"/>
        <cfvo type="num" val="1" gte="0"/>
      </iconSet>
    </cfRule>
  </conditionalFormatting>
  <conditionalFormatting sqref="H107">
    <cfRule type="iconSet" priority="33">
      <iconSet>
        <cfvo type="percent" val="0"/>
        <cfvo type="num" val="0.95"/>
        <cfvo type="num" val="1"/>
      </iconSet>
    </cfRule>
  </conditionalFormatting>
  <conditionalFormatting sqref="H96 H98:H108 H87:H93">
    <cfRule type="iconSet" priority="34">
      <iconSet>
        <cfvo type="percent" val="0"/>
        <cfvo type="num" val="0.95" gte="0"/>
        <cfvo type="num" val="1" gte="0"/>
      </iconSet>
    </cfRule>
  </conditionalFormatting>
  <conditionalFormatting sqref="H88:H93 H96 H98:H107">
    <cfRule type="iconSet" priority="35">
      <iconSet>
        <cfvo type="percent" val="0"/>
        <cfvo type="num" val="0.95" gte="0"/>
        <cfvo type="num" val="1" gte="0"/>
      </iconSet>
    </cfRule>
  </conditionalFormatting>
  <conditionalFormatting sqref="H16">
    <cfRule type="iconSet" priority="1">
      <iconSet>
        <cfvo type="percent" val="0"/>
        <cfvo type="num" val="0.95"/>
        <cfvo type="num" val="1"/>
      </iconSet>
    </cfRule>
  </conditionalFormatting>
  <conditionalFormatting sqref="H16">
    <cfRule type="iconSet" priority="2">
      <iconSet>
        <cfvo type="percent" val="0"/>
        <cfvo type="num" val="0.95" gte="0"/>
        <cfvo type="num" val="0.99" gte="0"/>
      </iconSet>
    </cfRule>
  </conditionalFormatting>
  <conditionalFormatting sqref="H16">
    <cfRule type="iconSet" priority="3">
      <iconSet>
        <cfvo type="percent" val="0"/>
        <cfvo type="num" val="0.95" gte="0"/>
        <cfvo type="num" val="1" gte="0"/>
      </iconSet>
    </cfRule>
  </conditionalFormatting>
  <conditionalFormatting sqref="H16">
    <cfRule type="iconSet" priority="4">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30" orientation="landscape" r:id="rId1"/>
  <headerFooter alignWithMargins="0">
    <oddHeader>&amp;R&amp;"Arial,Negrita"&amp;11CUADRO No. "A1"</oddHeader>
    <oddFooter>&amp;LFecha:  &amp;D&amp;RPlanificación Nacional.- XM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29603-B59F-4741-884A-6976CEB0CBB1}">
  <sheetPr>
    <pageSetUpPr fitToPage="1"/>
  </sheetPr>
  <dimension ref="A1:K135"/>
  <sheetViews>
    <sheetView showGridLines="0" view="pageBreakPreview" topLeftCell="A28" zoomScale="85" zoomScaleNormal="80" zoomScaleSheetLayoutView="85" workbookViewId="0">
      <selection activeCell="A3" sqref="A3:I3"/>
    </sheetView>
  </sheetViews>
  <sheetFormatPr baseColWidth="10" defaultColWidth="11.42578125" defaultRowHeight="12.75" outlineLevelRow="2" x14ac:dyDescent="0.2"/>
  <cols>
    <col min="1" max="2" width="5.7109375" style="3" customWidth="1"/>
    <col min="3" max="3" width="63.7109375" style="3" customWidth="1"/>
    <col min="4" max="4" width="18.42578125" style="3" customWidth="1"/>
    <col min="5" max="5" width="1.28515625" style="7" customWidth="1"/>
    <col min="6" max="6" width="20.28515625" style="7" customWidth="1"/>
    <col min="7" max="7" width="20.42578125" style="3" customWidth="1"/>
    <col min="8" max="8" width="1.5703125" style="3" customWidth="1"/>
    <col min="9" max="9" width="14" style="3" customWidth="1"/>
    <col min="10" max="10" width="11.5703125" style="4" bestFit="1" customWidth="1"/>
    <col min="11" max="11" width="14" style="3" bestFit="1" customWidth="1"/>
    <col min="12" max="16384" width="11.42578125" style="3"/>
  </cols>
  <sheetData>
    <row r="1" spans="1:10" ht="27.75" customHeight="1" x14ac:dyDescent="0.2">
      <c r="A1" s="169" t="s">
        <v>84</v>
      </c>
      <c r="B1" s="169"/>
      <c r="C1" s="169"/>
      <c r="D1" s="169"/>
      <c r="E1" s="169"/>
      <c r="F1" s="169"/>
      <c r="G1" s="169"/>
      <c r="H1" s="169"/>
      <c r="I1" s="169"/>
    </row>
    <row r="2" spans="1:10" ht="18" x14ac:dyDescent="0.2">
      <c r="A2" s="170" t="s">
        <v>85</v>
      </c>
      <c r="B2" s="170"/>
      <c r="C2" s="170"/>
      <c r="D2" s="170"/>
      <c r="E2" s="170"/>
      <c r="F2" s="170"/>
      <c r="G2" s="170"/>
      <c r="H2" s="170"/>
      <c r="I2" s="170"/>
    </row>
    <row r="3" spans="1:10" ht="20.25" customHeight="1" x14ac:dyDescent="0.2">
      <c r="A3" s="171" t="s">
        <v>123</v>
      </c>
      <c r="B3" s="171"/>
      <c r="C3" s="171"/>
      <c r="D3" s="171"/>
      <c r="E3" s="171"/>
      <c r="F3" s="171"/>
      <c r="G3" s="171"/>
      <c r="H3" s="171"/>
      <c r="I3" s="171"/>
    </row>
    <row r="4" spans="1:10" ht="17.25" customHeight="1" x14ac:dyDescent="0.2">
      <c r="A4" s="172" t="s">
        <v>41</v>
      </c>
      <c r="B4" s="172"/>
      <c r="C4" s="172"/>
      <c r="D4" s="172"/>
      <c r="E4" s="172"/>
      <c r="F4" s="172"/>
      <c r="G4" s="172"/>
      <c r="H4" s="172"/>
      <c r="I4" s="172"/>
    </row>
    <row r="5" spans="1:10" ht="15.75" x14ac:dyDescent="0.25">
      <c r="A5" s="84"/>
      <c r="B5" s="84"/>
      <c r="C5" s="84"/>
      <c r="D5" s="84"/>
      <c r="E5" s="84"/>
      <c r="F5" s="84"/>
      <c r="G5" s="84"/>
      <c r="H5" s="84"/>
      <c r="I5" s="84"/>
    </row>
    <row r="6" spans="1:10" customFormat="1" ht="31.5" customHeight="1" x14ac:dyDescent="0.25">
      <c r="A6" s="173" t="s">
        <v>70</v>
      </c>
      <c r="B6" s="174"/>
      <c r="C6" s="174"/>
      <c r="D6" s="174"/>
      <c r="E6" s="174"/>
      <c r="F6" s="174"/>
      <c r="G6" s="174"/>
      <c r="H6" s="174"/>
      <c r="I6" s="175"/>
    </row>
    <row r="7" spans="1:10" ht="15.75" x14ac:dyDescent="0.25">
      <c r="C7" s="5"/>
      <c r="D7" s="6"/>
      <c r="F7" s="3"/>
      <c r="G7" s="6"/>
      <c r="H7" s="7"/>
    </row>
    <row r="8" spans="1:10" s="8" customFormat="1" ht="60" customHeight="1" x14ac:dyDescent="0.25">
      <c r="C8" s="61"/>
      <c r="D8" s="62" t="s">
        <v>108</v>
      </c>
      <c r="E8" s="9"/>
      <c r="F8" s="62" t="s">
        <v>109</v>
      </c>
      <c r="G8" s="62" t="s">
        <v>110</v>
      </c>
      <c r="H8" s="9"/>
      <c r="I8" s="62" t="s">
        <v>111</v>
      </c>
      <c r="J8" s="10"/>
    </row>
    <row r="9" spans="1:10" s="11" customFormat="1" ht="4.5" customHeight="1" x14ac:dyDescent="0.2">
      <c r="C9" s="12"/>
      <c r="D9" s="52"/>
      <c r="E9" s="14"/>
      <c r="F9" s="13"/>
      <c r="G9" s="13"/>
      <c r="H9" s="14"/>
      <c r="I9" s="15"/>
      <c r="J9" s="16"/>
    </row>
    <row r="10" spans="1:10" s="8" customFormat="1" ht="15.95" customHeight="1" x14ac:dyDescent="0.2">
      <c r="A10" s="184" t="s">
        <v>42</v>
      </c>
      <c r="B10" s="185" t="s">
        <v>43</v>
      </c>
      <c r="C10" s="129" t="s">
        <v>1</v>
      </c>
      <c r="D10" s="86">
        <v>929609.46123237454</v>
      </c>
      <c r="E10" s="146"/>
      <c r="F10" s="86">
        <v>865963.77854999853</v>
      </c>
      <c r="G10" s="86">
        <v>709774.86658000108</v>
      </c>
      <c r="H10" s="17"/>
      <c r="I10" s="163">
        <f>+G32/G41</f>
        <v>0.89252478574899452</v>
      </c>
      <c r="J10" s="16"/>
    </row>
    <row r="11" spans="1:10" ht="15.95" customHeight="1" outlineLevel="1" x14ac:dyDescent="0.2">
      <c r="A11" s="184"/>
      <c r="B11" s="186"/>
      <c r="C11" s="130" t="s">
        <v>71</v>
      </c>
      <c r="D11" s="90">
        <f>246539.828513384+5384.5845</f>
        <v>251924.41301338401</v>
      </c>
      <c r="E11" s="146"/>
      <c r="F11" s="90">
        <f>182277.42515+2298.54415</f>
        <v>184575.9693</v>
      </c>
      <c r="G11" s="90">
        <f>277936.78521+5670.35341</f>
        <v>283607.13861999998</v>
      </c>
      <c r="H11" s="18"/>
      <c r="I11" s="164"/>
      <c r="J11" s="16"/>
    </row>
    <row r="12" spans="1:10" ht="15.95" customHeight="1" outlineLevel="1" x14ac:dyDescent="0.2">
      <c r="A12" s="184"/>
      <c r="B12" s="186"/>
      <c r="C12" s="130" t="s">
        <v>35</v>
      </c>
      <c r="D12" s="90">
        <v>0</v>
      </c>
      <c r="E12" s="146"/>
      <c r="F12" s="90">
        <v>1946.87428</v>
      </c>
      <c r="G12" s="90">
        <v>1126.8053999999979</v>
      </c>
      <c r="H12" s="18"/>
      <c r="I12" s="164"/>
      <c r="J12" s="19"/>
    </row>
    <row r="13" spans="1:10" ht="15.95" customHeight="1" outlineLevel="1" x14ac:dyDescent="0.2">
      <c r="A13" s="184"/>
      <c r="B13" s="186"/>
      <c r="C13" s="130" t="s">
        <v>72</v>
      </c>
      <c r="D13" s="90">
        <f>+D17+D15+D16+D14</f>
        <v>677685.04821899033</v>
      </c>
      <c r="E13" s="87"/>
      <c r="F13" s="90">
        <f>+F17+F15+F16+F14</f>
        <v>679440.93496999948</v>
      </c>
      <c r="G13" s="90">
        <f>+G17+G15+G16+G14</f>
        <v>425040.92256000027</v>
      </c>
      <c r="H13" s="90"/>
      <c r="I13" s="164"/>
      <c r="J13" s="19"/>
    </row>
    <row r="14" spans="1:10" ht="15.95" customHeight="1" outlineLevel="1" x14ac:dyDescent="0.2">
      <c r="A14" s="184"/>
      <c r="B14" s="186"/>
      <c r="C14" s="131" t="s">
        <v>34</v>
      </c>
      <c r="D14" s="90">
        <v>10647.95808640125</v>
      </c>
      <c r="E14" s="146"/>
      <c r="F14" s="90">
        <v>12984.38141</v>
      </c>
      <c r="G14" s="90">
        <v>11570.232480000001</v>
      </c>
      <c r="H14" s="18"/>
      <c r="I14" s="164"/>
      <c r="J14" s="19"/>
    </row>
    <row r="15" spans="1:10" ht="15.95" customHeight="1" outlineLevel="1" x14ac:dyDescent="0.2">
      <c r="A15" s="184"/>
      <c r="B15" s="186"/>
      <c r="C15" s="131" t="s">
        <v>33</v>
      </c>
      <c r="D15" s="90">
        <v>665486.0360967872</v>
      </c>
      <c r="E15" s="146"/>
      <c r="F15" s="90">
        <v>665943.39054999943</v>
      </c>
      <c r="G15" s="90">
        <v>408365.33407000027</v>
      </c>
      <c r="H15" s="18"/>
      <c r="I15" s="164"/>
      <c r="J15" s="19"/>
    </row>
    <row r="16" spans="1:10" ht="15.95" customHeight="1" outlineLevel="1" x14ac:dyDescent="0.2">
      <c r="A16" s="184"/>
      <c r="B16" s="186"/>
      <c r="C16" s="131" t="s">
        <v>32</v>
      </c>
      <c r="D16" s="90">
        <v>1551.054035801857</v>
      </c>
      <c r="E16" s="146"/>
      <c r="F16" s="90">
        <v>513.16300999999999</v>
      </c>
      <c r="G16" s="90">
        <v>1299.6155200000001</v>
      </c>
      <c r="H16" s="18"/>
      <c r="I16" s="164"/>
      <c r="J16" s="19"/>
    </row>
    <row r="17" spans="1:11" ht="15.95" customHeight="1" outlineLevel="1" x14ac:dyDescent="0.2">
      <c r="A17" s="184"/>
      <c r="B17" s="186"/>
      <c r="C17" s="131" t="s">
        <v>112</v>
      </c>
      <c r="D17" s="90">
        <v>0</v>
      </c>
      <c r="E17" s="146"/>
      <c r="F17" s="90">
        <v>0</v>
      </c>
      <c r="G17" s="90">
        <v>3805.7404900000051</v>
      </c>
      <c r="H17" s="18"/>
      <c r="I17" s="164"/>
      <c r="J17" s="19"/>
    </row>
    <row r="18" spans="1:11" ht="15.95" customHeight="1" x14ac:dyDescent="0.2">
      <c r="A18" s="184"/>
      <c r="B18" s="186"/>
      <c r="C18" s="132" t="s">
        <v>68</v>
      </c>
      <c r="D18" s="90">
        <v>367810.26397558273</v>
      </c>
      <c r="E18" s="146"/>
      <c r="F18" s="90">
        <v>260076.7988799985</v>
      </c>
      <c r="G18" s="90">
        <v>343901.39635999472</v>
      </c>
      <c r="H18" s="17"/>
      <c r="I18" s="164"/>
      <c r="J18" s="20"/>
    </row>
    <row r="19" spans="1:11" ht="15.95" customHeight="1" x14ac:dyDescent="0.2">
      <c r="A19" s="184"/>
      <c r="B19" s="186"/>
      <c r="C19" s="132" t="s">
        <v>69</v>
      </c>
      <c r="D19" s="90">
        <v>48840.962259800392</v>
      </c>
      <c r="E19" s="146"/>
      <c r="F19" s="90">
        <v>34915.276660000003</v>
      </c>
      <c r="G19" s="90">
        <v>50105.039389999998</v>
      </c>
      <c r="H19" s="17"/>
      <c r="I19" s="164"/>
      <c r="J19" s="16"/>
    </row>
    <row r="20" spans="1:11" ht="15.95" customHeight="1" x14ac:dyDescent="0.2">
      <c r="A20" s="184"/>
      <c r="B20" s="186"/>
      <c r="C20" s="133" t="s">
        <v>39</v>
      </c>
      <c r="D20" s="90">
        <v>1516.568299550534</v>
      </c>
      <c r="E20" s="146"/>
      <c r="F20" s="90">
        <v>49.951559999999994</v>
      </c>
      <c r="G20" s="90">
        <v>686.86374000000012</v>
      </c>
      <c r="H20" s="17"/>
      <c r="I20" s="164"/>
      <c r="J20" s="16"/>
    </row>
    <row r="21" spans="1:11" s="8" customFormat="1" ht="15.95" customHeight="1" x14ac:dyDescent="0.2">
      <c r="A21" s="184"/>
      <c r="B21" s="186"/>
      <c r="C21" s="133" t="s">
        <v>40</v>
      </c>
      <c r="D21" s="90">
        <v>2334.9563419715651</v>
      </c>
      <c r="E21" s="146"/>
      <c r="F21" s="90">
        <v>2929.1716000000001</v>
      </c>
      <c r="G21" s="90">
        <v>2596.56702</v>
      </c>
      <c r="H21" s="21"/>
      <c r="I21" s="164"/>
      <c r="J21" s="16"/>
      <c r="K21" s="22"/>
    </row>
    <row r="22" spans="1:11" ht="15.95" customHeight="1" x14ac:dyDescent="0.2">
      <c r="A22" s="184"/>
      <c r="B22" s="186"/>
      <c r="C22" s="133" t="s">
        <v>24</v>
      </c>
      <c r="D22" s="90">
        <v>19646.17855452943</v>
      </c>
      <c r="E22" s="146"/>
      <c r="F22" s="90">
        <v>1922.827789999998</v>
      </c>
      <c r="G22" s="90">
        <v>20247.342610000269</v>
      </c>
      <c r="H22" s="17"/>
      <c r="I22" s="164"/>
      <c r="J22" s="16"/>
      <c r="K22" s="23"/>
    </row>
    <row r="23" spans="1:11" ht="15.95" customHeight="1" x14ac:dyDescent="0.2">
      <c r="A23" s="184"/>
      <c r="B23" s="186"/>
      <c r="C23" s="133" t="s">
        <v>25</v>
      </c>
      <c r="D23" s="90">
        <v>78602.652066111608</v>
      </c>
      <c r="E23" s="146"/>
      <c r="F23" s="90">
        <v>76308.583729999998</v>
      </c>
      <c r="G23" s="90">
        <v>100520.6526399999</v>
      </c>
      <c r="H23" s="17"/>
      <c r="I23" s="164"/>
      <c r="J23" s="16"/>
      <c r="K23" s="24"/>
    </row>
    <row r="24" spans="1:11" ht="15.95" customHeight="1" x14ac:dyDescent="0.2">
      <c r="A24" s="184"/>
      <c r="B24" s="186"/>
      <c r="C24" s="133" t="s">
        <v>37</v>
      </c>
      <c r="D24" s="90">
        <v>2340.7332026815702</v>
      </c>
      <c r="E24" s="146"/>
      <c r="F24" s="90">
        <v>2393.5951</v>
      </c>
      <c r="G24" s="90">
        <v>2046.7259300000001</v>
      </c>
      <c r="H24" s="17"/>
      <c r="I24" s="164"/>
      <c r="J24" s="25"/>
      <c r="K24" s="23"/>
    </row>
    <row r="25" spans="1:11" ht="15.95" customHeight="1" x14ac:dyDescent="0.2">
      <c r="A25" s="184"/>
      <c r="B25" s="186"/>
      <c r="C25" s="133" t="s">
        <v>26</v>
      </c>
      <c r="D25" s="90">
        <v>1755.515538919449</v>
      </c>
      <c r="E25" s="146"/>
      <c r="F25" s="90">
        <v>645.35545999998203</v>
      </c>
      <c r="G25" s="90">
        <v>1739.231099999969</v>
      </c>
      <c r="H25" s="17"/>
      <c r="I25" s="164"/>
      <c r="J25" s="25"/>
    </row>
    <row r="26" spans="1:11" ht="15.95" customHeight="1" x14ac:dyDescent="0.2">
      <c r="A26" s="184"/>
      <c r="B26" s="186"/>
      <c r="C26" s="133" t="s">
        <v>27</v>
      </c>
      <c r="D26" s="90">
        <v>5381.7028920082121</v>
      </c>
      <c r="E26" s="146"/>
      <c r="F26" s="90">
        <v>3312.363609999999</v>
      </c>
      <c r="G26" s="90">
        <v>4436.7747200000003</v>
      </c>
      <c r="H26" s="17"/>
      <c r="I26" s="164"/>
      <c r="J26" s="16"/>
    </row>
    <row r="27" spans="1:11" ht="15.95" customHeight="1" x14ac:dyDescent="0.2">
      <c r="A27" s="184"/>
      <c r="B27" s="186"/>
      <c r="C27" s="133" t="s">
        <v>38</v>
      </c>
      <c r="D27" s="90">
        <v>4720.135262390133</v>
      </c>
      <c r="E27" s="146"/>
      <c r="F27" s="90">
        <v>4482.4826500000008</v>
      </c>
      <c r="G27" s="90">
        <v>13772.710610000009</v>
      </c>
      <c r="H27" s="17"/>
      <c r="I27" s="164"/>
    </row>
    <row r="28" spans="1:11" ht="15.95" customHeight="1" x14ac:dyDescent="0.2">
      <c r="A28" s="184"/>
      <c r="B28" s="186"/>
      <c r="C28" s="133" t="s">
        <v>103</v>
      </c>
      <c r="D28" s="90">
        <v>3190.742131444455</v>
      </c>
      <c r="E28" s="146"/>
      <c r="F28" s="90">
        <v>3172.8420500000002</v>
      </c>
      <c r="G28" s="90">
        <v>9330.2256600000019</v>
      </c>
      <c r="H28" s="17"/>
      <c r="I28" s="164"/>
    </row>
    <row r="29" spans="1:11" ht="15.95" customHeight="1" x14ac:dyDescent="0.2">
      <c r="A29" s="184"/>
      <c r="B29" s="186"/>
      <c r="C29" s="133" t="s">
        <v>95</v>
      </c>
      <c r="D29" s="90">
        <v>5243.3594762168241</v>
      </c>
      <c r="E29" s="146"/>
      <c r="F29" s="90">
        <v>4803.0379799999819</v>
      </c>
      <c r="G29" s="90">
        <v>4647.3303799999239</v>
      </c>
      <c r="H29" s="17"/>
      <c r="I29" s="164"/>
    </row>
    <row r="30" spans="1:11" ht="15.95" customHeight="1" x14ac:dyDescent="0.2">
      <c r="A30" s="184"/>
      <c r="B30" s="186"/>
      <c r="C30" s="133" t="s">
        <v>96</v>
      </c>
      <c r="D30" s="90">
        <v>4880.1840979370618</v>
      </c>
      <c r="E30" s="146"/>
      <c r="F30" s="90">
        <v>3541.0380299999479</v>
      </c>
      <c r="G30" s="90">
        <v>4683.5721299996694</v>
      </c>
      <c r="H30" s="17"/>
      <c r="I30" s="164"/>
    </row>
    <row r="31" spans="1:11" ht="15.95" customHeight="1" x14ac:dyDescent="0.2">
      <c r="A31" s="184"/>
      <c r="B31" s="186"/>
      <c r="C31" s="133" t="s">
        <v>28</v>
      </c>
      <c r="D31" s="90">
        <v>251.55089993933771</v>
      </c>
      <c r="E31" s="146"/>
      <c r="F31" s="90">
        <v>1035.051220000001</v>
      </c>
      <c r="G31" s="90">
        <v>3718.480759999994</v>
      </c>
      <c r="H31" s="21"/>
      <c r="I31" s="164"/>
      <c r="J31" s="16"/>
    </row>
    <row r="32" spans="1:11" s="11" customFormat="1" ht="18" customHeight="1" x14ac:dyDescent="0.25">
      <c r="A32" s="184"/>
      <c r="B32" s="187"/>
      <c r="C32" s="67" t="s">
        <v>87</v>
      </c>
      <c r="D32" s="68">
        <f>+D10+SUM(D18:D31)</f>
        <v>1476124.9662314579</v>
      </c>
      <c r="E32"/>
      <c r="F32" s="68">
        <f>+F10+SUM(F18:F31)</f>
        <v>1265552.1548699969</v>
      </c>
      <c r="G32" s="68">
        <f>+G10+SUM(G18:G31)</f>
        <v>1272207.7796299956</v>
      </c>
      <c r="H32" s="21"/>
      <c r="I32" s="165"/>
      <c r="J32" s="26"/>
      <c r="K32" s="27"/>
    </row>
    <row r="33" spans="1:10" s="7" customFormat="1" ht="6.6" customHeight="1" x14ac:dyDescent="0.25">
      <c r="A33" s="184"/>
      <c r="B33" s="33"/>
      <c r="C33" s="53"/>
      <c r="D33" s="28"/>
      <c r="E33" s="28"/>
      <c r="F33" s="28"/>
      <c r="G33" s="28"/>
      <c r="H33" s="21"/>
      <c r="I33" s="54"/>
      <c r="J33" s="16"/>
    </row>
    <row r="34" spans="1:10" ht="18.75" customHeight="1" x14ac:dyDescent="0.2">
      <c r="A34" s="184"/>
      <c r="B34" s="166" t="s">
        <v>45</v>
      </c>
      <c r="C34" s="57" t="s">
        <v>66</v>
      </c>
      <c r="D34" s="58">
        <v>138863.8054910826</v>
      </c>
      <c r="E34" s="147"/>
      <c r="F34" s="58">
        <v>77835.533329999991</v>
      </c>
      <c r="G34" s="58">
        <v>139044.98144653719</v>
      </c>
      <c r="H34" s="21"/>
      <c r="I34" s="163">
        <f>+G36/G41</f>
        <v>0.10747521425100545</v>
      </c>
    </row>
    <row r="35" spans="1:10" ht="18.75" customHeight="1" x14ac:dyDescent="0.2">
      <c r="A35" s="184"/>
      <c r="B35" s="167"/>
      <c r="C35" s="59" t="s">
        <v>67</v>
      </c>
      <c r="D35" s="56">
        <v>22049.855724179019</v>
      </c>
      <c r="E35" s="147"/>
      <c r="F35" s="56">
        <v>2279.8046599999998</v>
      </c>
      <c r="G35" s="56">
        <v>14150.54418000001</v>
      </c>
      <c r="H35" s="21"/>
      <c r="I35" s="164"/>
    </row>
    <row r="36" spans="1:10" s="11" customFormat="1" ht="18.75" customHeight="1" x14ac:dyDescent="0.25">
      <c r="A36" s="184"/>
      <c r="B36" s="168"/>
      <c r="C36" s="127" t="s">
        <v>104</v>
      </c>
      <c r="D36" s="68">
        <f t="shared" ref="D36:F36" si="0">SUM(D34:D35)</f>
        <v>160913.66121526161</v>
      </c>
      <c r="E36" s="21"/>
      <c r="F36" s="68">
        <f t="shared" si="0"/>
        <v>80115.337989999985</v>
      </c>
      <c r="G36" s="68">
        <f>SUM(G34:G35)</f>
        <v>153195.52562653719</v>
      </c>
      <c r="H36" s="17"/>
      <c r="I36" s="165"/>
      <c r="J36" s="29"/>
    </row>
    <row r="37" spans="1:10" s="11" customFormat="1" ht="15.75" x14ac:dyDescent="0.25">
      <c r="A37" s="184"/>
      <c r="B37" s="33"/>
      <c r="C37" s="30"/>
      <c r="D37" s="120"/>
      <c r="E37" s="120"/>
      <c r="F37" s="120"/>
      <c r="G37" s="120"/>
      <c r="H37" s="17"/>
      <c r="I37" s="54"/>
      <c r="J37" s="29"/>
    </row>
    <row r="38" spans="1:10" s="11" customFormat="1" ht="15.75" customHeight="1" x14ac:dyDescent="0.25">
      <c r="A38" s="184"/>
      <c r="B38" s="176" t="s">
        <v>47</v>
      </c>
      <c r="C38" s="176"/>
      <c r="D38" s="69">
        <f>D41-D39</f>
        <v>1057138.7836541031</v>
      </c>
      <c r="E38" s="21"/>
      <c r="F38" s="69">
        <f t="shared" ref="F38:G38" si="1">F41-F39</f>
        <v>967630.90772999846</v>
      </c>
      <c r="G38" s="69">
        <f t="shared" si="1"/>
        <v>875604.7768600008</v>
      </c>
      <c r="H38" s="17"/>
      <c r="I38" s="70">
        <f>+G38/$G$41</f>
        <v>0.61428563665524571</v>
      </c>
      <c r="J38" s="29"/>
    </row>
    <row r="39" spans="1:10" s="11" customFormat="1" ht="15.75" customHeight="1" x14ac:dyDescent="0.2">
      <c r="A39" s="184"/>
      <c r="B39" s="176" t="s">
        <v>48</v>
      </c>
      <c r="C39" s="176"/>
      <c r="D39" s="69">
        <f>+D18+D19+D21+D36</f>
        <v>579899.84379261639</v>
      </c>
      <c r="E39" s="21"/>
      <c r="F39" s="69">
        <f>+F18+F19+F21+F36</f>
        <v>378036.58512999845</v>
      </c>
      <c r="G39" s="69">
        <f>+G18+G19+G21+G36</f>
        <v>549798.52839653194</v>
      </c>
      <c r="H39" s="83"/>
      <c r="I39" s="70">
        <f>+G39/$G$41</f>
        <v>0.38571436334475429</v>
      </c>
      <c r="J39" s="29"/>
    </row>
    <row r="40" spans="1:10" s="7" customFormat="1" ht="15" x14ac:dyDescent="0.25">
      <c r="B40" s="33"/>
      <c r="C40" s="30"/>
      <c r="D40" s="34"/>
      <c r="E40" s="21"/>
      <c r="F40" s="32"/>
      <c r="G40" s="32"/>
      <c r="H40" s="17"/>
      <c r="I40" s="33"/>
      <c r="J40" s="19"/>
    </row>
    <row r="41" spans="1:10" s="7" customFormat="1" ht="24.75" customHeight="1" x14ac:dyDescent="0.25">
      <c r="A41" s="177" t="s">
        <v>49</v>
      </c>
      <c r="B41" s="178" t="s">
        <v>79</v>
      </c>
      <c r="C41" s="179"/>
      <c r="D41" s="63">
        <f t="shared" ref="D41" si="2">+D36+D32</f>
        <v>1637038.6274467194</v>
      </c>
      <c r="E41" s="55"/>
      <c r="F41" s="63">
        <f t="shared" ref="F41" si="3">+F32+F36</f>
        <v>1345667.4928599969</v>
      </c>
      <c r="G41" s="63">
        <f>+G32+G36</f>
        <v>1425403.3052565327</v>
      </c>
      <c r="H41" s="17"/>
      <c r="I41" s="135" t="s">
        <v>106</v>
      </c>
      <c r="J41" s="19"/>
    </row>
    <row r="42" spans="1:10" s="7" customFormat="1" ht="14.25" customHeight="1" x14ac:dyDescent="0.2">
      <c r="A42" s="177"/>
      <c r="B42" s="180" t="s">
        <v>77</v>
      </c>
      <c r="C42" s="181"/>
      <c r="D42" s="60"/>
      <c r="E42" s="21"/>
      <c r="F42" s="90">
        <v>76102.27660000055</v>
      </c>
      <c r="G42" s="90">
        <v>128186.69493000003</v>
      </c>
      <c r="H42" s="17"/>
      <c r="I42" s="135" t="s">
        <v>106</v>
      </c>
      <c r="J42" s="19"/>
    </row>
    <row r="43" spans="1:10" s="7" customFormat="1" ht="14.25" customHeight="1" x14ac:dyDescent="0.2">
      <c r="A43" s="177"/>
      <c r="B43" s="180" t="s">
        <v>78</v>
      </c>
      <c r="C43" s="181"/>
      <c r="D43" s="60"/>
      <c r="E43" s="21"/>
      <c r="F43" s="90">
        <v>578.30471000000011</v>
      </c>
      <c r="G43" s="90">
        <v>2670.5233600000001</v>
      </c>
      <c r="H43" s="17"/>
      <c r="I43" s="135"/>
      <c r="J43" s="19"/>
    </row>
    <row r="44" spans="1:10" s="7" customFormat="1" ht="25.5" customHeight="1" x14ac:dyDescent="0.2">
      <c r="A44" s="177"/>
      <c r="B44" s="178" t="s">
        <v>80</v>
      </c>
      <c r="C44" s="179"/>
      <c r="D44" s="63"/>
      <c r="E44" s="83"/>
      <c r="F44" s="65">
        <f t="shared" ref="F44" si="4">+F41-F42-F43</f>
        <v>1268986.9115499964</v>
      </c>
      <c r="G44" s="65">
        <f>+G41-G42-G43</f>
        <v>1294546.0869665327</v>
      </c>
      <c r="H44" s="17"/>
      <c r="I44" s="82" t="s">
        <v>106</v>
      </c>
      <c r="J44" s="19"/>
    </row>
    <row r="45" spans="1:10" s="7" customFormat="1" ht="14.25" customHeight="1" x14ac:dyDescent="0.2">
      <c r="A45" s="177"/>
      <c r="B45" s="180" t="s">
        <v>81</v>
      </c>
      <c r="C45" s="181"/>
      <c r="D45" s="71"/>
      <c r="E45" s="83"/>
      <c r="F45" s="90">
        <v>12392.2171100001</v>
      </c>
      <c r="G45" s="90">
        <v>22241.462469999999</v>
      </c>
      <c r="H45" s="17"/>
      <c r="I45" s="135"/>
      <c r="J45" s="19"/>
    </row>
    <row r="46" spans="1:10" s="7" customFormat="1" ht="33" customHeight="1" x14ac:dyDescent="0.2">
      <c r="A46" s="177"/>
      <c r="B46" s="182" t="s">
        <v>91</v>
      </c>
      <c r="C46" s="183"/>
      <c r="D46" s="63"/>
      <c r="E46" s="83"/>
      <c r="F46" s="66">
        <f t="shared" ref="F46" si="5">+F44-F45</f>
        <v>1256594.6944399963</v>
      </c>
      <c r="G46" s="66">
        <f>+G44-G45</f>
        <v>1272304.6244965328</v>
      </c>
      <c r="H46" s="17"/>
      <c r="I46" s="82"/>
      <c r="J46" s="19"/>
    </row>
    <row r="47" spans="1:10" customFormat="1" ht="15" x14ac:dyDescent="0.25"/>
    <row r="48" spans="1:10" customFormat="1" ht="27.75" customHeight="1" x14ac:dyDescent="0.25">
      <c r="A48" s="188" t="s">
        <v>76</v>
      </c>
      <c r="B48" s="189"/>
      <c r="C48" s="189"/>
      <c r="D48" s="189"/>
      <c r="E48" s="189"/>
      <c r="F48" s="189"/>
      <c r="G48" s="189"/>
      <c r="H48" s="189"/>
      <c r="I48" s="190"/>
    </row>
    <row r="49" spans="1:10" customFormat="1" ht="8.25" customHeight="1" x14ac:dyDescent="0.25"/>
    <row r="50" spans="1:10" s="8" customFormat="1" ht="30" customHeight="1" x14ac:dyDescent="0.25">
      <c r="C50" s="61"/>
      <c r="D50"/>
      <c r="E50" s="95"/>
      <c r="F50" s="96" t="str">
        <f>+F8</f>
        <v>Recaudación
 2020</v>
      </c>
      <c r="G50" s="96" t="str">
        <f>+G8</f>
        <v>Recaudación 
2021</v>
      </c>
      <c r="H50" s="95"/>
      <c r="I50" s="55"/>
      <c r="J50" s="10"/>
    </row>
    <row r="51" spans="1:10" customFormat="1" ht="8.25" customHeight="1" x14ac:dyDescent="0.25"/>
    <row r="52" spans="1:10" s="11" customFormat="1" ht="19.5" customHeight="1" x14ac:dyDescent="0.25">
      <c r="A52" s="191" t="s">
        <v>75</v>
      </c>
      <c r="B52" s="191"/>
      <c r="C52" s="191"/>
      <c r="D52"/>
      <c r="E52"/>
      <c r="F52" s="107">
        <f>+F54</f>
        <v>0</v>
      </c>
      <c r="G52" s="107">
        <f t="shared" ref="G52" si="6">+G54</f>
        <v>0</v>
      </c>
      <c r="H52"/>
      <c r="I52"/>
      <c r="J52" s="16"/>
    </row>
    <row r="53" spans="1:10" customFormat="1" ht="6" customHeight="1" x14ac:dyDescent="0.25"/>
    <row r="54" spans="1:10" customFormat="1" ht="19.5" customHeight="1" x14ac:dyDescent="0.25">
      <c r="A54" s="192" t="s">
        <v>94</v>
      </c>
      <c r="B54" s="192"/>
      <c r="C54" s="192"/>
      <c r="F54" s="97">
        <f>+F77+F81</f>
        <v>0</v>
      </c>
      <c r="G54" s="97">
        <f>+G77+G81</f>
        <v>0</v>
      </c>
    </row>
    <row r="55" spans="1:10" customFormat="1" ht="6" hidden="1" customHeight="1" outlineLevel="1" x14ac:dyDescent="0.25"/>
    <row r="56" spans="1:10" s="8" customFormat="1" ht="15.95" hidden="1" customHeight="1" outlineLevel="1" x14ac:dyDescent="0.25">
      <c r="A56" s="193" t="s">
        <v>42</v>
      </c>
      <c r="B56" s="194" t="s">
        <v>43</v>
      </c>
      <c r="C56" s="85" t="s">
        <v>1</v>
      </c>
      <c r="D56"/>
      <c r="E56" s="98"/>
      <c r="F56" s="86"/>
      <c r="G56" s="88"/>
      <c r="H56"/>
      <c r="I56"/>
      <c r="J56" s="16"/>
    </row>
    <row r="57" spans="1:10" ht="15.95" hidden="1" customHeight="1" outlineLevel="2" x14ac:dyDescent="0.25">
      <c r="A57" s="193"/>
      <c r="B57" s="195"/>
      <c r="C57" s="89" t="s">
        <v>71</v>
      </c>
      <c r="D57"/>
      <c r="E57" s="98"/>
      <c r="F57" s="90"/>
      <c r="G57" s="91"/>
      <c r="H57"/>
      <c r="I57"/>
      <c r="J57" s="16"/>
    </row>
    <row r="58" spans="1:10" ht="15.95" hidden="1" customHeight="1" outlineLevel="2" x14ac:dyDescent="0.25">
      <c r="A58" s="193"/>
      <c r="B58" s="195"/>
      <c r="C58" s="89" t="s">
        <v>35</v>
      </c>
      <c r="D58"/>
      <c r="E58" s="98"/>
      <c r="F58" s="90"/>
      <c r="G58" s="91"/>
      <c r="H58"/>
      <c r="I58"/>
      <c r="J58" s="19"/>
    </row>
    <row r="59" spans="1:10" ht="15.95" hidden="1" customHeight="1" outlineLevel="2" x14ac:dyDescent="0.25">
      <c r="A59" s="193"/>
      <c r="B59" s="195"/>
      <c r="C59" s="89" t="s">
        <v>72</v>
      </c>
      <c r="D59"/>
      <c r="E59" s="98"/>
      <c r="F59" s="90"/>
      <c r="G59" s="91"/>
      <c r="H59"/>
      <c r="I59"/>
      <c r="J59" s="19"/>
    </row>
    <row r="60" spans="1:10" ht="15.95" hidden="1" customHeight="1" outlineLevel="2" x14ac:dyDescent="0.25">
      <c r="A60" s="193"/>
      <c r="B60" s="195"/>
      <c r="C60" s="92" t="s">
        <v>34</v>
      </c>
      <c r="D60"/>
      <c r="E60" s="98"/>
      <c r="F60" s="90"/>
      <c r="G60" s="91"/>
      <c r="H60"/>
      <c r="I60"/>
      <c r="J60" s="19"/>
    </row>
    <row r="61" spans="1:10" ht="15.95" hidden="1" customHeight="1" outlineLevel="2" x14ac:dyDescent="0.25">
      <c r="A61" s="193"/>
      <c r="B61" s="195"/>
      <c r="C61" s="92" t="s">
        <v>33</v>
      </c>
      <c r="D61"/>
      <c r="E61" s="98"/>
      <c r="F61" s="90"/>
      <c r="G61" s="91"/>
      <c r="H61"/>
      <c r="I61"/>
      <c r="J61" s="19"/>
    </row>
    <row r="62" spans="1:10" ht="15.95" hidden="1" customHeight="1" outlineLevel="2" x14ac:dyDescent="0.25">
      <c r="A62" s="193"/>
      <c r="B62" s="195"/>
      <c r="C62" s="92" t="s">
        <v>32</v>
      </c>
      <c r="D62"/>
      <c r="E62" s="98"/>
      <c r="F62" s="90"/>
      <c r="G62" s="91"/>
      <c r="H62"/>
      <c r="I62"/>
      <c r="J62" s="19"/>
    </row>
    <row r="63" spans="1:10" ht="15.95" hidden="1" customHeight="1" outlineLevel="1" collapsed="1" x14ac:dyDescent="0.25">
      <c r="A63" s="193"/>
      <c r="B63" s="195"/>
      <c r="C63" s="93" t="s">
        <v>68</v>
      </c>
      <c r="D63"/>
      <c r="E63" s="98"/>
      <c r="F63" s="90"/>
      <c r="G63" s="91"/>
      <c r="H63"/>
      <c r="I63"/>
      <c r="J63" s="20"/>
    </row>
    <row r="64" spans="1:10" ht="15.95" hidden="1" customHeight="1" outlineLevel="1" x14ac:dyDescent="0.25">
      <c r="A64" s="193"/>
      <c r="B64" s="195"/>
      <c r="C64" s="93" t="s">
        <v>69</v>
      </c>
      <c r="D64"/>
      <c r="E64" s="98"/>
      <c r="F64" s="90"/>
      <c r="G64" s="91"/>
      <c r="H64"/>
      <c r="I64"/>
      <c r="J64" s="16"/>
    </row>
    <row r="65" spans="1:11" ht="15.95" hidden="1" customHeight="1" outlineLevel="1" x14ac:dyDescent="0.25">
      <c r="A65" s="193"/>
      <c r="B65" s="195"/>
      <c r="C65" s="94" t="s">
        <v>39</v>
      </c>
      <c r="D65"/>
      <c r="E65" s="98"/>
      <c r="F65" s="90"/>
      <c r="G65" s="91"/>
      <c r="H65"/>
      <c r="I65"/>
      <c r="J65" s="16"/>
    </row>
    <row r="66" spans="1:11" s="8" customFormat="1" ht="15.95" hidden="1" customHeight="1" outlineLevel="1" x14ac:dyDescent="0.25">
      <c r="A66" s="193"/>
      <c r="B66" s="195"/>
      <c r="C66" s="94" t="s">
        <v>40</v>
      </c>
      <c r="D66"/>
      <c r="E66" s="98"/>
      <c r="F66" s="90"/>
      <c r="G66" s="91"/>
      <c r="H66"/>
      <c r="I66"/>
      <c r="J66" s="16"/>
      <c r="K66" s="22"/>
    </row>
    <row r="67" spans="1:11" ht="15.95" hidden="1" customHeight="1" outlineLevel="1" x14ac:dyDescent="0.25">
      <c r="A67" s="193"/>
      <c r="B67" s="195"/>
      <c r="C67" s="94" t="s">
        <v>24</v>
      </c>
      <c r="D67"/>
      <c r="E67" s="98"/>
      <c r="F67" s="90"/>
      <c r="G67" s="91"/>
      <c r="H67"/>
      <c r="I67"/>
      <c r="J67" s="16"/>
      <c r="K67" s="23"/>
    </row>
    <row r="68" spans="1:11" ht="15.95" hidden="1" customHeight="1" outlineLevel="1" x14ac:dyDescent="0.25">
      <c r="A68" s="193"/>
      <c r="B68" s="195"/>
      <c r="C68" s="94" t="s">
        <v>25</v>
      </c>
      <c r="D68"/>
      <c r="E68" s="98"/>
      <c r="F68" s="90"/>
      <c r="G68" s="91"/>
      <c r="H68"/>
      <c r="I68"/>
      <c r="J68" s="16"/>
      <c r="K68" s="24"/>
    </row>
    <row r="69" spans="1:11" ht="15.95" hidden="1" customHeight="1" outlineLevel="1" x14ac:dyDescent="0.25">
      <c r="A69" s="193"/>
      <c r="B69" s="195"/>
      <c r="C69" s="94" t="s">
        <v>37</v>
      </c>
      <c r="D69"/>
      <c r="E69" s="98"/>
      <c r="F69" s="90"/>
      <c r="G69" s="91"/>
      <c r="H69"/>
      <c r="I69"/>
      <c r="J69" s="25"/>
      <c r="K69" s="23"/>
    </row>
    <row r="70" spans="1:11" ht="15.95" hidden="1" customHeight="1" outlineLevel="1" x14ac:dyDescent="0.25">
      <c r="A70" s="193"/>
      <c r="B70" s="195"/>
      <c r="C70" s="94" t="s">
        <v>26</v>
      </c>
      <c r="D70"/>
      <c r="E70" s="98"/>
      <c r="F70" s="90"/>
      <c r="G70" s="91"/>
      <c r="H70"/>
      <c r="I70"/>
      <c r="J70" s="25"/>
    </row>
    <row r="71" spans="1:11" ht="15.95" hidden="1" customHeight="1" outlineLevel="1" x14ac:dyDescent="0.25">
      <c r="A71" s="193"/>
      <c r="B71" s="195"/>
      <c r="C71" s="94" t="s">
        <v>27</v>
      </c>
      <c r="D71"/>
      <c r="E71" s="98"/>
      <c r="F71" s="90"/>
      <c r="G71" s="91"/>
      <c r="H71"/>
      <c r="I71"/>
      <c r="J71" s="16"/>
    </row>
    <row r="72" spans="1:11" ht="15.95" hidden="1" customHeight="1" outlineLevel="1" x14ac:dyDescent="0.25">
      <c r="A72" s="193"/>
      <c r="B72" s="195"/>
      <c r="C72" s="94" t="s">
        <v>38</v>
      </c>
      <c r="D72"/>
      <c r="E72" s="98"/>
      <c r="F72" s="90"/>
      <c r="G72" s="91"/>
      <c r="H72"/>
      <c r="I72"/>
    </row>
    <row r="73" spans="1:11" ht="15.95" hidden="1" customHeight="1" outlineLevel="1" x14ac:dyDescent="0.25">
      <c r="A73" s="193"/>
      <c r="B73" s="195"/>
      <c r="C73" s="94" t="s">
        <v>103</v>
      </c>
      <c r="D73"/>
      <c r="E73" s="98"/>
      <c r="F73" s="90"/>
      <c r="G73" s="91"/>
      <c r="H73"/>
      <c r="I73"/>
    </row>
    <row r="74" spans="1:11" ht="15.95" hidden="1" customHeight="1" outlineLevel="1" x14ac:dyDescent="0.25">
      <c r="A74" s="193"/>
      <c r="B74" s="195"/>
      <c r="C74" s="94" t="s">
        <v>95</v>
      </c>
      <c r="D74"/>
      <c r="E74" s="98"/>
      <c r="F74" s="90"/>
      <c r="G74" s="91"/>
      <c r="H74"/>
      <c r="I74"/>
    </row>
    <row r="75" spans="1:11" ht="15.95" hidden="1" customHeight="1" outlineLevel="1" x14ac:dyDescent="0.25">
      <c r="A75" s="193"/>
      <c r="B75" s="195"/>
      <c r="C75" s="94" t="s">
        <v>96</v>
      </c>
      <c r="D75"/>
      <c r="E75" s="98"/>
      <c r="F75" s="90"/>
      <c r="G75" s="91"/>
      <c r="H75"/>
      <c r="I75"/>
    </row>
    <row r="76" spans="1:11" ht="15.95" hidden="1" customHeight="1" outlineLevel="1" x14ac:dyDescent="0.25">
      <c r="A76" s="193"/>
      <c r="B76" s="195"/>
      <c r="C76" s="94" t="s">
        <v>28</v>
      </c>
      <c r="D76"/>
      <c r="E76" s="98"/>
      <c r="F76" s="90"/>
      <c r="G76" s="91"/>
      <c r="H76"/>
      <c r="I76"/>
      <c r="J76" s="16"/>
    </row>
    <row r="77" spans="1:11" s="11" customFormat="1" ht="18" hidden="1" customHeight="1" outlineLevel="1" x14ac:dyDescent="0.25">
      <c r="A77" s="193"/>
      <c r="B77" s="196"/>
      <c r="C77" s="99" t="s">
        <v>44</v>
      </c>
      <c r="D77"/>
      <c r="E77" s="82"/>
      <c r="F77" s="100">
        <f>+F56+F63+F64+SUM(F65:F76)</f>
        <v>0</v>
      </c>
      <c r="G77" s="100"/>
      <c r="H77"/>
      <c r="I77"/>
      <c r="J77" s="26"/>
      <c r="K77" s="27"/>
    </row>
    <row r="78" spans="1:11" s="7" customFormat="1" ht="10.5" hidden="1" customHeight="1" outlineLevel="1" x14ac:dyDescent="0.25">
      <c r="A78" s="193"/>
      <c r="B78" s="33"/>
      <c r="C78" s="53"/>
      <c r="D78"/>
      <c r="E78" s="28"/>
      <c r="F78" s="28"/>
      <c r="G78" s="28"/>
      <c r="H78"/>
      <c r="I78"/>
      <c r="J78" s="16"/>
    </row>
    <row r="79" spans="1:11" ht="18.75" hidden="1" customHeight="1" outlineLevel="1" x14ac:dyDescent="0.25">
      <c r="A79" s="193"/>
      <c r="B79" s="197" t="s">
        <v>45</v>
      </c>
      <c r="C79" s="101" t="s">
        <v>66</v>
      </c>
      <c r="D79"/>
      <c r="E79" s="102"/>
      <c r="F79" s="103"/>
      <c r="G79" s="104"/>
      <c r="H79"/>
      <c r="I79"/>
    </row>
    <row r="80" spans="1:11" ht="18.75" hidden="1" customHeight="1" outlineLevel="1" x14ac:dyDescent="0.25">
      <c r="A80" s="193"/>
      <c r="B80" s="198"/>
      <c r="C80" s="105" t="s">
        <v>67</v>
      </c>
      <c r="D80"/>
      <c r="E80" s="102"/>
      <c r="F80" s="90"/>
      <c r="G80" s="91"/>
      <c r="H80"/>
      <c r="I80"/>
    </row>
    <row r="81" spans="1:10" s="11" customFormat="1" ht="18.75" hidden="1" customHeight="1" outlineLevel="1" x14ac:dyDescent="0.25">
      <c r="A81" s="193"/>
      <c r="B81" s="199"/>
      <c r="C81" s="106" t="s">
        <v>46</v>
      </c>
      <c r="D81"/>
      <c r="E81" s="21"/>
      <c r="F81" s="100">
        <f>SUM(F79:F80)</f>
        <v>0</v>
      </c>
      <c r="G81" s="100"/>
      <c r="H81"/>
      <c r="I81"/>
      <c r="J81" s="29"/>
    </row>
    <row r="82" spans="1:10" customFormat="1" ht="18.75" customHeight="1" collapsed="1" x14ac:dyDescent="0.25"/>
    <row r="83" spans="1:10" ht="33" customHeight="1" x14ac:dyDescent="0.2">
      <c r="A83" s="200" t="s">
        <v>83</v>
      </c>
      <c r="B83" s="201"/>
      <c r="C83" s="201"/>
      <c r="D83" s="201"/>
      <c r="E83" s="201"/>
      <c r="F83" s="201"/>
      <c r="G83" s="201"/>
      <c r="H83" s="201"/>
      <c r="I83" s="202"/>
    </row>
    <row r="84" spans="1:10" ht="8.25" customHeight="1" x14ac:dyDescent="0.25">
      <c r="C84" s="5"/>
      <c r="D84"/>
      <c r="F84" s="3"/>
      <c r="G84" s="6"/>
      <c r="H84" s="7"/>
    </row>
    <row r="85" spans="1:10" s="8" customFormat="1" ht="51" customHeight="1" x14ac:dyDescent="0.25">
      <c r="C85" s="61"/>
      <c r="D85" s="108" t="str">
        <f>+D8</f>
        <v>Meta 
2021</v>
      </c>
      <c r="E85"/>
      <c r="F85" s="108" t="str">
        <f>+F8</f>
        <v>Recaudación
 2020</v>
      </c>
      <c r="G85" s="108" t="str">
        <f>+G8</f>
        <v>Recaudación 
2021</v>
      </c>
      <c r="H85"/>
      <c r="I85" s="108" t="s">
        <v>111</v>
      </c>
      <c r="J85" s="10"/>
    </row>
    <row r="86" spans="1:10" customFormat="1" ht="6" customHeight="1" x14ac:dyDescent="0.25"/>
    <row r="87" spans="1:10" s="8" customFormat="1" ht="15.95" customHeight="1" x14ac:dyDescent="0.2">
      <c r="A87" s="203" t="s">
        <v>42</v>
      </c>
      <c r="B87" s="204" t="s">
        <v>43</v>
      </c>
      <c r="C87" s="85" t="s">
        <v>1</v>
      </c>
      <c r="D87" s="86">
        <f t="shared" ref="D87:D92" si="7">+D10</f>
        <v>929609.46123237454</v>
      </c>
      <c r="E87" s="98"/>
      <c r="F87" s="86">
        <f t="shared" ref="F87:F92" si="8">+F10+F56</f>
        <v>865963.77854999853</v>
      </c>
      <c r="G87" s="88">
        <f t="shared" ref="G87:G92" si="9">+G10</f>
        <v>709774.86658000108</v>
      </c>
      <c r="H87" s="17"/>
      <c r="I87" s="207">
        <f>+G108/G117</f>
        <v>0.89252478574899452</v>
      </c>
      <c r="J87" s="16"/>
    </row>
    <row r="88" spans="1:10" ht="15.95" hidden="1" customHeight="1" outlineLevel="1" x14ac:dyDescent="0.25">
      <c r="A88" s="203"/>
      <c r="B88" s="205"/>
      <c r="C88" s="89" t="s">
        <v>71</v>
      </c>
      <c r="D88" s="90">
        <f t="shared" si="7"/>
        <v>251924.41301338401</v>
      </c>
      <c r="E88" s="98"/>
      <c r="F88" s="90">
        <f t="shared" si="8"/>
        <v>184575.9693</v>
      </c>
      <c r="G88" s="91">
        <f t="shared" si="9"/>
        <v>283607.13861999998</v>
      </c>
      <c r="H88" s="18"/>
      <c r="I88" s="208"/>
      <c r="J88" s="16"/>
    </row>
    <row r="89" spans="1:10" ht="15.95" hidden="1" customHeight="1" outlineLevel="1" x14ac:dyDescent="0.25">
      <c r="A89" s="203"/>
      <c r="B89" s="205"/>
      <c r="C89" s="89" t="s">
        <v>35</v>
      </c>
      <c r="D89" s="90">
        <f t="shared" si="7"/>
        <v>0</v>
      </c>
      <c r="E89" s="98"/>
      <c r="F89" s="90">
        <f t="shared" si="8"/>
        <v>1946.87428</v>
      </c>
      <c r="G89" s="91">
        <f t="shared" si="9"/>
        <v>1126.8053999999979</v>
      </c>
      <c r="H89" s="18"/>
      <c r="I89" s="208"/>
      <c r="J89" s="19"/>
    </row>
    <row r="90" spans="1:10" ht="15.95" hidden="1" customHeight="1" outlineLevel="1" x14ac:dyDescent="0.25">
      <c r="A90" s="203"/>
      <c r="B90" s="205"/>
      <c r="C90" s="89" t="s">
        <v>72</v>
      </c>
      <c r="D90" s="90">
        <f t="shared" si="7"/>
        <v>677685.04821899033</v>
      </c>
      <c r="E90" s="98"/>
      <c r="F90" s="90">
        <f t="shared" si="8"/>
        <v>679440.93496999948</v>
      </c>
      <c r="G90" s="91">
        <f t="shared" si="9"/>
        <v>425040.92256000027</v>
      </c>
      <c r="H90" s="18"/>
      <c r="I90" s="208"/>
      <c r="J90" s="19"/>
    </row>
    <row r="91" spans="1:10" ht="15.95" hidden="1" customHeight="1" outlineLevel="1" x14ac:dyDescent="0.25">
      <c r="A91" s="203"/>
      <c r="B91" s="205"/>
      <c r="C91" s="92" t="s">
        <v>34</v>
      </c>
      <c r="D91" s="90">
        <f t="shared" si="7"/>
        <v>10647.95808640125</v>
      </c>
      <c r="E91" s="98"/>
      <c r="F91" s="90">
        <f t="shared" si="8"/>
        <v>12984.38141</v>
      </c>
      <c r="G91" s="91">
        <f t="shared" si="9"/>
        <v>11570.232480000001</v>
      </c>
      <c r="H91" s="18"/>
      <c r="I91" s="208"/>
      <c r="J91" s="19"/>
    </row>
    <row r="92" spans="1:10" ht="15.95" hidden="1" customHeight="1" outlineLevel="1" x14ac:dyDescent="0.25">
      <c r="A92" s="203"/>
      <c r="B92" s="205"/>
      <c r="C92" s="92" t="s">
        <v>33</v>
      </c>
      <c r="D92" s="90">
        <f t="shared" si="7"/>
        <v>665486.0360967872</v>
      </c>
      <c r="E92" s="98"/>
      <c r="F92" s="90">
        <f t="shared" si="8"/>
        <v>665943.39054999943</v>
      </c>
      <c r="G92" s="91">
        <f t="shared" si="9"/>
        <v>408365.33407000027</v>
      </c>
      <c r="H92" s="18"/>
      <c r="I92" s="208"/>
      <c r="J92" s="19"/>
    </row>
    <row r="93" spans="1:10" ht="15.95" hidden="1" customHeight="1" outlineLevel="1" x14ac:dyDescent="0.25">
      <c r="A93" s="203"/>
      <c r="B93" s="205"/>
      <c r="C93" s="92" t="s">
        <v>32</v>
      </c>
      <c r="D93" s="90">
        <f t="shared" ref="D93:D105" si="10">+D17</f>
        <v>0</v>
      </c>
      <c r="E93" s="98"/>
      <c r="F93" s="90">
        <f t="shared" ref="F93:F105" si="11">+F17+F62</f>
        <v>0</v>
      </c>
      <c r="G93" s="91">
        <f t="shared" ref="G93:G105" si="12">+G17</f>
        <v>3805.7404900000051</v>
      </c>
      <c r="H93" s="18"/>
      <c r="I93" s="208"/>
      <c r="J93" s="19"/>
    </row>
    <row r="94" spans="1:10" ht="15.95" customHeight="1" collapsed="1" x14ac:dyDescent="0.25">
      <c r="A94" s="203"/>
      <c r="B94" s="205"/>
      <c r="C94" s="93" t="s">
        <v>68</v>
      </c>
      <c r="D94" s="90">
        <f t="shared" si="10"/>
        <v>367810.26397558273</v>
      </c>
      <c r="E94" s="98"/>
      <c r="F94" s="90">
        <f t="shared" si="11"/>
        <v>260076.7988799985</v>
      </c>
      <c r="G94" s="91">
        <f t="shared" si="12"/>
        <v>343901.39635999472</v>
      </c>
      <c r="H94" s="17"/>
      <c r="I94" s="208"/>
      <c r="J94" s="20"/>
    </row>
    <row r="95" spans="1:10" ht="15.95" customHeight="1" x14ac:dyDescent="0.25">
      <c r="A95" s="203"/>
      <c r="B95" s="205"/>
      <c r="C95" s="93" t="s">
        <v>69</v>
      </c>
      <c r="D95" s="90">
        <f t="shared" si="10"/>
        <v>48840.962259800392</v>
      </c>
      <c r="E95" s="98"/>
      <c r="F95" s="90">
        <f t="shared" si="11"/>
        <v>34915.276660000003</v>
      </c>
      <c r="G95" s="91">
        <f t="shared" si="12"/>
        <v>50105.039389999998</v>
      </c>
      <c r="H95" s="17"/>
      <c r="I95" s="208"/>
      <c r="J95" s="16"/>
    </row>
    <row r="96" spans="1:10" ht="15.95" customHeight="1" x14ac:dyDescent="0.25">
      <c r="A96" s="203"/>
      <c r="B96" s="205"/>
      <c r="C96" s="94" t="s">
        <v>39</v>
      </c>
      <c r="D96" s="90">
        <f t="shared" si="10"/>
        <v>1516.568299550534</v>
      </c>
      <c r="E96" s="98"/>
      <c r="F96" s="90">
        <f t="shared" si="11"/>
        <v>49.951559999999994</v>
      </c>
      <c r="G96" s="91">
        <f t="shared" si="12"/>
        <v>686.86374000000012</v>
      </c>
      <c r="H96" s="17"/>
      <c r="I96" s="208"/>
      <c r="J96" s="16"/>
    </row>
    <row r="97" spans="1:11" s="8" customFormat="1" ht="15.95" customHeight="1" x14ac:dyDescent="0.25">
      <c r="A97" s="203"/>
      <c r="B97" s="205"/>
      <c r="C97" s="94" t="s">
        <v>40</v>
      </c>
      <c r="D97" s="90">
        <f t="shared" si="10"/>
        <v>2334.9563419715651</v>
      </c>
      <c r="E97" s="98"/>
      <c r="F97" s="90">
        <f t="shared" si="11"/>
        <v>2929.1716000000001</v>
      </c>
      <c r="G97" s="91">
        <f t="shared" si="12"/>
        <v>2596.56702</v>
      </c>
      <c r="H97" s="21"/>
      <c r="I97" s="208"/>
      <c r="J97" s="16"/>
      <c r="K97" s="22"/>
    </row>
    <row r="98" spans="1:11" ht="15.95" customHeight="1" x14ac:dyDescent="0.25">
      <c r="A98" s="203"/>
      <c r="B98" s="205"/>
      <c r="C98" s="94" t="s">
        <v>24</v>
      </c>
      <c r="D98" s="90">
        <f t="shared" si="10"/>
        <v>19646.17855452943</v>
      </c>
      <c r="E98" s="98"/>
      <c r="F98" s="90">
        <f t="shared" si="11"/>
        <v>1922.827789999998</v>
      </c>
      <c r="G98" s="91">
        <f t="shared" si="12"/>
        <v>20247.342610000269</v>
      </c>
      <c r="H98" s="17"/>
      <c r="I98" s="208"/>
      <c r="J98" s="16"/>
      <c r="K98" s="23"/>
    </row>
    <row r="99" spans="1:11" ht="15.95" customHeight="1" x14ac:dyDescent="0.25">
      <c r="A99" s="203"/>
      <c r="B99" s="205"/>
      <c r="C99" s="94" t="s">
        <v>25</v>
      </c>
      <c r="D99" s="90">
        <f t="shared" si="10"/>
        <v>78602.652066111608</v>
      </c>
      <c r="E99" s="98"/>
      <c r="F99" s="90">
        <f t="shared" si="11"/>
        <v>76308.583729999998</v>
      </c>
      <c r="G99" s="91">
        <f t="shared" si="12"/>
        <v>100520.6526399999</v>
      </c>
      <c r="H99" s="17"/>
      <c r="I99" s="208"/>
      <c r="J99" s="16"/>
      <c r="K99" s="24"/>
    </row>
    <row r="100" spans="1:11" ht="15.95" customHeight="1" x14ac:dyDescent="0.25">
      <c r="A100" s="203"/>
      <c r="B100" s="205"/>
      <c r="C100" s="94" t="s">
        <v>37</v>
      </c>
      <c r="D100" s="90">
        <f t="shared" si="10"/>
        <v>2340.7332026815702</v>
      </c>
      <c r="E100" s="98"/>
      <c r="F100" s="90">
        <f t="shared" si="11"/>
        <v>2393.5951</v>
      </c>
      <c r="G100" s="91">
        <f t="shared" si="12"/>
        <v>2046.7259300000001</v>
      </c>
      <c r="H100" s="17"/>
      <c r="I100" s="208"/>
      <c r="J100" s="25"/>
      <c r="K100" s="23"/>
    </row>
    <row r="101" spans="1:11" ht="15.95" customHeight="1" x14ac:dyDescent="0.25">
      <c r="A101" s="203"/>
      <c r="B101" s="205"/>
      <c r="C101" s="94" t="s">
        <v>26</v>
      </c>
      <c r="D101" s="90">
        <f t="shared" si="10"/>
        <v>1755.515538919449</v>
      </c>
      <c r="E101" s="98"/>
      <c r="F101" s="90">
        <f t="shared" si="11"/>
        <v>645.35545999998203</v>
      </c>
      <c r="G101" s="91">
        <f t="shared" si="12"/>
        <v>1739.231099999969</v>
      </c>
      <c r="H101" s="17"/>
      <c r="I101" s="208"/>
      <c r="J101" s="25"/>
    </row>
    <row r="102" spans="1:11" ht="15.95" customHeight="1" x14ac:dyDescent="0.25">
      <c r="A102" s="203"/>
      <c r="B102" s="205"/>
      <c r="C102" s="94" t="s">
        <v>27</v>
      </c>
      <c r="D102" s="90">
        <f t="shared" si="10"/>
        <v>5381.7028920082121</v>
      </c>
      <c r="E102" s="98"/>
      <c r="F102" s="90">
        <f t="shared" si="11"/>
        <v>3312.363609999999</v>
      </c>
      <c r="G102" s="91">
        <f t="shared" si="12"/>
        <v>4436.7747200000003</v>
      </c>
      <c r="H102" s="17"/>
      <c r="I102" s="208"/>
      <c r="J102" s="16"/>
    </row>
    <row r="103" spans="1:11" ht="15.95" customHeight="1" x14ac:dyDescent="0.25">
      <c r="A103" s="203"/>
      <c r="B103" s="205"/>
      <c r="C103" s="94" t="s">
        <v>38</v>
      </c>
      <c r="D103" s="90">
        <f t="shared" si="10"/>
        <v>4720.135262390133</v>
      </c>
      <c r="E103" s="98"/>
      <c r="F103" s="90">
        <f t="shared" si="11"/>
        <v>4482.4826500000008</v>
      </c>
      <c r="G103" s="91">
        <f t="shared" si="12"/>
        <v>13772.710610000009</v>
      </c>
      <c r="H103" s="17"/>
      <c r="I103" s="208"/>
    </row>
    <row r="104" spans="1:11" ht="15.95" customHeight="1" x14ac:dyDescent="0.25">
      <c r="A104" s="203"/>
      <c r="B104" s="205"/>
      <c r="C104" s="94" t="s">
        <v>103</v>
      </c>
      <c r="D104" s="90">
        <f t="shared" si="10"/>
        <v>3190.742131444455</v>
      </c>
      <c r="E104" s="98"/>
      <c r="F104" s="90">
        <f t="shared" si="11"/>
        <v>3172.8420500000002</v>
      </c>
      <c r="G104" s="91">
        <f t="shared" si="12"/>
        <v>9330.2256600000019</v>
      </c>
      <c r="H104" s="17"/>
      <c r="I104" s="208"/>
    </row>
    <row r="105" spans="1:11" ht="15.95" customHeight="1" x14ac:dyDescent="0.25">
      <c r="A105" s="203"/>
      <c r="B105" s="205"/>
      <c r="C105" s="94" t="s">
        <v>95</v>
      </c>
      <c r="D105" s="90">
        <f t="shared" si="10"/>
        <v>5243.3594762168241</v>
      </c>
      <c r="E105" s="98"/>
      <c r="F105" s="90">
        <f t="shared" si="11"/>
        <v>4803.0379799999819</v>
      </c>
      <c r="G105" s="91">
        <f t="shared" si="12"/>
        <v>4647.3303799999239</v>
      </c>
      <c r="H105" s="17"/>
      <c r="I105" s="208"/>
    </row>
    <row r="106" spans="1:11" ht="15.95" customHeight="1" x14ac:dyDescent="0.25">
      <c r="A106" s="203"/>
      <c r="B106" s="205"/>
      <c r="C106" s="94" t="s">
        <v>96</v>
      </c>
      <c r="D106" s="90">
        <f>+D30</f>
        <v>4880.1840979370618</v>
      </c>
      <c r="E106" s="98"/>
      <c r="F106" s="90">
        <f>+F30+F75</f>
        <v>3541.0380299999479</v>
      </c>
      <c r="G106" s="91">
        <f>+G30</f>
        <v>4683.5721299996694</v>
      </c>
      <c r="H106" s="17"/>
      <c r="I106" s="208"/>
    </row>
    <row r="107" spans="1:11" ht="15.95" customHeight="1" x14ac:dyDescent="0.25">
      <c r="A107" s="203"/>
      <c r="B107" s="205"/>
      <c r="C107" s="94" t="s">
        <v>28</v>
      </c>
      <c r="D107" s="90">
        <f>+D31</f>
        <v>251.55089993933771</v>
      </c>
      <c r="E107" s="98"/>
      <c r="F107" s="90">
        <f>+F31+F76</f>
        <v>1035.051220000001</v>
      </c>
      <c r="G107" s="91">
        <f>+G31</f>
        <v>3718.480759999994</v>
      </c>
      <c r="H107" s="21"/>
      <c r="I107" s="208"/>
      <c r="J107" s="16"/>
    </row>
    <row r="108" spans="1:11" s="11" customFormat="1" ht="18" customHeight="1" x14ac:dyDescent="0.2">
      <c r="A108" s="203"/>
      <c r="B108" s="206"/>
      <c r="C108" s="109" t="s">
        <v>87</v>
      </c>
      <c r="D108" s="110">
        <f>+D87+D94+D95+SUM(D96:D107)</f>
        <v>1476124.9662314579</v>
      </c>
      <c r="E108" s="82"/>
      <c r="F108" s="110">
        <f>+F87+F94+F95+SUM(F96:F107)</f>
        <v>1265552.1548699969</v>
      </c>
      <c r="G108" s="110">
        <f>+G87+G94+G95+SUM(G96:G107)</f>
        <v>1272207.7796299956</v>
      </c>
      <c r="H108" s="21"/>
      <c r="I108" s="209"/>
      <c r="J108" s="26"/>
      <c r="K108" s="27"/>
    </row>
    <row r="109" spans="1:11" s="7" customFormat="1" ht="10.5" customHeight="1" x14ac:dyDescent="0.25">
      <c r="A109" s="203"/>
      <c r="B109" s="33"/>
      <c r="C109" s="53"/>
      <c r="D109" s="28"/>
      <c r="E109" s="28"/>
      <c r="F109" s="28"/>
      <c r="G109" s="28"/>
      <c r="H109" s="21"/>
      <c r="I109" s="54"/>
      <c r="J109" s="16"/>
    </row>
    <row r="110" spans="1:11" ht="18.75" customHeight="1" x14ac:dyDescent="0.25">
      <c r="A110" s="203"/>
      <c r="B110" s="210" t="s">
        <v>45</v>
      </c>
      <c r="C110" s="101" t="s">
        <v>66</v>
      </c>
      <c r="D110" s="103">
        <f>+D34</f>
        <v>138863.8054910826</v>
      </c>
      <c r="E110" s="102"/>
      <c r="F110" s="103">
        <f>+F34+F79</f>
        <v>77835.533329999991</v>
      </c>
      <c r="G110" s="104">
        <f>+G34</f>
        <v>139044.98144653719</v>
      </c>
      <c r="H110" s="21"/>
      <c r="I110" s="207">
        <f>+G112/G117</f>
        <v>0.10747521425100545</v>
      </c>
    </row>
    <row r="111" spans="1:11" ht="18.75" customHeight="1" x14ac:dyDescent="0.25">
      <c r="A111" s="203"/>
      <c r="B111" s="211"/>
      <c r="C111" s="105" t="s">
        <v>67</v>
      </c>
      <c r="D111" s="90">
        <f>+D35</f>
        <v>22049.855724179019</v>
      </c>
      <c r="E111" s="102"/>
      <c r="F111" s="90">
        <f>+F35+F80</f>
        <v>2279.8046599999998</v>
      </c>
      <c r="G111" s="91">
        <f>+G35</f>
        <v>14150.54418000001</v>
      </c>
      <c r="H111" s="21"/>
      <c r="I111" s="208"/>
    </row>
    <row r="112" spans="1:11" s="11" customFormat="1" ht="18.75" customHeight="1" x14ac:dyDescent="0.25">
      <c r="A112" s="203"/>
      <c r="B112" s="212"/>
      <c r="C112" s="128" t="s">
        <v>104</v>
      </c>
      <c r="D112" s="110">
        <f>SUM(D110:D111)</f>
        <v>160913.66121526161</v>
      </c>
      <c r="E112" s="21"/>
      <c r="F112" s="110">
        <f>SUM(F110:F111)</f>
        <v>80115.337989999985</v>
      </c>
      <c r="G112" s="110">
        <f>SUM(G110:G111)</f>
        <v>153195.52562653719</v>
      </c>
      <c r="H112" s="17"/>
      <c r="I112" s="209"/>
      <c r="J112" s="29"/>
    </row>
    <row r="113" spans="1:10" s="11" customFormat="1" ht="15.75" x14ac:dyDescent="0.25">
      <c r="A113" s="203"/>
      <c r="B113" s="33"/>
      <c r="C113" s="30"/>
      <c r="D113" s="34"/>
      <c r="E113" s="21"/>
      <c r="F113" s="31"/>
      <c r="G113" s="34"/>
      <c r="H113" s="17"/>
      <c r="I113" s="54"/>
      <c r="J113" s="29"/>
    </row>
    <row r="114" spans="1:10" s="11" customFormat="1" ht="15.75" customHeight="1" x14ac:dyDescent="0.25">
      <c r="A114" s="203"/>
      <c r="B114" s="213" t="s">
        <v>47</v>
      </c>
      <c r="C114" s="213"/>
      <c r="D114" s="111">
        <f>D117-D115</f>
        <v>1057138.7836541031</v>
      </c>
      <c r="E114" s="21"/>
      <c r="F114" s="111">
        <f t="shared" ref="F114:G114" si="13">F117-F115</f>
        <v>967630.90772999846</v>
      </c>
      <c r="G114" s="111">
        <f t="shared" si="13"/>
        <v>875604.7768600008</v>
      </c>
      <c r="H114" s="17"/>
      <c r="I114" s="112">
        <f>+G114/$G$41</f>
        <v>0.61428563665524571</v>
      </c>
      <c r="J114" s="29"/>
    </row>
    <row r="115" spans="1:10" s="11" customFormat="1" ht="15.75" customHeight="1" x14ac:dyDescent="0.2">
      <c r="A115" s="203"/>
      <c r="B115" s="213" t="s">
        <v>48</v>
      </c>
      <c r="C115" s="213"/>
      <c r="D115" s="111">
        <f>+D94+D95+D97+D112</f>
        <v>579899.84379261639</v>
      </c>
      <c r="E115" s="21"/>
      <c r="F115" s="111">
        <f>+F94+F95+F97+F112</f>
        <v>378036.58512999845</v>
      </c>
      <c r="G115" s="111">
        <f>+G94+G95+G97+G112</f>
        <v>549798.52839653194</v>
      </c>
      <c r="H115" s="83"/>
      <c r="I115" s="112">
        <f>+G115/$G$41</f>
        <v>0.38571436334475429</v>
      </c>
      <c r="J115" s="29"/>
    </row>
    <row r="116" spans="1:10" s="7" customFormat="1" ht="15" x14ac:dyDescent="0.25">
      <c r="B116" s="33"/>
      <c r="C116" s="30"/>
      <c r="D116" s="34"/>
      <c r="E116" s="21"/>
      <c r="F116" s="32"/>
      <c r="G116" s="32"/>
      <c r="H116" s="17"/>
      <c r="I116" s="33"/>
      <c r="J116" s="19"/>
    </row>
    <row r="117" spans="1:10" s="7" customFormat="1" ht="26.25" customHeight="1" x14ac:dyDescent="0.25">
      <c r="A117" s="214" t="s">
        <v>49</v>
      </c>
      <c r="B117" s="215" t="s">
        <v>79</v>
      </c>
      <c r="C117" s="216"/>
      <c r="D117" s="113">
        <f>+D108+D112</f>
        <v>1637038.6274467194</v>
      </c>
      <c r="E117" s="55"/>
      <c r="F117" s="113">
        <f>+F108+F112</f>
        <v>1345667.4928599969</v>
      </c>
      <c r="G117" s="113">
        <f>+G108+G112</f>
        <v>1425403.3052565327</v>
      </c>
      <c r="H117" s="17"/>
      <c r="I117" s="82"/>
      <c r="J117" s="19"/>
    </row>
    <row r="118" spans="1:10" s="7" customFormat="1" ht="14.25" customHeight="1" x14ac:dyDescent="0.2">
      <c r="A118" s="214"/>
      <c r="B118" s="217" t="s">
        <v>77</v>
      </c>
      <c r="C118" s="218"/>
      <c r="D118" s="114"/>
      <c r="E118" s="102"/>
      <c r="F118" s="114">
        <f>+F42</f>
        <v>76102.27660000055</v>
      </c>
      <c r="G118" s="114">
        <f>+G42</f>
        <v>128186.69493000003</v>
      </c>
      <c r="H118" s="17"/>
      <c r="I118" s="82"/>
      <c r="J118" s="19"/>
    </row>
    <row r="119" spans="1:10" s="7" customFormat="1" ht="14.25" customHeight="1" x14ac:dyDescent="0.2">
      <c r="A119" s="214"/>
      <c r="B119" s="217" t="s">
        <v>78</v>
      </c>
      <c r="C119" s="218"/>
      <c r="D119" s="114"/>
      <c r="E119" s="102"/>
      <c r="F119" s="114">
        <f>+F43</f>
        <v>578.30471000000011</v>
      </c>
      <c r="G119" s="114">
        <f>+G43</f>
        <v>2670.5233600000001</v>
      </c>
      <c r="H119" s="17"/>
      <c r="I119" s="82"/>
      <c r="J119" s="19"/>
    </row>
    <row r="120" spans="1:10" s="7" customFormat="1" ht="27" customHeight="1" x14ac:dyDescent="0.25">
      <c r="A120" s="214"/>
      <c r="B120" s="215" t="s">
        <v>82</v>
      </c>
      <c r="C120" s="216"/>
      <c r="D120" s="113"/>
      <c r="E120" s="55"/>
      <c r="F120" s="115">
        <f>+F117-F118-F119</f>
        <v>1268986.9115499964</v>
      </c>
      <c r="G120" s="115">
        <f>+G117-G118-G119</f>
        <v>1294546.0869665327</v>
      </c>
      <c r="H120" s="17"/>
      <c r="I120" s="82"/>
      <c r="J120" s="19"/>
    </row>
    <row r="121" spans="1:10" s="7" customFormat="1" ht="14.25" customHeight="1" x14ac:dyDescent="0.25">
      <c r="A121" s="214"/>
      <c r="B121" s="217" t="s">
        <v>90</v>
      </c>
      <c r="C121" s="218"/>
      <c r="D121" s="116"/>
      <c r="E121" s="117"/>
      <c r="F121" s="118">
        <f>+F45</f>
        <v>12392.2171100001</v>
      </c>
      <c r="G121" s="118">
        <f>+G45</f>
        <v>22241.462469999999</v>
      </c>
      <c r="H121" s="17"/>
      <c r="I121" s="82"/>
      <c r="J121" s="19"/>
    </row>
    <row r="122" spans="1:10" s="7" customFormat="1" ht="38.25" customHeight="1" x14ac:dyDescent="0.25">
      <c r="A122" s="214"/>
      <c r="B122" s="219" t="s">
        <v>92</v>
      </c>
      <c r="C122" s="220"/>
      <c r="D122" s="113"/>
      <c r="E122" s="55"/>
      <c r="F122" s="119">
        <f>+F120-F121</f>
        <v>1256594.6944399963</v>
      </c>
      <c r="G122" s="119">
        <f>+G120-G121</f>
        <v>1272304.6244965328</v>
      </c>
      <c r="H122" s="17"/>
      <c r="I122" s="82"/>
      <c r="J122" s="19"/>
    </row>
    <row r="123" spans="1:10" customFormat="1" ht="15" customHeight="1" x14ac:dyDescent="0.25">
      <c r="A123" s="222" t="s">
        <v>126</v>
      </c>
      <c r="B123" s="222"/>
      <c r="C123" s="222"/>
    </row>
    <row r="124" spans="1:10" s="7" customFormat="1" ht="54" customHeight="1" x14ac:dyDescent="0.2">
      <c r="A124" s="223" t="s">
        <v>97</v>
      </c>
      <c r="B124" s="223"/>
      <c r="C124" s="223"/>
      <c r="D124" s="223"/>
      <c r="E124" s="223"/>
      <c r="F124" s="223"/>
      <c r="G124" s="223"/>
      <c r="H124" s="223"/>
      <c r="I124" s="223"/>
      <c r="J124" s="19"/>
    </row>
    <row r="125" spans="1:10" s="7" customFormat="1" ht="12.75" customHeight="1" x14ac:dyDescent="0.2">
      <c r="A125" s="223" t="s">
        <v>73</v>
      </c>
      <c r="B125" s="223"/>
      <c r="C125" s="223"/>
      <c r="D125" s="223"/>
      <c r="E125" s="223"/>
      <c r="F125" s="223"/>
      <c r="G125" s="223"/>
      <c r="H125" s="223"/>
      <c r="I125" s="223"/>
      <c r="J125" s="19"/>
    </row>
    <row r="126" spans="1:10" s="7" customFormat="1" ht="12.75" customHeight="1" x14ac:dyDescent="0.2">
      <c r="A126" s="223" t="s">
        <v>74</v>
      </c>
      <c r="B126" s="223"/>
      <c r="C126" s="223"/>
      <c r="D126" s="223"/>
      <c r="E126" s="223"/>
      <c r="F126" s="223"/>
      <c r="G126" s="223"/>
      <c r="H126" s="223"/>
      <c r="I126" s="223"/>
      <c r="J126" s="19"/>
    </row>
    <row r="127" spans="1:10" s="7" customFormat="1" ht="12.75" customHeight="1" x14ac:dyDescent="0.2">
      <c r="A127" s="223" t="s">
        <v>98</v>
      </c>
      <c r="B127" s="223"/>
      <c r="C127" s="223"/>
      <c r="D127" s="223"/>
      <c r="E127" s="223"/>
      <c r="F127" s="223"/>
      <c r="G127" s="223"/>
      <c r="H127" s="223"/>
      <c r="I127" s="223"/>
      <c r="J127" s="19"/>
    </row>
    <row r="128" spans="1:10" s="7" customFormat="1" ht="12.75" customHeight="1" x14ac:dyDescent="0.2">
      <c r="A128" s="223" t="s">
        <v>99</v>
      </c>
      <c r="B128" s="223"/>
      <c r="C128" s="223"/>
      <c r="D128" s="223"/>
      <c r="E128" s="223"/>
      <c r="F128" s="223"/>
      <c r="G128" s="223"/>
      <c r="H128" s="223"/>
      <c r="I128" s="223"/>
      <c r="J128" s="19"/>
    </row>
    <row r="129" spans="1:11" s="7" customFormat="1" ht="15" customHeight="1" x14ac:dyDescent="0.2">
      <c r="A129" s="223" t="s">
        <v>100</v>
      </c>
      <c r="B129" s="223"/>
      <c r="C129" s="223"/>
      <c r="D129" s="223"/>
      <c r="E129" s="223"/>
      <c r="F129" s="223"/>
      <c r="G129" s="223"/>
      <c r="H129" s="223"/>
      <c r="I129" s="223"/>
      <c r="J129" s="19"/>
    </row>
    <row r="130" spans="1:11" s="7" customFormat="1" ht="15" customHeight="1" x14ac:dyDescent="0.2">
      <c r="A130" s="223" t="s">
        <v>52</v>
      </c>
      <c r="B130" s="223"/>
      <c r="C130" s="223"/>
      <c r="D130" s="223"/>
      <c r="E130" s="223"/>
      <c r="F130" s="223"/>
      <c r="G130" s="223"/>
      <c r="H130" s="223"/>
      <c r="I130" s="223"/>
      <c r="J130" s="19"/>
    </row>
    <row r="131" spans="1:11" s="7" customFormat="1" ht="15" customHeight="1" x14ac:dyDescent="0.2">
      <c r="A131" s="222" t="s">
        <v>60</v>
      </c>
      <c r="B131" s="222"/>
      <c r="C131" s="222"/>
      <c r="D131" s="159"/>
      <c r="E131" s="159"/>
      <c r="F131" s="159"/>
      <c r="G131" s="159"/>
      <c r="H131" s="159"/>
      <c r="I131" s="159"/>
      <c r="J131" s="19"/>
    </row>
    <row r="132" spans="1:11" s="7" customFormat="1" ht="15" customHeight="1" x14ac:dyDescent="0.25">
      <c r="A132" s="224" t="s">
        <v>125</v>
      </c>
      <c r="B132" s="224"/>
      <c r="C132" s="224"/>
      <c r="D132" s="224"/>
      <c r="E132" s="224"/>
      <c r="F132" s="224"/>
      <c r="G132" s="32"/>
      <c r="H132" s="21"/>
      <c r="I132" s="33"/>
      <c r="J132" s="19"/>
    </row>
    <row r="133" spans="1:11" ht="15" customHeight="1" x14ac:dyDescent="0.2">
      <c r="A133" s="225" t="s">
        <v>63</v>
      </c>
      <c r="B133" s="225"/>
      <c r="C133" s="225"/>
      <c r="D133" s="225"/>
      <c r="E133" s="35"/>
      <c r="F133" s="35"/>
      <c r="G133" s="36"/>
      <c r="H133" s="36"/>
      <c r="I133" s="36"/>
    </row>
    <row r="134" spans="1:11" ht="15" customHeight="1" x14ac:dyDescent="0.2">
      <c r="A134" s="221" t="s">
        <v>29</v>
      </c>
      <c r="B134" s="221"/>
      <c r="C134" s="221"/>
      <c r="D134" s="221"/>
      <c r="E134" s="35"/>
      <c r="F134" s="35"/>
      <c r="G134" s="36"/>
      <c r="H134" s="36"/>
      <c r="I134" s="36"/>
    </row>
    <row r="135" spans="1:11" s="4" customFormat="1" x14ac:dyDescent="0.2">
      <c r="A135" s="3"/>
      <c r="B135" s="3"/>
      <c r="C135" s="36"/>
      <c r="D135" s="36"/>
      <c r="E135" s="35"/>
      <c r="F135" s="35"/>
      <c r="G135" s="36"/>
      <c r="H135" s="36"/>
      <c r="I135" s="36"/>
      <c r="K135" s="3"/>
    </row>
  </sheetData>
  <mergeCells count="52">
    <mergeCell ref="A134:D134"/>
    <mergeCell ref="A123:C123"/>
    <mergeCell ref="A124:I124"/>
    <mergeCell ref="A125:I125"/>
    <mergeCell ref="A126:I126"/>
    <mergeCell ref="A127:I127"/>
    <mergeCell ref="A128:I128"/>
    <mergeCell ref="A129:I129"/>
    <mergeCell ref="A130:I130"/>
    <mergeCell ref="A131:C131"/>
    <mergeCell ref="A132:F132"/>
    <mergeCell ref="A133:D133"/>
    <mergeCell ref="A117:A122"/>
    <mergeCell ref="B117:C117"/>
    <mergeCell ref="B118:C118"/>
    <mergeCell ref="B119:C119"/>
    <mergeCell ref="B120:C120"/>
    <mergeCell ref="B121:C121"/>
    <mergeCell ref="B122:C122"/>
    <mergeCell ref="A83:I83"/>
    <mergeCell ref="A87:A115"/>
    <mergeCell ref="B87:B108"/>
    <mergeCell ref="I87:I108"/>
    <mergeCell ref="B110:B112"/>
    <mergeCell ref="I110:I112"/>
    <mergeCell ref="B114:C114"/>
    <mergeCell ref="B115:C115"/>
    <mergeCell ref="A48:I48"/>
    <mergeCell ref="A52:C52"/>
    <mergeCell ref="A54:C54"/>
    <mergeCell ref="A56:A81"/>
    <mergeCell ref="B56:B77"/>
    <mergeCell ref="B79:B81"/>
    <mergeCell ref="B38:C38"/>
    <mergeCell ref="B39:C39"/>
    <mergeCell ref="A41:A46"/>
    <mergeCell ref="B41:C41"/>
    <mergeCell ref="B42:C42"/>
    <mergeCell ref="B43:C43"/>
    <mergeCell ref="B44:C44"/>
    <mergeCell ref="B45:C45"/>
    <mergeCell ref="B46:C46"/>
    <mergeCell ref="A10:A39"/>
    <mergeCell ref="B10:B32"/>
    <mergeCell ref="I10:I32"/>
    <mergeCell ref="B34:B36"/>
    <mergeCell ref="I34:I36"/>
    <mergeCell ref="A1:I1"/>
    <mergeCell ref="A2:I2"/>
    <mergeCell ref="A3:I3"/>
    <mergeCell ref="A4:I4"/>
    <mergeCell ref="A6:I6"/>
  </mergeCells>
  <conditionalFormatting sqref="H87">
    <cfRule type="iconSet" priority="27">
      <iconSet>
        <cfvo type="percent" val="0"/>
        <cfvo type="num" val="0.95"/>
        <cfvo type="num" val="1"/>
      </iconSet>
    </cfRule>
  </conditionalFormatting>
  <conditionalFormatting sqref="H108">
    <cfRule type="iconSet" priority="26">
      <iconSet>
        <cfvo type="percent" val="0"/>
        <cfvo type="num" val="0.95"/>
        <cfvo type="num" val="1"/>
      </iconSet>
    </cfRule>
  </conditionalFormatting>
  <conditionalFormatting sqref="H88:H93">
    <cfRule type="iconSet" priority="25">
      <iconSet>
        <cfvo type="percent" val="0"/>
        <cfvo type="num" val="0.95"/>
        <cfvo type="num" val="1"/>
      </iconSet>
    </cfRule>
  </conditionalFormatting>
  <conditionalFormatting sqref="H110:H114 H94:H95 H97 H116">
    <cfRule type="iconSet" priority="24">
      <iconSet>
        <cfvo type="percent" val="0"/>
        <cfvo type="num" val="0.95"/>
        <cfvo type="num" val="1"/>
      </iconSet>
    </cfRule>
  </conditionalFormatting>
  <conditionalFormatting sqref="H110:H114 H94:H95 H97">
    <cfRule type="iconSet" priority="23">
      <iconSet>
        <cfvo type="percent" val="0"/>
        <cfvo type="num" val="0.95"/>
        <cfvo type="num" val="1"/>
      </iconSet>
    </cfRule>
  </conditionalFormatting>
  <conditionalFormatting sqref="H94:H95">
    <cfRule type="iconSet" priority="22">
      <iconSet>
        <cfvo type="percent" val="0"/>
        <cfvo type="num" val="0.95"/>
        <cfvo type="num" val="1"/>
      </iconSet>
    </cfRule>
  </conditionalFormatting>
  <conditionalFormatting sqref="H96 H98:H106">
    <cfRule type="iconSet" priority="28">
      <iconSet>
        <cfvo type="percent" val="0"/>
        <cfvo type="num" val="0.95"/>
        <cfvo type="num" val="1"/>
      </iconSet>
    </cfRule>
  </conditionalFormatting>
  <conditionalFormatting sqref="H116 H87:H114">
    <cfRule type="iconSet" priority="29">
      <iconSet>
        <cfvo type="percent" val="0"/>
        <cfvo type="num" val="0.95" gte="0"/>
        <cfvo type="num" val="0.99" gte="0"/>
      </iconSet>
    </cfRule>
  </conditionalFormatting>
  <conditionalFormatting sqref="H117:H122">
    <cfRule type="iconSet" priority="20">
      <iconSet>
        <cfvo type="percent" val="0"/>
        <cfvo type="num" val="0.95"/>
        <cfvo type="num" val="1"/>
      </iconSet>
    </cfRule>
  </conditionalFormatting>
  <conditionalFormatting sqref="H117:H122">
    <cfRule type="iconSet" priority="19">
      <iconSet>
        <cfvo type="percent" val="0"/>
        <cfvo type="num" val="0.95"/>
        <cfvo type="num" val="1"/>
      </iconSet>
    </cfRule>
  </conditionalFormatting>
  <conditionalFormatting sqref="H117:H122">
    <cfRule type="iconSet" priority="21">
      <iconSet>
        <cfvo type="percent" val="0"/>
        <cfvo type="num" val="0.95" gte="0"/>
        <cfvo type="num" val="0.99" gte="0"/>
      </iconSet>
    </cfRule>
  </conditionalFormatting>
  <conditionalFormatting sqref="H9">
    <cfRule type="iconSet" priority="16">
      <iconSet>
        <cfvo type="percent" val="0"/>
        <cfvo type="num" val="0.95" gte="0"/>
        <cfvo type="num" val="1" gte="0"/>
      </iconSet>
    </cfRule>
  </conditionalFormatting>
  <conditionalFormatting sqref="H9">
    <cfRule type="iconSet" priority="17">
      <iconSet>
        <cfvo type="percent" val="0"/>
        <cfvo type="num" val="0.95" gte="0"/>
        <cfvo type="num" val="0.99" gte="0"/>
      </iconSet>
    </cfRule>
  </conditionalFormatting>
  <conditionalFormatting sqref="H41:H46">
    <cfRule type="iconSet" priority="6">
      <iconSet>
        <cfvo type="percent" val="0"/>
        <cfvo type="num" val="0.95"/>
        <cfvo type="num" val="1"/>
      </iconSet>
    </cfRule>
  </conditionalFormatting>
  <conditionalFormatting sqref="H41:H46">
    <cfRule type="iconSet" priority="5">
      <iconSet>
        <cfvo type="percent" val="0"/>
        <cfvo type="num" val="0.95"/>
        <cfvo type="num" val="1"/>
      </iconSet>
    </cfRule>
  </conditionalFormatting>
  <conditionalFormatting sqref="H41:H46">
    <cfRule type="iconSet" priority="7">
      <iconSet>
        <cfvo type="percent" val="0"/>
        <cfvo type="num" val="0.95" gte="0"/>
        <cfvo type="num" val="0.99" gte="0"/>
      </iconSet>
    </cfRule>
  </conditionalFormatting>
  <conditionalFormatting sqref="H9">
    <cfRule type="iconSet" priority="18">
      <iconSet>
        <cfvo type="percent" val="0"/>
        <cfvo type="num" val="0.95"/>
        <cfvo type="num" val="1"/>
      </iconSet>
    </cfRule>
  </conditionalFormatting>
  <conditionalFormatting sqref="H10">
    <cfRule type="iconSet" priority="13">
      <iconSet>
        <cfvo type="percent" val="0"/>
        <cfvo type="num" val="0.95"/>
        <cfvo type="num" val="1"/>
      </iconSet>
    </cfRule>
  </conditionalFormatting>
  <conditionalFormatting sqref="H32">
    <cfRule type="iconSet" priority="12">
      <iconSet>
        <cfvo type="percent" val="0"/>
        <cfvo type="num" val="0.95"/>
        <cfvo type="num" val="1"/>
      </iconSet>
    </cfRule>
  </conditionalFormatting>
  <conditionalFormatting sqref="H11:H12 H14:H15 H17">
    <cfRule type="iconSet" priority="11">
      <iconSet>
        <cfvo type="percent" val="0"/>
        <cfvo type="num" val="0.95"/>
        <cfvo type="num" val="1"/>
      </iconSet>
    </cfRule>
  </conditionalFormatting>
  <conditionalFormatting sqref="H34:H38 H18:H19 H21 H40">
    <cfRule type="iconSet" priority="10">
      <iconSet>
        <cfvo type="percent" val="0"/>
        <cfvo type="num" val="0.95"/>
        <cfvo type="num" val="1"/>
      </iconSet>
    </cfRule>
  </conditionalFormatting>
  <conditionalFormatting sqref="H34:H38 H18:H19 H21">
    <cfRule type="iconSet" priority="9">
      <iconSet>
        <cfvo type="percent" val="0"/>
        <cfvo type="num" val="0.95"/>
        <cfvo type="num" val="1"/>
      </iconSet>
    </cfRule>
  </conditionalFormatting>
  <conditionalFormatting sqref="H18:H19">
    <cfRule type="iconSet" priority="8">
      <iconSet>
        <cfvo type="percent" val="0"/>
        <cfvo type="num" val="0.95"/>
        <cfvo type="num" val="1"/>
      </iconSet>
    </cfRule>
  </conditionalFormatting>
  <conditionalFormatting sqref="H20 H22:H30">
    <cfRule type="iconSet" priority="14">
      <iconSet>
        <cfvo type="percent" val="0"/>
        <cfvo type="num" val="0.95"/>
        <cfvo type="num" val="1"/>
      </iconSet>
    </cfRule>
  </conditionalFormatting>
  <conditionalFormatting sqref="H40 H10:H12 H14:H15 H17:H38">
    <cfRule type="iconSet" priority="15">
      <iconSet>
        <cfvo type="percent" val="0"/>
        <cfvo type="num" val="0.95" gte="0"/>
        <cfvo type="num" val="0.99" gte="0"/>
      </iconSet>
    </cfRule>
  </conditionalFormatting>
  <conditionalFormatting sqref="H31">
    <cfRule type="iconSet" priority="30">
      <iconSet>
        <cfvo type="percent" val="0"/>
        <cfvo type="num" val="0.95"/>
        <cfvo type="num" val="1"/>
      </iconSet>
    </cfRule>
  </conditionalFormatting>
  <conditionalFormatting sqref="H20 H22:H32 H10:H12 H14:H15 H17">
    <cfRule type="iconSet" priority="31">
      <iconSet>
        <cfvo type="percent" val="0"/>
        <cfvo type="num" val="0.95" gte="0"/>
        <cfvo type="num" val="1" gte="0"/>
      </iconSet>
    </cfRule>
  </conditionalFormatting>
  <conditionalFormatting sqref="H11:H12 H20 H22:H31 H14:H15 H17">
    <cfRule type="iconSet" priority="32">
      <iconSet>
        <cfvo type="percent" val="0"/>
        <cfvo type="num" val="0.95" gte="0"/>
        <cfvo type="num" val="1" gte="0"/>
      </iconSet>
    </cfRule>
  </conditionalFormatting>
  <conditionalFormatting sqref="H107">
    <cfRule type="iconSet" priority="33">
      <iconSet>
        <cfvo type="percent" val="0"/>
        <cfvo type="num" val="0.95"/>
        <cfvo type="num" val="1"/>
      </iconSet>
    </cfRule>
  </conditionalFormatting>
  <conditionalFormatting sqref="H96 H98:H108 H87:H93">
    <cfRule type="iconSet" priority="34">
      <iconSet>
        <cfvo type="percent" val="0"/>
        <cfvo type="num" val="0.95" gte="0"/>
        <cfvo type="num" val="1" gte="0"/>
      </iconSet>
    </cfRule>
  </conditionalFormatting>
  <conditionalFormatting sqref="H88:H93 H96 H98:H107">
    <cfRule type="iconSet" priority="35">
      <iconSet>
        <cfvo type="percent" val="0"/>
        <cfvo type="num" val="0.95" gte="0"/>
        <cfvo type="num" val="1" gte="0"/>
      </iconSet>
    </cfRule>
  </conditionalFormatting>
  <conditionalFormatting sqref="H16">
    <cfRule type="iconSet" priority="1">
      <iconSet>
        <cfvo type="percent" val="0"/>
        <cfvo type="num" val="0.95"/>
        <cfvo type="num" val="1"/>
      </iconSet>
    </cfRule>
  </conditionalFormatting>
  <conditionalFormatting sqref="H16">
    <cfRule type="iconSet" priority="2">
      <iconSet>
        <cfvo type="percent" val="0"/>
        <cfvo type="num" val="0.95" gte="0"/>
        <cfvo type="num" val="0.99" gte="0"/>
      </iconSet>
    </cfRule>
  </conditionalFormatting>
  <conditionalFormatting sqref="H16">
    <cfRule type="iconSet" priority="3">
      <iconSet>
        <cfvo type="percent" val="0"/>
        <cfvo type="num" val="0.95" gte="0"/>
        <cfvo type="num" val="1" gte="0"/>
      </iconSet>
    </cfRule>
  </conditionalFormatting>
  <conditionalFormatting sqref="H16">
    <cfRule type="iconSet" priority="4">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30" orientation="landscape" r:id="rId1"/>
  <headerFooter alignWithMargins="0">
    <oddHeader>&amp;R&amp;"Arial,Negrita"&amp;11CUADRO No. "A1"</oddHeader>
    <oddFooter>&amp;LFecha:  &amp;D&amp;RPlanificación Nacional.- XM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E3200-BD53-4A1E-85F1-CAF8E9CCFF4E}">
  <sheetPr>
    <pageSetUpPr fitToPage="1"/>
  </sheetPr>
  <dimension ref="A1:K135"/>
  <sheetViews>
    <sheetView showGridLines="0" view="pageBreakPreview" topLeftCell="A28" zoomScale="85" zoomScaleNormal="80" zoomScaleSheetLayoutView="85" workbookViewId="0">
      <selection activeCell="G41" sqref="G41"/>
    </sheetView>
  </sheetViews>
  <sheetFormatPr baseColWidth="10" defaultColWidth="11.42578125" defaultRowHeight="12.75" outlineLevelRow="2" x14ac:dyDescent="0.2"/>
  <cols>
    <col min="1" max="2" width="5.7109375" style="3" customWidth="1"/>
    <col min="3" max="3" width="63.7109375" style="3" customWidth="1"/>
    <col min="4" max="4" width="18.42578125" style="3" customWidth="1"/>
    <col min="5" max="5" width="1.28515625" style="7" customWidth="1"/>
    <col min="6" max="6" width="20.28515625" style="7" customWidth="1"/>
    <col min="7" max="7" width="20.42578125" style="3" customWidth="1"/>
    <col min="8" max="8" width="1.5703125" style="3" customWidth="1"/>
    <col min="9" max="9" width="14" style="3" customWidth="1"/>
    <col min="10" max="10" width="11.5703125" style="4" bestFit="1" customWidth="1"/>
    <col min="11" max="11" width="14" style="3" bestFit="1" customWidth="1"/>
    <col min="12" max="16384" width="11.42578125" style="3"/>
  </cols>
  <sheetData>
    <row r="1" spans="1:10" ht="27.75" customHeight="1" x14ac:dyDescent="0.2">
      <c r="A1" s="169" t="s">
        <v>84</v>
      </c>
      <c r="B1" s="169"/>
      <c r="C1" s="169"/>
      <c r="D1" s="169"/>
      <c r="E1" s="169"/>
      <c r="F1" s="169"/>
      <c r="G1" s="169"/>
      <c r="H1" s="169"/>
      <c r="I1" s="169"/>
    </row>
    <row r="2" spans="1:10" ht="18" x14ac:dyDescent="0.2">
      <c r="A2" s="170" t="s">
        <v>85</v>
      </c>
      <c r="B2" s="170"/>
      <c r="C2" s="170"/>
      <c r="D2" s="170"/>
      <c r="E2" s="170"/>
      <c r="F2" s="170"/>
      <c r="G2" s="170"/>
      <c r="H2" s="170"/>
      <c r="I2" s="170"/>
    </row>
    <row r="3" spans="1:10" ht="20.25" customHeight="1" x14ac:dyDescent="0.2">
      <c r="A3" s="171" t="s">
        <v>128</v>
      </c>
      <c r="B3" s="171"/>
      <c r="C3" s="171"/>
      <c r="D3" s="171"/>
      <c r="E3" s="171"/>
      <c r="F3" s="171"/>
      <c r="G3" s="171"/>
      <c r="H3" s="171"/>
      <c r="I3" s="171"/>
    </row>
    <row r="4" spans="1:10" ht="17.25" customHeight="1" x14ac:dyDescent="0.2">
      <c r="A4" s="172" t="s">
        <v>41</v>
      </c>
      <c r="B4" s="172"/>
      <c r="C4" s="172"/>
      <c r="D4" s="172"/>
      <c r="E4" s="172"/>
      <c r="F4" s="172"/>
      <c r="G4" s="172"/>
      <c r="H4" s="172"/>
      <c r="I4" s="172"/>
    </row>
    <row r="5" spans="1:10" ht="15.75" x14ac:dyDescent="0.25">
      <c r="A5" s="84"/>
      <c r="B5" s="84"/>
      <c r="C5" s="84"/>
      <c r="D5" s="84"/>
      <c r="E5" s="84"/>
      <c r="F5" s="84"/>
      <c r="G5" s="84"/>
      <c r="H5" s="84"/>
      <c r="I5" s="84"/>
    </row>
    <row r="6" spans="1:10" customFormat="1" ht="31.5" customHeight="1" x14ac:dyDescent="0.25">
      <c r="A6" s="173" t="s">
        <v>70</v>
      </c>
      <c r="B6" s="174"/>
      <c r="C6" s="174"/>
      <c r="D6" s="174"/>
      <c r="E6" s="174"/>
      <c r="F6" s="174"/>
      <c r="G6" s="174"/>
      <c r="H6" s="174"/>
      <c r="I6" s="175"/>
    </row>
    <row r="7" spans="1:10" ht="15.75" x14ac:dyDescent="0.25">
      <c r="C7" s="5"/>
      <c r="D7" s="6"/>
      <c r="F7" s="3"/>
      <c r="G7" s="6"/>
      <c r="H7" s="7"/>
    </row>
    <row r="8" spans="1:10" s="8" customFormat="1" ht="60" customHeight="1" x14ac:dyDescent="0.25">
      <c r="C8" s="61"/>
      <c r="D8" s="62" t="s">
        <v>108</v>
      </c>
      <c r="E8" s="9"/>
      <c r="F8" s="62" t="s">
        <v>109</v>
      </c>
      <c r="G8" s="62" t="s">
        <v>110</v>
      </c>
      <c r="H8" s="9"/>
      <c r="I8" s="62" t="s">
        <v>111</v>
      </c>
      <c r="J8" s="10"/>
    </row>
    <row r="9" spans="1:10" s="11" customFormat="1" ht="4.5" customHeight="1" x14ac:dyDescent="0.2">
      <c r="C9" s="12"/>
      <c r="D9" s="52"/>
      <c r="E9" s="14"/>
      <c r="F9" s="13"/>
      <c r="G9" s="13"/>
      <c r="H9" s="14"/>
      <c r="I9" s="15"/>
      <c r="J9" s="16"/>
    </row>
    <row r="10" spans="1:10" s="8" customFormat="1" ht="15.95" customHeight="1" x14ac:dyDescent="0.2">
      <c r="A10" s="184" t="s">
        <v>42</v>
      </c>
      <c r="B10" s="185" t="s">
        <v>43</v>
      </c>
      <c r="C10" s="129" t="s">
        <v>1</v>
      </c>
      <c r="D10" s="86">
        <v>300945.46976130613</v>
      </c>
      <c r="E10" s="146"/>
      <c r="F10" s="86">
        <v>294044.03668000008</v>
      </c>
      <c r="G10" s="86">
        <v>337785.74923000007</v>
      </c>
      <c r="H10" s="17"/>
      <c r="I10" s="163">
        <f>+G32/G41</f>
        <v>0.84238536663975527</v>
      </c>
      <c r="J10" s="16"/>
    </row>
    <row r="11" spans="1:10" ht="15.95" customHeight="1" outlineLevel="1" x14ac:dyDescent="0.2">
      <c r="A11" s="184"/>
      <c r="B11" s="186"/>
      <c r="C11" s="130" t="s">
        <v>71</v>
      </c>
      <c r="D11" s="90">
        <v>269005.34376128198</v>
      </c>
      <c r="E11" s="146"/>
      <c r="F11" s="90">
        <v>205758.95882</v>
      </c>
      <c r="G11" s="90">
        <v>302903.43623999995</v>
      </c>
      <c r="H11" s="18"/>
      <c r="I11" s="164"/>
      <c r="J11" s="16"/>
    </row>
    <row r="12" spans="1:10" ht="15.95" customHeight="1" outlineLevel="1" x14ac:dyDescent="0.2">
      <c r="A12" s="184"/>
      <c r="B12" s="186"/>
      <c r="C12" s="130" t="s">
        <v>35</v>
      </c>
      <c r="D12" s="90">
        <v>0</v>
      </c>
      <c r="E12" s="146"/>
      <c r="F12" s="90">
        <v>1542.6291900000001</v>
      </c>
      <c r="G12" s="90">
        <v>407.35869000000002</v>
      </c>
      <c r="H12" s="18"/>
      <c r="I12" s="164"/>
      <c r="J12" s="19"/>
    </row>
    <row r="13" spans="1:10" ht="15.95" customHeight="1" outlineLevel="1" x14ac:dyDescent="0.2">
      <c r="A13" s="184"/>
      <c r="B13" s="186"/>
      <c r="C13" s="130" t="s">
        <v>72</v>
      </c>
      <c r="D13" s="90">
        <f>+D17+D15+D16+D14</f>
        <v>31940.126000024098</v>
      </c>
      <c r="E13" s="87"/>
      <c r="F13" s="90">
        <f>+F17+F15+F16+F14</f>
        <v>86742.448669999998</v>
      </c>
      <c r="G13" s="90">
        <f>+G17+G15+G16+G14</f>
        <v>34474.954299999983</v>
      </c>
      <c r="H13" s="90"/>
      <c r="I13" s="164"/>
      <c r="J13" s="19"/>
    </row>
    <row r="14" spans="1:10" ht="15.95" customHeight="1" outlineLevel="1" x14ac:dyDescent="0.2">
      <c r="A14" s="184"/>
      <c r="B14" s="186"/>
      <c r="C14" s="131" t="s">
        <v>34</v>
      </c>
      <c r="D14" s="90">
        <v>5394.8056017467979</v>
      </c>
      <c r="E14" s="146"/>
      <c r="F14" s="90">
        <v>10705.856169999999</v>
      </c>
      <c r="G14" s="90">
        <v>5859.1423400000003</v>
      </c>
      <c r="H14" s="18"/>
      <c r="I14" s="164"/>
      <c r="J14" s="19"/>
    </row>
    <row r="15" spans="1:10" ht="15.95" customHeight="1" outlineLevel="1" x14ac:dyDescent="0.2">
      <c r="A15" s="184"/>
      <c r="B15" s="186"/>
      <c r="C15" s="131" t="s">
        <v>33</v>
      </c>
      <c r="D15" s="90">
        <v>25604.37700292002</v>
      </c>
      <c r="E15" s="146"/>
      <c r="F15" s="90">
        <v>75505.627919999999</v>
      </c>
      <c r="G15" s="90">
        <v>23568.76723999999</v>
      </c>
      <c r="H15" s="18"/>
      <c r="I15" s="164"/>
      <c r="J15" s="19"/>
    </row>
    <row r="16" spans="1:10" ht="15.95" customHeight="1" outlineLevel="1" x14ac:dyDescent="0.2">
      <c r="A16" s="184"/>
      <c r="B16" s="186"/>
      <c r="C16" s="131" t="s">
        <v>32</v>
      </c>
      <c r="D16" s="90">
        <v>940.94339535728125</v>
      </c>
      <c r="E16" s="146"/>
      <c r="F16" s="90">
        <v>530.96458000000007</v>
      </c>
      <c r="G16" s="90">
        <v>1665.403</v>
      </c>
      <c r="H16" s="18"/>
      <c r="I16" s="164"/>
      <c r="J16" s="19"/>
    </row>
    <row r="17" spans="1:11" ht="15.95" customHeight="1" outlineLevel="1" x14ac:dyDescent="0.2">
      <c r="A17" s="184"/>
      <c r="B17" s="186"/>
      <c r="C17" s="131" t="s">
        <v>112</v>
      </c>
      <c r="D17" s="90">
        <v>0</v>
      </c>
      <c r="E17" s="146"/>
      <c r="F17" s="90">
        <v>0</v>
      </c>
      <c r="G17" s="90">
        <v>3381.641719999991</v>
      </c>
      <c r="H17" s="18"/>
      <c r="I17" s="164"/>
      <c r="J17" s="19"/>
    </row>
    <row r="18" spans="1:11" ht="15.95" customHeight="1" x14ac:dyDescent="0.2">
      <c r="A18" s="184"/>
      <c r="B18" s="186"/>
      <c r="C18" s="132" t="s">
        <v>68</v>
      </c>
      <c r="D18" s="90">
        <v>379782.79516221618</v>
      </c>
      <c r="E18" s="146"/>
      <c r="F18" s="90">
        <v>212488.38227999819</v>
      </c>
      <c r="G18" s="90">
        <v>363891.45215999288</v>
      </c>
      <c r="H18" s="17"/>
      <c r="I18" s="164"/>
      <c r="J18" s="20"/>
    </row>
    <row r="19" spans="1:11" ht="15.95" customHeight="1" x14ac:dyDescent="0.2">
      <c r="A19" s="184"/>
      <c r="B19" s="186"/>
      <c r="C19" s="132" t="s">
        <v>69</v>
      </c>
      <c r="D19" s="90">
        <v>52271.279525709469</v>
      </c>
      <c r="E19" s="146"/>
      <c r="F19" s="90">
        <v>27018.305670000009</v>
      </c>
      <c r="G19" s="90">
        <v>42685.23715999999</v>
      </c>
      <c r="H19" s="17"/>
      <c r="I19" s="164"/>
      <c r="J19" s="16"/>
    </row>
    <row r="20" spans="1:11" ht="15.95" customHeight="1" x14ac:dyDescent="0.2">
      <c r="A20" s="184"/>
      <c r="B20" s="186"/>
      <c r="C20" s="133" t="s">
        <v>39</v>
      </c>
      <c r="D20" s="90">
        <v>1520.1975926857001</v>
      </c>
      <c r="E20" s="146"/>
      <c r="F20" s="90">
        <v>150.77728999999999</v>
      </c>
      <c r="G20" s="90">
        <v>650.56984999999929</v>
      </c>
      <c r="H20" s="17"/>
      <c r="I20" s="164"/>
      <c r="J20" s="16"/>
    </row>
    <row r="21" spans="1:11" s="8" customFormat="1" ht="15.95" customHeight="1" x14ac:dyDescent="0.2">
      <c r="A21" s="184"/>
      <c r="B21" s="186"/>
      <c r="C21" s="133" t="s">
        <v>40</v>
      </c>
      <c r="D21" s="90">
        <v>2604.3884974436769</v>
      </c>
      <c r="E21" s="146"/>
      <c r="F21" s="90">
        <v>2335.7978199999998</v>
      </c>
      <c r="G21" s="90">
        <v>2825.7170000000001</v>
      </c>
      <c r="H21" s="21"/>
      <c r="I21" s="164"/>
      <c r="J21" s="16"/>
      <c r="K21" s="22"/>
    </row>
    <row r="22" spans="1:11" ht="15.95" customHeight="1" x14ac:dyDescent="0.2">
      <c r="A22" s="184"/>
      <c r="B22" s="186"/>
      <c r="C22" s="133" t="s">
        <v>24</v>
      </c>
      <c r="D22" s="90">
        <v>18920.472385636102</v>
      </c>
      <c r="E22" s="146"/>
      <c r="F22" s="90">
        <v>5311.4925799999637</v>
      </c>
      <c r="G22" s="90">
        <v>18685.06675000034</v>
      </c>
      <c r="H22" s="17"/>
      <c r="I22" s="164"/>
      <c r="J22" s="16"/>
      <c r="K22" s="23"/>
    </row>
    <row r="23" spans="1:11" ht="15.95" customHeight="1" x14ac:dyDescent="0.2">
      <c r="A23" s="184"/>
      <c r="B23" s="186"/>
      <c r="C23" s="133" t="s">
        <v>25</v>
      </c>
      <c r="D23" s="90">
        <v>75410.763327265013</v>
      </c>
      <c r="E23" s="146"/>
      <c r="F23" s="90">
        <v>56257.860000000008</v>
      </c>
      <c r="G23" s="90">
        <v>94258.080960000021</v>
      </c>
      <c r="H23" s="17"/>
      <c r="I23" s="164"/>
      <c r="J23" s="16"/>
      <c r="K23" s="24"/>
    </row>
    <row r="24" spans="1:11" ht="15.95" customHeight="1" x14ac:dyDescent="0.2">
      <c r="A24" s="184"/>
      <c r="B24" s="186"/>
      <c r="C24" s="133" t="s">
        <v>37</v>
      </c>
      <c r="D24" s="90">
        <v>3252.5317322285168</v>
      </c>
      <c r="E24" s="146"/>
      <c r="F24" s="90">
        <v>2390.8719300000012</v>
      </c>
      <c r="G24" s="90">
        <v>2057.5283699999991</v>
      </c>
      <c r="H24" s="17"/>
      <c r="I24" s="164"/>
      <c r="J24" s="25"/>
      <c r="K24" s="23"/>
    </row>
    <row r="25" spans="1:11" ht="15.95" customHeight="1" x14ac:dyDescent="0.2">
      <c r="A25" s="184"/>
      <c r="B25" s="186"/>
      <c r="C25" s="133" t="s">
        <v>26</v>
      </c>
      <c r="D25" s="90">
        <v>1738.9408080043791</v>
      </c>
      <c r="E25" s="146"/>
      <c r="F25" s="90">
        <v>1019.875749999983</v>
      </c>
      <c r="G25" s="90">
        <v>1712.293010000089</v>
      </c>
      <c r="H25" s="17"/>
      <c r="I25" s="164"/>
      <c r="J25" s="25"/>
    </row>
    <row r="26" spans="1:11" ht="15.95" customHeight="1" x14ac:dyDescent="0.2">
      <c r="A26" s="184"/>
      <c r="B26" s="186"/>
      <c r="C26" s="133" t="s">
        <v>27</v>
      </c>
      <c r="D26" s="90">
        <v>2418.069099323749</v>
      </c>
      <c r="E26" s="146"/>
      <c r="F26" s="90">
        <v>1548.1759099999999</v>
      </c>
      <c r="G26" s="90">
        <v>796.85920999999996</v>
      </c>
      <c r="H26" s="17"/>
      <c r="I26" s="164"/>
      <c r="J26" s="16"/>
    </row>
    <row r="27" spans="1:11" ht="15.95" customHeight="1" x14ac:dyDescent="0.2">
      <c r="A27" s="184"/>
      <c r="B27" s="186"/>
      <c r="C27" s="133" t="s">
        <v>38</v>
      </c>
      <c r="D27" s="90">
        <v>4575.153199911595</v>
      </c>
      <c r="E27" s="146"/>
      <c r="F27" s="90">
        <v>5368.4293800000023</v>
      </c>
      <c r="G27" s="90">
        <v>13591.80575000003</v>
      </c>
      <c r="H27" s="17"/>
      <c r="I27" s="164"/>
    </row>
    <row r="28" spans="1:11" ht="15.95" customHeight="1" x14ac:dyDescent="0.2">
      <c r="A28" s="184"/>
      <c r="B28" s="186"/>
      <c r="C28" s="133" t="s">
        <v>103</v>
      </c>
      <c r="D28" s="90">
        <v>10802.42838441086</v>
      </c>
      <c r="E28" s="146"/>
      <c r="F28" s="90">
        <v>10879.25686</v>
      </c>
      <c r="G28" s="90">
        <v>6692.6697800000002</v>
      </c>
      <c r="H28" s="17"/>
      <c r="I28" s="164"/>
    </row>
    <row r="29" spans="1:11" ht="15.95" customHeight="1" x14ac:dyDescent="0.2">
      <c r="A29" s="184"/>
      <c r="B29" s="186"/>
      <c r="C29" s="133" t="s">
        <v>95</v>
      </c>
      <c r="D29" s="90">
        <v>5430.9945616578852</v>
      </c>
      <c r="E29" s="146"/>
      <c r="F29" s="90">
        <v>5934.6158199998936</v>
      </c>
      <c r="G29" s="90">
        <v>4581.6472899998671</v>
      </c>
      <c r="H29" s="17"/>
      <c r="I29" s="164"/>
    </row>
    <row r="30" spans="1:11" ht="15.95" customHeight="1" x14ac:dyDescent="0.2">
      <c r="A30" s="184"/>
      <c r="B30" s="186"/>
      <c r="C30" s="133" t="s">
        <v>96</v>
      </c>
      <c r="D30" s="90">
        <v>4774.1313918741726</v>
      </c>
      <c r="E30" s="146"/>
      <c r="F30" s="90">
        <v>3811.9551699998142</v>
      </c>
      <c r="G30" s="90">
        <v>4318.0178399995502</v>
      </c>
      <c r="H30" s="17"/>
      <c r="I30" s="164"/>
    </row>
    <row r="31" spans="1:11" ht="15.95" customHeight="1" x14ac:dyDescent="0.2">
      <c r="A31" s="184"/>
      <c r="B31" s="186"/>
      <c r="C31" s="133" t="s">
        <v>28</v>
      </c>
      <c r="D31" s="90">
        <v>290.2396306058485</v>
      </c>
      <c r="E31" s="146"/>
      <c r="F31" s="90">
        <v>636.90985000000023</v>
      </c>
      <c r="G31" s="90">
        <v>1783.497429999999</v>
      </c>
      <c r="H31" s="21"/>
      <c r="I31" s="164"/>
      <c r="J31" s="16"/>
    </row>
    <row r="32" spans="1:11" s="11" customFormat="1" ht="18" customHeight="1" x14ac:dyDescent="0.25">
      <c r="A32" s="184"/>
      <c r="B32" s="187"/>
      <c r="C32" s="67" t="s">
        <v>87</v>
      </c>
      <c r="D32" s="68">
        <f>+D10+SUM(D18:D31)</f>
        <v>864737.85506027914</v>
      </c>
      <c r="E32"/>
      <c r="F32" s="68">
        <f>+F10+SUM(F18:F31)</f>
        <v>629196.74298999796</v>
      </c>
      <c r="G32" s="68">
        <f>+G10+SUM(G18:G31)</f>
        <v>896316.19178999285</v>
      </c>
      <c r="H32" s="21"/>
      <c r="I32" s="165"/>
      <c r="J32" s="26"/>
      <c r="K32" s="27"/>
    </row>
    <row r="33" spans="1:10" s="7" customFormat="1" ht="6.6" customHeight="1" x14ac:dyDescent="0.25">
      <c r="A33" s="184"/>
      <c r="B33" s="33"/>
      <c r="C33" s="53"/>
      <c r="D33" s="28"/>
      <c r="E33" s="28"/>
      <c r="F33" s="28"/>
      <c r="G33" s="28"/>
      <c r="H33" s="21"/>
      <c r="I33" s="54"/>
      <c r="J33" s="16"/>
    </row>
    <row r="34" spans="1:10" ht="18.75" customHeight="1" x14ac:dyDescent="0.2">
      <c r="A34" s="184"/>
      <c r="B34" s="166" t="s">
        <v>45</v>
      </c>
      <c r="C34" s="57" t="s">
        <v>66</v>
      </c>
      <c r="D34" s="58">
        <v>145225.20853592601</v>
      </c>
      <c r="E34" s="147"/>
      <c r="F34" s="58">
        <v>98014.821440000072</v>
      </c>
      <c r="G34" s="58">
        <v>151021.53195</v>
      </c>
      <c r="H34" s="21"/>
      <c r="I34" s="163">
        <f>+G36/G41</f>
        <v>0.1576146333602447</v>
      </c>
    </row>
    <row r="35" spans="1:10" ht="18.75" customHeight="1" x14ac:dyDescent="0.2">
      <c r="A35" s="184"/>
      <c r="B35" s="167"/>
      <c r="C35" s="59" t="s">
        <v>67</v>
      </c>
      <c r="D35" s="56">
        <v>22062.12440899996</v>
      </c>
      <c r="E35" s="147"/>
      <c r="F35" s="56">
        <v>5274.9909499999994</v>
      </c>
      <c r="G35" s="56">
        <v>16683.836090000001</v>
      </c>
      <c r="H35" s="21"/>
      <c r="I35" s="164"/>
    </row>
    <row r="36" spans="1:10" s="11" customFormat="1" ht="18.75" customHeight="1" x14ac:dyDescent="0.25">
      <c r="A36" s="184"/>
      <c r="B36" s="168"/>
      <c r="C36" s="127" t="s">
        <v>104</v>
      </c>
      <c r="D36" s="68">
        <f t="shared" ref="D36:F36" si="0">SUM(D34:D35)</f>
        <v>167287.33294492596</v>
      </c>
      <c r="E36" s="21"/>
      <c r="F36" s="68">
        <f t="shared" si="0"/>
        <v>103289.81239000006</v>
      </c>
      <c r="G36" s="68">
        <f>SUM(G34:G35)</f>
        <v>167705.36804</v>
      </c>
      <c r="H36" s="17"/>
      <c r="I36" s="165"/>
      <c r="J36" s="29"/>
    </row>
    <row r="37" spans="1:10" s="11" customFormat="1" ht="15.75" x14ac:dyDescent="0.25">
      <c r="A37" s="184"/>
      <c r="B37" s="33"/>
      <c r="C37" s="30"/>
      <c r="D37" s="120"/>
      <c r="E37" s="120"/>
      <c r="F37" s="120"/>
      <c r="G37" s="120"/>
      <c r="H37" s="17"/>
      <c r="I37" s="54"/>
      <c r="J37" s="29"/>
    </row>
    <row r="38" spans="1:10" s="11" customFormat="1" ht="15.75" customHeight="1" x14ac:dyDescent="0.25">
      <c r="A38" s="184"/>
      <c r="B38" s="176" t="s">
        <v>47</v>
      </c>
      <c r="C38" s="176"/>
      <c r="D38" s="69">
        <f>D41-D39</f>
        <v>430079.39187490987</v>
      </c>
      <c r="E38" s="21"/>
      <c r="F38" s="69">
        <f t="shared" ref="F38:G38" si="1">F41-F39</f>
        <v>387354.2572199998</v>
      </c>
      <c r="G38" s="69">
        <f t="shared" si="1"/>
        <v>486913.78547</v>
      </c>
      <c r="H38" s="17"/>
      <c r="I38" s="70">
        <f>+G38/$G$41</f>
        <v>0.45761646554210617</v>
      </c>
      <c r="J38" s="29"/>
    </row>
    <row r="39" spans="1:10" s="11" customFormat="1" ht="15.75" customHeight="1" x14ac:dyDescent="0.2">
      <c r="A39" s="184"/>
      <c r="B39" s="176" t="s">
        <v>48</v>
      </c>
      <c r="C39" s="176"/>
      <c r="D39" s="69">
        <f>+D18+D19+D21+D36</f>
        <v>601945.79613029526</v>
      </c>
      <c r="E39" s="21"/>
      <c r="F39" s="69">
        <f>+F18+F19+F21+F36</f>
        <v>345132.29815999826</v>
      </c>
      <c r="G39" s="69">
        <f>+G18+G19+G21+G36</f>
        <v>577107.77435999294</v>
      </c>
      <c r="H39" s="83"/>
      <c r="I39" s="70">
        <f>+G39/$G$41</f>
        <v>0.54238353445789389</v>
      </c>
      <c r="J39" s="29"/>
    </row>
    <row r="40" spans="1:10" s="7" customFormat="1" ht="15" x14ac:dyDescent="0.25">
      <c r="B40" s="33"/>
      <c r="C40" s="30"/>
      <c r="D40" s="34"/>
      <c r="E40" s="21"/>
      <c r="F40" s="32"/>
      <c r="G40" s="32"/>
      <c r="H40" s="17"/>
      <c r="I40" s="33"/>
      <c r="J40" s="19"/>
    </row>
    <row r="41" spans="1:10" s="7" customFormat="1" ht="24.75" customHeight="1" x14ac:dyDescent="0.25">
      <c r="A41" s="177" t="s">
        <v>49</v>
      </c>
      <c r="B41" s="178" t="s">
        <v>79</v>
      </c>
      <c r="C41" s="179"/>
      <c r="D41" s="63">
        <f t="shared" ref="D41" si="2">+D36+D32</f>
        <v>1032025.1880052051</v>
      </c>
      <c r="E41" s="55"/>
      <c r="F41" s="63">
        <f t="shared" ref="F41" si="3">+F32+F36</f>
        <v>732486.55537999806</v>
      </c>
      <c r="G41" s="63">
        <f>+G32+G36</f>
        <v>1064021.5598299929</v>
      </c>
      <c r="H41" s="17"/>
      <c r="I41" s="135" t="s">
        <v>106</v>
      </c>
      <c r="J41" s="19"/>
    </row>
    <row r="42" spans="1:10" s="7" customFormat="1" ht="14.25" customHeight="1" x14ac:dyDescent="0.2">
      <c r="A42" s="177"/>
      <c r="B42" s="180" t="s">
        <v>77</v>
      </c>
      <c r="C42" s="181"/>
      <c r="D42" s="60"/>
      <c r="E42" s="21"/>
      <c r="F42" s="90">
        <v>17941.238819999911</v>
      </c>
      <c r="G42" s="90">
        <v>79604.380350000094</v>
      </c>
      <c r="H42" s="17"/>
      <c r="I42" s="135" t="s">
        <v>106</v>
      </c>
      <c r="J42" s="19"/>
    </row>
    <row r="43" spans="1:10" s="7" customFormat="1" ht="14.25" customHeight="1" x14ac:dyDescent="0.2">
      <c r="A43" s="177"/>
      <c r="B43" s="180" t="s">
        <v>78</v>
      </c>
      <c r="C43" s="181"/>
      <c r="D43" s="60"/>
      <c r="E43" s="21"/>
      <c r="F43" s="90">
        <v>697.26476000000025</v>
      </c>
      <c r="G43" s="90">
        <v>1668.8526900000002</v>
      </c>
      <c r="H43" s="17"/>
      <c r="I43" s="135"/>
      <c r="J43" s="19"/>
    </row>
    <row r="44" spans="1:10" s="7" customFormat="1" ht="25.5" customHeight="1" x14ac:dyDescent="0.2">
      <c r="A44" s="177"/>
      <c r="B44" s="178" t="s">
        <v>80</v>
      </c>
      <c r="C44" s="179"/>
      <c r="D44" s="63"/>
      <c r="E44" s="83"/>
      <c r="F44" s="65">
        <f t="shared" ref="F44" si="4">+F41-F42-F43</f>
        <v>713848.05179999804</v>
      </c>
      <c r="G44" s="65">
        <f>+G41-G42-G43</f>
        <v>982748.32678999286</v>
      </c>
      <c r="H44" s="17"/>
      <c r="I44" s="82" t="s">
        <v>106</v>
      </c>
      <c r="J44" s="19"/>
    </row>
    <row r="45" spans="1:10" s="7" customFormat="1" ht="14.25" customHeight="1" x14ac:dyDescent="0.2">
      <c r="A45" s="177"/>
      <c r="B45" s="180" t="s">
        <v>81</v>
      </c>
      <c r="C45" s="181"/>
      <c r="D45" s="71"/>
      <c r="E45" s="83"/>
      <c r="F45" s="90">
        <v>9835.2011600001006</v>
      </c>
      <c r="G45" s="90">
        <v>27901.754489999999</v>
      </c>
      <c r="H45" s="17"/>
      <c r="I45" s="135"/>
      <c r="J45" s="19"/>
    </row>
    <row r="46" spans="1:10" s="7" customFormat="1" ht="33" customHeight="1" x14ac:dyDescent="0.2">
      <c r="A46" s="177"/>
      <c r="B46" s="182" t="s">
        <v>91</v>
      </c>
      <c r="C46" s="183"/>
      <c r="D46" s="63"/>
      <c r="E46" s="83"/>
      <c r="F46" s="66">
        <f t="shared" ref="F46" si="5">+F44-F45</f>
        <v>704012.85063999798</v>
      </c>
      <c r="G46" s="66">
        <f>+G44-G45</f>
        <v>954846.5722999929</v>
      </c>
      <c r="H46" s="17"/>
      <c r="I46" s="82"/>
      <c r="J46" s="19"/>
    </row>
    <row r="47" spans="1:10" customFormat="1" ht="15" x14ac:dyDescent="0.25"/>
    <row r="48" spans="1:10" customFormat="1" ht="27.75" customHeight="1" x14ac:dyDescent="0.25">
      <c r="A48" s="188" t="s">
        <v>76</v>
      </c>
      <c r="B48" s="189"/>
      <c r="C48" s="189"/>
      <c r="D48" s="189"/>
      <c r="E48" s="189"/>
      <c r="F48" s="189"/>
      <c r="G48" s="189"/>
      <c r="H48" s="189"/>
      <c r="I48" s="190"/>
    </row>
    <row r="49" spans="1:10" customFormat="1" ht="8.25" customHeight="1" x14ac:dyDescent="0.25"/>
    <row r="50" spans="1:10" s="8" customFormat="1" ht="30" customHeight="1" x14ac:dyDescent="0.25">
      <c r="C50" s="61"/>
      <c r="D50"/>
      <c r="E50" s="95"/>
      <c r="F50" s="96" t="str">
        <f>+F8</f>
        <v>Recaudación
 2020</v>
      </c>
      <c r="G50" s="96" t="str">
        <f>+G8</f>
        <v>Recaudación 
2021</v>
      </c>
      <c r="H50" s="95"/>
      <c r="I50" s="55"/>
      <c r="J50" s="10"/>
    </row>
    <row r="51" spans="1:10" customFormat="1" ht="8.25" customHeight="1" x14ac:dyDescent="0.25"/>
    <row r="52" spans="1:10" s="11" customFormat="1" ht="19.5" customHeight="1" x14ac:dyDescent="0.25">
      <c r="A52" s="191" t="s">
        <v>75</v>
      </c>
      <c r="B52" s="191"/>
      <c r="C52" s="191"/>
      <c r="D52"/>
      <c r="E52"/>
      <c r="F52" s="107">
        <f>+F54</f>
        <v>0</v>
      </c>
      <c r="G52" s="107">
        <f t="shared" ref="G52" si="6">+G54</f>
        <v>0</v>
      </c>
      <c r="H52"/>
      <c r="I52"/>
      <c r="J52" s="16"/>
    </row>
    <row r="53" spans="1:10" customFormat="1" ht="6" customHeight="1" x14ac:dyDescent="0.25"/>
    <row r="54" spans="1:10" customFormat="1" ht="19.5" customHeight="1" x14ac:dyDescent="0.25">
      <c r="A54" s="192" t="s">
        <v>94</v>
      </c>
      <c r="B54" s="192"/>
      <c r="C54" s="192"/>
      <c r="F54" s="97">
        <f>+F77+F81</f>
        <v>0</v>
      </c>
      <c r="G54" s="97">
        <f>+G77+G81</f>
        <v>0</v>
      </c>
    </row>
    <row r="55" spans="1:10" customFormat="1" ht="6" hidden="1" customHeight="1" outlineLevel="1" x14ac:dyDescent="0.25"/>
    <row r="56" spans="1:10" s="8" customFormat="1" ht="15.95" hidden="1" customHeight="1" outlineLevel="1" x14ac:dyDescent="0.25">
      <c r="A56" s="193" t="s">
        <v>42</v>
      </c>
      <c r="B56" s="194" t="s">
        <v>43</v>
      </c>
      <c r="C56" s="85" t="s">
        <v>1</v>
      </c>
      <c r="D56"/>
      <c r="E56" s="98"/>
      <c r="F56" s="86"/>
      <c r="G56" s="88"/>
      <c r="H56"/>
      <c r="I56"/>
      <c r="J56" s="16"/>
    </row>
    <row r="57" spans="1:10" ht="15.95" hidden="1" customHeight="1" outlineLevel="2" x14ac:dyDescent="0.25">
      <c r="A57" s="193"/>
      <c r="B57" s="195"/>
      <c r="C57" s="89" t="s">
        <v>71</v>
      </c>
      <c r="D57"/>
      <c r="E57" s="98"/>
      <c r="F57" s="90"/>
      <c r="G57" s="91"/>
      <c r="H57"/>
      <c r="I57"/>
      <c r="J57" s="16"/>
    </row>
    <row r="58" spans="1:10" ht="15.95" hidden="1" customHeight="1" outlineLevel="2" x14ac:dyDescent="0.25">
      <c r="A58" s="193"/>
      <c r="B58" s="195"/>
      <c r="C58" s="89" t="s">
        <v>35</v>
      </c>
      <c r="D58"/>
      <c r="E58" s="98"/>
      <c r="F58" s="90"/>
      <c r="G58" s="91"/>
      <c r="H58"/>
      <c r="I58"/>
      <c r="J58" s="19"/>
    </row>
    <row r="59" spans="1:10" ht="15.95" hidden="1" customHeight="1" outlineLevel="2" x14ac:dyDescent="0.25">
      <c r="A59" s="193"/>
      <c r="B59" s="195"/>
      <c r="C59" s="89" t="s">
        <v>72</v>
      </c>
      <c r="D59"/>
      <c r="E59" s="98"/>
      <c r="F59" s="90"/>
      <c r="G59" s="91"/>
      <c r="H59"/>
      <c r="I59"/>
      <c r="J59" s="19"/>
    </row>
    <row r="60" spans="1:10" ht="15.95" hidden="1" customHeight="1" outlineLevel="2" x14ac:dyDescent="0.25">
      <c r="A60" s="193"/>
      <c r="B60" s="195"/>
      <c r="C60" s="92" t="s">
        <v>34</v>
      </c>
      <c r="D60"/>
      <c r="E60" s="98"/>
      <c r="F60" s="90"/>
      <c r="G60" s="91"/>
      <c r="H60"/>
      <c r="I60"/>
      <c r="J60" s="19"/>
    </row>
    <row r="61" spans="1:10" ht="15.95" hidden="1" customHeight="1" outlineLevel="2" x14ac:dyDescent="0.25">
      <c r="A61" s="193"/>
      <c r="B61" s="195"/>
      <c r="C61" s="92" t="s">
        <v>33</v>
      </c>
      <c r="D61"/>
      <c r="E61" s="98"/>
      <c r="F61" s="90"/>
      <c r="G61" s="91"/>
      <c r="H61"/>
      <c r="I61"/>
      <c r="J61" s="19"/>
    </row>
    <row r="62" spans="1:10" ht="15.95" hidden="1" customHeight="1" outlineLevel="2" x14ac:dyDescent="0.25">
      <c r="A62" s="193"/>
      <c r="B62" s="195"/>
      <c r="C62" s="92" t="s">
        <v>32</v>
      </c>
      <c r="D62"/>
      <c r="E62" s="98"/>
      <c r="F62" s="90"/>
      <c r="G62" s="91"/>
      <c r="H62"/>
      <c r="I62"/>
      <c r="J62" s="19"/>
    </row>
    <row r="63" spans="1:10" ht="15.95" hidden="1" customHeight="1" outlineLevel="1" collapsed="1" x14ac:dyDescent="0.25">
      <c r="A63" s="193"/>
      <c r="B63" s="195"/>
      <c r="C63" s="93" t="s">
        <v>68</v>
      </c>
      <c r="D63"/>
      <c r="E63" s="98"/>
      <c r="F63" s="90"/>
      <c r="G63" s="91"/>
      <c r="H63"/>
      <c r="I63"/>
      <c r="J63" s="20"/>
    </row>
    <row r="64" spans="1:10" ht="15.95" hidden="1" customHeight="1" outlineLevel="1" x14ac:dyDescent="0.25">
      <c r="A64" s="193"/>
      <c r="B64" s="195"/>
      <c r="C64" s="93" t="s">
        <v>69</v>
      </c>
      <c r="D64"/>
      <c r="E64" s="98"/>
      <c r="F64" s="90"/>
      <c r="G64" s="91"/>
      <c r="H64"/>
      <c r="I64"/>
      <c r="J64" s="16"/>
    </row>
    <row r="65" spans="1:11" ht="15.95" hidden="1" customHeight="1" outlineLevel="1" x14ac:dyDescent="0.25">
      <c r="A65" s="193"/>
      <c r="B65" s="195"/>
      <c r="C65" s="94" t="s">
        <v>39</v>
      </c>
      <c r="D65"/>
      <c r="E65" s="98"/>
      <c r="F65" s="90"/>
      <c r="G65" s="91"/>
      <c r="H65"/>
      <c r="I65"/>
      <c r="J65" s="16"/>
    </row>
    <row r="66" spans="1:11" s="8" customFormat="1" ht="15.95" hidden="1" customHeight="1" outlineLevel="1" x14ac:dyDescent="0.25">
      <c r="A66" s="193"/>
      <c r="B66" s="195"/>
      <c r="C66" s="94" t="s">
        <v>40</v>
      </c>
      <c r="D66"/>
      <c r="E66" s="98"/>
      <c r="F66" s="90"/>
      <c r="G66" s="91"/>
      <c r="H66"/>
      <c r="I66"/>
      <c r="J66" s="16"/>
      <c r="K66" s="22"/>
    </row>
    <row r="67" spans="1:11" ht="15.95" hidden="1" customHeight="1" outlineLevel="1" x14ac:dyDescent="0.25">
      <c r="A67" s="193"/>
      <c r="B67" s="195"/>
      <c r="C67" s="94" t="s">
        <v>24</v>
      </c>
      <c r="D67"/>
      <c r="E67" s="98"/>
      <c r="F67" s="90"/>
      <c r="G67" s="91"/>
      <c r="H67"/>
      <c r="I67"/>
      <c r="J67" s="16"/>
      <c r="K67" s="23"/>
    </row>
    <row r="68" spans="1:11" ht="15.95" hidden="1" customHeight="1" outlineLevel="1" x14ac:dyDescent="0.25">
      <c r="A68" s="193"/>
      <c r="B68" s="195"/>
      <c r="C68" s="94" t="s">
        <v>25</v>
      </c>
      <c r="D68"/>
      <c r="E68" s="98"/>
      <c r="F68" s="90"/>
      <c r="G68" s="91"/>
      <c r="H68"/>
      <c r="I68"/>
      <c r="J68" s="16"/>
      <c r="K68" s="24"/>
    </row>
    <row r="69" spans="1:11" ht="15.95" hidden="1" customHeight="1" outlineLevel="1" x14ac:dyDescent="0.25">
      <c r="A69" s="193"/>
      <c r="B69" s="195"/>
      <c r="C69" s="94" t="s">
        <v>37</v>
      </c>
      <c r="D69"/>
      <c r="E69" s="98"/>
      <c r="F69" s="90"/>
      <c r="G69" s="91"/>
      <c r="H69"/>
      <c r="I69"/>
      <c r="J69" s="25"/>
      <c r="K69" s="23"/>
    </row>
    <row r="70" spans="1:11" ht="15.95" hidden="1" customHeight="1" outlineLevel="1" x14ac:dyDescent="0.25">
      <c r="A70" s="193"/>
      <c r="B70" s="195"/>
      <c r="C70" s="94" t="s">
        <v>26</v>
      </c>
      <c r="D70"/>
      <c r="E70" s="98"/>
      <c r="F70" s="90"/>
      <c r="G70" s="91"/>
      <c r="H70"/>
      <c r="I70"/>
      <c r="J70" s="25"/>
    </row>
    <row r="71" spans="1:11" ht="15.95" hidden="1" customHeight="1" outlineLevel="1" x14ac:dyDescent="0.25">
      <c r="A71" s="193"/>
      <c r="B71" s="195"/>
      <c r="C71" s="94" t="s">
        <v>27</v>
      </c>
      <c r="D71"/>
      <c r="E71" s="98"/>
      <c r="F71" s="90"/>
      <c r="G71" s="91"/>
      <c r="H71"/>
      <c r="I71"/>
      <c r="J71" s="16"/>
    </row>
    <row r="72" spans="1:11" ht="15.95" hidden="1" customHeight="1" outlineLevel="1" x14ac:dyDescent="0.25">
      <c r="A72" s="193"/>
      <c r="B72" s="195"/>
      <c r="C72" s="94" t="s">
        <v>38</v>
      </c>
      <c r="D72"/>
      <c r="E72" s="98"/>
      <c r="F72" s="90"/>
      <c r="G72" s="91"/>
      <c r="H72"/>
      <c r="I72"/>
    </row>
    <row r="73" spans="1:11" ht="15.95" hidden="1" customHeight="1" outlineLevel="1" x14ac:dyDescent="0.25">
      <c r="A73" s="193"/>
      <c r="B73" s="195"/>
      <c r="C73" s="94" t="s">
        <v>103</v>
      </c>
      <c r="D73"/>
      <c r="E73" s="98"/>
      <c r="F73" s="90"/>
      <c r="G73" s="91"/>
      <c r="H73"/>
      <c r="I73"/>
    </row>
    <row r="74" spans="1:11" ht="15.95" hidden="1" customHeight="1" outlineLevel="1" x14ac:dyDescent="0.25">
      <c r="A74" s="193"/>
      <c r="B74" s="195"/>
      <c r="C74" s="94" t="s">
        <v>95</v>
      </c>
      <c r="D74"/>
      <c r="E74" s="98"/>
      <c r="F74" s="90"/>
      <c r="G74" s="91"/>
      <c r="H74"/>
      <c r="I74"/>
    </row>
    <row r="75" spans="1:11" ht="15.95" hidden="1" customHeight="1" outlineLevel="1" x14ac:dyDescent="0.25">
      <c r="A75" s="193"/>
      <c r="B75" s="195"/>
      <c r="C75" s="94" t="s">
        <v>96</v>
      </c>
      <c r="D75"/>
      <c r="E75" s="98"/>
      <c r="F75" s="90"/>
      <c r="G75" s="91"/>
      <c r="H75"/>
      <c r="I75"/>
    </row>
    <row r="76" spans="1:11" ht="15.95" hidden="1" customHeight="1" outlineLevel="1" x14ac:dyDescent="0.25">
      <c r="A76" s="193"/>
      <c r="B76" s="195"/>
      <c r="C76" s="94" t="s">
        <v>28</v>
      </c>
      <c r="D76"/>
      <c r="E76" s="98"/>
      <c r="F76" s="90"/>
      <c r="G76" s="91"/>
      <c r="H76"/>
      <c r="I76"/>
      <c r="J76" s="16"/>
    </row>
    <row r="77" spans="1:11" s="11" customFormat="1" ht="18" hidden="1" customHeight="1" outlineLevel="1" x14ac:dyDescent="0.25">
      <c r="A77" s="193"/>
      <c r="B77" s="196"/>
      <c r="C77" s="99" t="s">
        <v>44</v>
      </c>
      <c r="D77"/>
      <c r="E77" s="82"/>
      <c r="F77" s="100">
        <f>+F56+F63+F64+SUM(F65:F76)</f>
        <v>0</v>
      </c>
      <c r="G77" s="100"/>
      <c r="H77"/>
      <c r="I77"/>
      <c r="J77" s="26"/>
      <c r="K77" s="27"/>
    </row>
    <row r="78" spans="1:11" s="7" customFormat="1" ht="10.5" hidden="1" customHeight="1" outlineLevel="1" x14ac:dyDescent="0.25">
      <c r="A78" s="193"/>
      <c r="B78" s="33"/>
      <c r="C78" s="53"/>
      <c r="D78"/>
      <c r="E78" s="28"/>
      <c r="F78" s="28"/>
      <c r="G78" s="28"/>
      <c r="H78"/>
      <c r="I78"/>
      <c r="J78" s="16"/>
    </row>
    <row r="79" spans="1:11" ht="18.75" hidden="1" customHeight="1" outlineLevel="1" x14ac:dyDescent="0.25">
      <c r="A79" s="193"/>
      <c r="B79" s="197" t="s">
        <v>45</v>
      </c>
      <c r="C79" s="101" t="s">
        <v>66</v>
      </c>
      <c r="D79"/>
      <c r="E79" s="102"/>
      <c r="F79" s="103"/>
      <c r="G79" s="104"/>
      <c r="H79"/>
      <c r="I79"/>
    </row>
    <row r="80" spans="1:11" ht="18.75" hidden="1" customHeight="1" outlineLevel="1" x14ac:dyDescent="0.25">
      <c r="A80" s="193"/>
      <c r="B80" s="198"/>
      <c r="C80" s="105" t="s">
        <v>67</v>
      </c>
      <c r="D80"/>
      <c r="E80" s="102"/>
      <c r="F80" s="90"/>
      <c r="G80" s="91"/>
      <c r="H80"/>
      <c r="I80"/>
    </row>
    <row r="81" spans="1:10" s="11" customFormat="1" ht="18.75" hidden="1" customHeight="1" outlineLevel="1" x14ac:dyDescent="0.25">
      <c r="A81" s="193"/>
      <c r="B81" s="199"/>
      <c r="C81" s="106" t="s">
        <v>46</v>
      </c>
      <c r="D81"/>
      <c r="E81" s="21"/>
      <c r="F81" s="100">
        <f>SUM(F79:F80)</f>
        <v>0</v>
      </c>
      <c r="G81" s="100"/>
      <c r="H81"/>
      <c r="I81"/>
      <c r="J81" s="29"/>
    </row>
    <row r="82" spans="1:10" customFormat="1" ht="18.75" customHeight="1" collapsed="1" x14ac:dyDescent="0.25"/>
    <row r="83" spans="1:10" ht="33" customHeight="1" x14ac:dyDescent="0.2">
      <c r="A83" s="200" t="s">
        <v>83</v>
      </c>
      <c r="B83" s="201"/>
      <c r="C83" s="201"/>
      <c r="D83" s="201"/>
      <c r="E83" s="201"/>
      <c r="F83" s="201"/>
      <c r="G83" s="201"/>
      <c r="H83" s="201"/>
      <c r="I83" s="202"/>
    </row>
    <row r="84" spans="1:10" ht="8.25" customHeight="1" x14ac:dyDescent="0.25">
      <c r="C84" s="5"/>
      <c r="D84"/>
      <c r="F84" s="3"/>
      <c r="G84" s="6"/>
      <c r="H84" s="7"/>
    </row>
    <row r="85" spans="1:10" s="8" customFormat="1" ht="51" customHeight="1" x14ac:dyDescent="0.25">
      <c r="C85" s="61"/>
      <c r="D85" s="108" t="str">
        <f>+D8</f>
        <v>Meta 
2021</v>
      </c>
      <c r="E85"/>
      <c r="F85" s="108" t="str">
        <f>+F8</f>
        <v>Recaudación
 2020</v>
      </c>
      <c r="G85" s="108" t="str">
        <f>+G8</f>
        <v>Recaudación 
2021</v>
      </c>
      <c r="H85"/>
      <c r="I85" s="108" t="s">
        <v>111</v>
      </c>
      <c r="J85" s="10"/>
    </row>
    <row r="86" spans="1:10" customFormat="1" ht="6" customHeight="1" x14ac:dyDescent="0.25"/>
    <row r="87" spans="1:10" s="8" customFormat="1" ht="15.95" customHeight="1" x14ac:dyDescent="0.2">
      <c r="A87" s="203" t="s">
        <v>42</v>
      </c>
      <c r="B87" s="204" t="s">
        <v>43</v>
      </c>
      <c r="C87" s="85" t="s">
        <v>1</v>
      </c>
      <c r="D87" s="86">
        <f t="shared" ref="D87:D92" si="7">+D10</f>
        <v>300945.46976130613</v>
      </c>
      <c r="E87" s="98"/>
      <c r="F87" s="86">
        <f t="shared" ref="F87:F92" si="8">+F10+F56</f>
        <v>294044.03668000008</v>
      </c>
      <c r="G87" s="88">
        <f t="shared" ref="G87:G92" si="9">+G10</f>
        <v>337785.74923000007</v>
      </c>
      <c r="H87" s="17"/>
      <c r="I87" s="207">
        <f>+G108/G117</f>
        <v>0.84238536663975527</v>
      </c>
      <c r="J87" s="16"/>
    </row>
    <row r="88" spans="1:10" ht="15.95" hidden="1" customHeight="1" outlineLevel="1" x14ac:dyDescent="0.25">
      <c r="A88" s="203"/>
      <c r="B88" s="205"/>
      <c r="C88" s="89" t="s">
        <v>71</v>
      </c>
      <c r="D88" s="90">
        <f t="shared" si="7"/>
        <v>269005.34376128198</v>
      </c>
      <c r="E88" s="98"/>
      <c r="F88" s="90">
        <f t="shared" si="8"/>
        <v>205758.95882</v>
      </c>
      <c r="G88" s="91">
        <f t="shared" si="9"/>
        <v>302903.43623999995</v>
      </c>
      <c r="H88" s="18"/>
      <c r="I88" s="208"/>
      <c r="J88" s="16"/>
    </row>
    <row r="89" spans="1:10" ht="15.95" hidden="1" customHeight="1" outlineLevel="1" x14ac:dyDescent="0.25">
      <c r="A89" s="203"/>
      <c r="B89" s="205"/>
      <c r="C89" s="89" t="s">
        <v>35</v>
      </c>
      <c r="D89" s="90">
        <f t="shared" si="7"/>
        <v>0</v>
      </c>
      <c r="E89" s="98"/>
      <c r="F89" s="90">
        <f t="shared" si="8"/>
        <v>1542.6291900000001</v>
      </c>
      <c r="G89" s="91">
        <f t="shared" si="9"/>
        <v>407.35869000000002</v>
      </c>
      <c r="H89" s="18"/>
      <c r="I89" s="208"/>
      <c r="J89" s="19"/>
    </row>
    <row r="90" spans="1:10" ht="15.95" hidden="1" customHeight="1" outlineLevel="1" x14ac:dyDescent="0.25">
      <c r="A90" s="203"/>
      <c r="B90" s="205"/>
      <c r="C90" s="89" t="s">
        <v>72</v>
      </c>
      <c r="D90" s="90">
        <f t="shared" si="7"/>
        <v>31940.126000024098</v>
      </c>
      <c r="E90" s="98"/>
      <c r="F90" s="90">
        <f t="shared" si="8"/>
        <v>86742.448669999998</v>
      </c>
      <c r="G90" s="91">
        <f t="shared" si="9"/>
        <v>34474.954299999983</v>
      </c>
      <c r="H90" s="18"/>
      <c r="I90" s="208"/>
      <c r="J90" s="19"/>
    </row>
    <row r="91" spans="1:10" ht="15.95" hidden="1" customHeight="1" outlineLevel="1" x14ac:dyDescent="0.25">
      <c r="A91" s="203"/>
      <c r="B91" s="205"/>
      <c r="C91" s="92" t="s">
        <v>34</v>
      </c>
      <c r="D91" s="90">
        <f t="shared" si="7"/>
        <v>5394.8056017467979</v>
      </c>
      <c r="E91" s="98"/>
      <c r="F91" s="90">
        <f t="shared" si="8"/>
        <v>10705.856169999999</v>
      </c>
      <c r="G91" s="91">
        <f t="shared" si="9"/>
        <v>5859.1423400000003</v>
      </c>
      <c r="H91" s="18"/>
      <c r="I91" s="208"/>
      <c r="J91" s="19"/>
    </row>
    <row r="92" spans="1:10" ht="15.95" hidden="1" customHeight="1" outlineLevel="1" x14ac:dyDescent="0.25">
      <c r="A92" s="203"/>
      <c r="B92" s="205"/>
      <c r="C92" s="92" t="s">
        <v>33</v>
      </c>
      <c r="D92" s="90">
        <f t="shared" si="7"/>
        <v>25604.37700292002</v>
      </c>
      <c r="E92" s="98"/>
      <c r="F92" s="90">
        <f t="shared" si="8"/>
        <v>75505.627919999999</v>
      </c>
      <c r="G92" s="91">
        <f t="shared" si="9"/>
        <v>23568.76723999999</v>
      </c>
      <c r="H92" s="18"/>
      <c r="I92" s="208"/>
      <c r="J92" s="19"/>
    </row>
    <row r="93" spans="1:10" ht="15.95" hidden="1" customHeight="1" outlineLevel="1" x14ac:dyDescent="0.25">
      <c r="A93" s="203"/>
      <c r="B93" s="205"/>
      <c r="C93" s="92" t="s">
        <v>32</v>
      </c>
      <c r="D93" s="90">
        <f t="shared" ref="D93:D105" si="10">+D17</f>
        <v>0</v>
      </c>
      <c r="E93" s="98"/>
      <c r="F93" s="90">
        <f t="shared" ref="F93:F105" si="11">+F17+F62</f>
        <v>0</v>
      </c>
      <c r="G93" s="91">
        <f t="shared" ref="G93:G105" si="12">+G17</f>
        <v>3381.641719999991</v>
      </c>
      <c r="H93" s="18"/>
      <c r="I93" s="208"/>
      <c r="J93" s="19"/>
    </row>
    <row r="94" spans="1:10" ht="15.95" customHeight="1" collapsed="1" x14ac:dyDescent="0.25">
      <c r="A94" s="203"/>
      <c r="B94" s="205"/>
      <c r="C94" s="93" t="s">
        <v>68</v>
      </c>
      <c r="D94" s="90">
        <f t="shared" si="10"/>
        <v>379782.79516221618</v>
      </c>
      <c r="E94" s="98"/>
      <c r="F94" s="90">
        <f t="shared" si="11"/>
        <v>212488.38227999819</v>
      </c>
      <c r="G94" s="91">
        <f t="shared" si="12"/>
        <v>363891.45215999288</v>
      </c>
      <c r="H94" s="17"/>
      <c r="I94" s="208"/>
      <c r="J94" s="20"/>
    </row>
    <row r="95" spans="1:10" ht="15.95" customHeight="1" x14ac:dyDescent="0.25">
      <c r="A95" s="203"/>
      <c r="B95" s="205"/>
      <c r="C95" s="93" t="s">
        <v>69</v>
      </c>
      <c r="D95" s="90">
        <f t="shared" si="10"/>
        <v>52271.279525709469</v>
      </c>
      <c r="E95" s="98"/>
      <c r="F95" s="90">
        <f t="shared" si="11"/>
        <v>27018.305670000009</v>
      </c>
      <c r="G95" s="91">
        <f t="shared" si="12"/>
        <v>42685.23715999999</v>
      </c>
      <c r="H95" s="17"/>
      <c r="I95" s="208"/>
      <c r="J95" s="16"/>
    </row>
    <row r="96" spans="1:10" ht="15.95" customHeight="1" x14ac:dyDescent="0.25">
      <c r="A96" s="203"/>
      <c r="B96" s="205"/>
      <c r="C96" s="94" t="s">
        <v>39</v>
      </c>
      <c r="D96" s="90">
        <f t="shared" si="10"/>
        <v>1520.1975926857001</v>
      </c>
      <c r="E96" s="98"/>
      <c r="F96" s="90">
        <f t="shared" si="11"/>
        <v>150.77728999999999</v>
      </c>
      <c r="G96" s="91">
        <f t="shared" si="12"/>
        <v>650.56984999999929</v>
      </c>
      <c r="H96" s="17"/>
      <c r="I96" s="208"/>
      <c r="J96" s="16"/>
    </row>
    <row r="97" spans="1:11" s="8" customFormat="1" ht="15.95" customHeight="1" x14ac:dyDescent="0.25">
      <c r="A97" s="203"/>
      <c r="B97" s="205"/>
      <c r="C97" s="94" t="s">
        <v>40</v>
      </c>
      <c r="D97" s="90">
        <f t="shared" si="10"/>
        <v>2604.3884974436769</v>
      </c>
      <c r="E97" s="98"/>
      <c r="F97" s="90">
        <f t="shared" si="11"/>
        <v>2335.7978199999998</v>
      </c>
      <c r="G97" s="91">
        <f t="shared" si="12"/>
        <v>2825.7170000000001</v>
      </c>
      <c r="H97" s="21"/>
      <c r="I97" s="208"/>
      <c r="J97" s="16"/>
      <c r="K97" s="22"/>
    </row>
    <row r="98" spans="1:11" ht="15.95" customHeight="1" x14ac:dyDescent="0.25">
      <c r="A98" s="203"/>
      <c r="B98" s="205"/>
      <c r="C98" s="94" t="s">
        <v>24</v>
      </c>
      <c r="D98" s="90">
        <f t="shared" si="10"/>
        <v>18920.472385636102</v>
      </c>
      <c r="E98" s="98"/>
      <c r="F98" s="90">
        <f t="shared" si="11"/>
        <v>5311.4925799999637</v>
      </c>
      <c r="G98" s="91">
        <f t="shared" si="12"/>
        <v>18685.06675000034</v>
      </c>
      <c r="H98" s="17"/>
      <c r="I98" s="208"/>
      <c r="J98" s="16"/>
      <c r="K98" s="23"/>
    </row>
    <row r="99" spans="1:11" ht="15.95" customHeight="1" x14ac:dyDescent="0.25">
      <c r="A99" s="203"/>
      <c r="B99" s="205"/>
      <c r="C99" s="94" t="s">
        <v>25</v>
      </c>
      <c r="D99" s="90">
        <f t="shared" si="10"/>
        <v>75410.763327265013</v>
      </c>
      <c r="E99" s="98"/>
      <c r="F99" s="90">
        <f t="shared" si="11"/>
        <v>56257.860000000008</v>
      </c>
      <c r="G99" s="91">
        <f t="shared" si="12"/>
        <v>94258.080960000021</v>
      </c>
      <c r="H99" s="17"/>
      <c r="I99" s="208"/>
      <c r="J99" s="16"/>
      <c r="K99" s="24"/>
    </row>
    <row r="100" spans="1:11" ht="15.95" customHeight="1" x14ac:dyDescent="0.25">
      <c r="A100" s="203"/>
      <c r="B100" s="205"/>
      <c r="C100" s="94" t="s">
        <v>37</v>
      </c>
      <c r="D100" s="90">
        <f t="shared" si="10"/>
        <v>3252.5317322285168</v>
      </c>
      <c r="E100" s="98"/>
      <c r="F100" s="90">
        <f t="shared" si="11"/>
        <v>2390.8719300000012</v>
      </c>
      <c r="G100" s="91">
        <f t="shared" si="12"/>
        <v>2057.5283699999991</v>
      </c>
      <c r="H100" s="17"/>
      <c r="I100" s="208"/>
      <c r="J100" s="25"/>
      <c r="K100" s="23"/>
    </row>
    <row r="101" spans="1:11" ht="15.95" customHeight="1" x14ac:dyDescent="0.25">
      <c r="A101" s="203"/>
      <c r="B101" s="205"/>
      <c r="C101" s="94" t="s">
        <v>26</v>
      </c>
      <c r="D101" s="90">
        <f t="shared" si="10"/>
        <v>1738.9408080043791</v>
      </c>
      <c r="E101" s="98"/>
      <c r="F101" s="90">
        <f t="shared" si="11"/>
        <v>1019.875749999983</v>
      </c>
      <c r="G101" s="91">
        <f t="shared" si="12"/>
        <v>1712.293010000089</v>
      </c>
      <c r="H101" s="17"/>
      <c r="I101" s="208"/>
      <c r="J101" s="25"/>
    </row>
    <row r="102" spans="1:11" ht="15.95" customHeight="1" x14ac:dyDescent="0.25">
      <c r="A102" s="203"/>
      <c r="B102" s="205"/>
      <c r="C102" s="94" t="s">
        <v>27</v>
      </c>
      <c r="D102" s="90">
        <f t="shared" si="10"/>
        <v>2418.069099323749</v>
      </c>
      <c r="E102" s="98"/>
      <c r="F102" s="90">
        <f t="shared" si="11"/>
        <v>1548.1759099999999</v>
      </c>
      <c r="G102" s="91">
        <f t="shared" si="12"/>
        <v>796.85920999999996</v>
      </c>
      <c r="H102" s="17"/>
      <c r="I102" s="208"/>
      <c r="J102" s="16"/>
    </row>
    <row r="103" spans="1:11" ht="15.95" customHeight="1" x14ac:dyDescent="0.25">
      <c r="A103" s="203"/>
      <c r="B103" s="205"/>
      <c r="C103" s="94" t="s">
        <v>38</v>
      </c>
      <c r="D103" s="90">
        <f t="shared" si="10"/>
        <v>4575.153199911595</v>
      </c>
      <c r="E103" s="98"/>
      <c r="F103" s="90">
        <f t="shared" si="11"/>
        <v>5368.4293800000023</v>
      </c>
      <c r="G103" s="91">
        <f t="shared" si="12"/>
        <v>13591.80575000003</v>
      </c>
      <c r="H103" s="17"/>
      <c r="I103" s="208"/>
    </row>
    <row r="104" spans="1:11" ht="15.95" customHeight="1" x14ac:dyDescent="0.25">
      <c r="A104" s="203"/>
      <c r="B104" s="205"/>
      <c r="C104" s="94" t="s">
        <v>103</v>
      </c>
      <c r="D104" s="90">
        <f t="shared" si="10"/>
        <v>10802.42838441086</v>
      </c>
      <c r="E104" s="98"/>
      <c r="F104" s="90">
        <f t="shared" si="11"/>
        <v>10879.25686</v>
      </c>
      <c r="G104" s="91">
        <f t="shared" si="12"/>
        <v>6692.6697800000002</v>
      </c>
      <c r="H104" s="17"/>
      <c r="I104" s="208"/>
    </row>
    <row r="105" spans="1:11" ht="15.95" customHeight="1" x14ac:dyDescent="0.25">
      <c r="A105" s="203"/>
      <c r="B105" s="205"/>
      <c r="C105" s="94" t="s">
        <v>95</v>
      </c>
      <c r="D105" s="90">
        <f t="shared" si="10"/>
        <v>5430.9945616578852</v>
      </c>
      <c r="E105" s="98"/>
      <c r="F105" s="90">
        <f t="shared" si="11"/>
        <v>5934.6158199998936</v>
      </c>
      <c r="G105" s="91">
        <f t="shared" si="12"/>
        <v>4581.6472899998671</v>
      </c>
      <c r="H105" s="17"/>
      <c r="I105" s="208"/>
    </row>
    <row r="106" spans="1:11" ht="15.95" customHeight="1" x14ac:dyDescent="0.25">
      <c r="A106" s="203"/>
      <c r="B106" s="205"/>
      <c r="C106" s="94" t="s">
        <v>96</v>
      </c>
      <c r="D106" s="90">
        <f>+D30</f>
        <v>4774.1313918741726</v>
      </c>
      <c r="E106" s="98"/>
      <c r="F106" s="90">
        <f>+F30+F75</f>
        <v>3811.9551699998142</v>
      </c>
      <c r="G106" s="91">
        <f>+G30</f>
        <v>4318.0178399995502</v>
      </c>
      <c r="H106" s="17"/>
      <c r="I106" s="208"/>
    </row>
    <row r="107" spans="1:11" ht="15.95" customHeight="1" x14ac:dyDescent="0.25">
      <c r="A107" s="203"/>
      <c r="B107" s="205"/>
      <c r="C107" s="94" t="s">
        <v>28</v>
      </c>
      <c r="D107" s="90">
        <f>+D31</f>
        <v>290.2396306058485</v>
      </c>
      <c r="E107" s="98"/>
      <c r="F107" s="90">
        <f>+F31+F76</f>
        <v>636.90985000000023</v>
      </c>
      <c r="G107" s="91">
        <f>+G31</f>
        <v>1783.497429999999</v>
      </c>
      <c r="H107" s="21"/>
      <c r="I107" s="208"/>
      <c r="J107" s="16"/>
    </row>
    <row r="108" spans="1:11" s="11" customFormat="1" ht="18" customHeight="1" x14ac:dyDescent="0.2">
      <c r="A108" s="203"/>
      <c r="B108" s="206"/>
      <c r="C108" s="109" t="s">
        <v>87</v>
      </c>
      <c r="D108" s="110">
        <f>+D87+D94+D95+SUM(D96:D107)</f>
        <v>864737.85506027925</v>
      </c>
      <c r="E108" s="82"/>
      <c r="F108" s="110">
        <f>+F87+F94+F95+SUM(F96:F107)</f>
        <v>629196.74298999796</v>
      </c>
      <c r="G108" s="110">
        <f>+G87+G94+G95+SUM(G96:G107)</f>
        <v>896316.19178999285</v>
      </c>
      <c r="H108" s="21"/>
      <c r="I108" s="209"/>
      <c r="J108" s="26"/>
      <c r="K108" s="27"/>
    </row>
    <row r="109" spans="1:11" s="7" customFormat="1" ht="10.5" customHeight="1" x14ac:dyDescent="0.25">
      <c r="A109" s="203"/>
      <c r="B109" s="33"/>
      <c r="C109" s="53"/>
      <c r="D109" s="28"/>
      <c r="E109" s="28"/>
      <c r="F109" s="28"/>
      <c r="G109" s="28"/>
      <c r="H109" s="21"/>
      <c r="I109" s="54"/>
      <c r="J109" s="16"/>
    </row>
    <row r="110" spans="1:11" ht="18.75" customHeight="1" x14ac:dyDescent="0.25">
      <c r="A110" s="203"/>
      <c r="B110" s="210" t="s">
        <v>45</v>
      </c>
      <c r="C110" s="101" t="s">
        <v>66</v>
      </c>
      <c r="D110" s="103">
        <f>+D34</f>
        <v>145225.20853592601</v>
      </c>
      <c r="E110" s="102"/>
      <c r="F110" s="103">
        <f>+F34+F79</f>
        <v>98014.821440000072</v>
      </c>
      <c r="G110" s="104">
        <f>+G34</f>
        <v>151021.53195</v>
      </c>
      <c r="H110" s="21"/>
      <c r="I110" s="207">
        <f>+G112/G117</f>
        <v>0.1576146333602447</v>
      </c>
    </row>
    <row r="111" spans="1:11" ht="18.75" customHeight="1" x14ac:dyDescent="0.25">
      <c r="A111" s="203"/>
      <c r="B111" s="211"/>
      <c r="C111" s="105" t="s">
        <v>67</v>
      </c>
      <c r="D111" s="90">
        <f>+D35</f>
        <v>22062.12440899996</v>
      </c>
      <c r="E111" s="102"/>
      <c r="F111" s="90">
        <f>+F35+F80</f>
        <v>5274.9909499999994</v>
      </c>
      <c r="G111" s="91">
        <f>+G35</f>
        <v>16683.836090000001</v>
      </c>
      <c r="H111" s="21"/>
      <c r="I111" s="208"/>
    </row>
    <row r="112" spans="1:11" s="11" customFormat="1" ht="18.75" customHeight="1" x14ac:dyDescent="0.25">
      <c r="A112" s="203"/>
      <c r="B112" s="212"/>
      <c r="C112" s="128" t="s">
        <v>104</v>
      </c>
      <c r="D112" s="110">
        <f>SUM(D110:D111)</f>
        <v>167287.33294492596</v>
      </c>
      <c r="E112" s="21"/>
      <c r="F112" s="110">
        <f>SUM(F110:F111)</f>
        <v>103289.81239000006</v>
      </c>
      <c r="G112" s="110">
        <f>SUM(G110:G111)</f>
        <v>167705.36804</v>
      </c>
      <c r="H112" s="17"/>
      <c r="I112" s="209"/>
      <c r="J112" s="29"/>
    </row>
    <row r="113" spans="1:10" s="11" customFormat="1" ht="15.75" x14ac:dyDescent="0.25">
      <c r="A113" s="203"/>
      <c r="B113" s="33"/>
      <c r="C113" s="30"/>
      <c r="D113" s="34"/>
      <c r="E113" s="21"/>
      <c r="F113" s="31"/>
      <c r="G113" s="34"/>
      <c r="H113" s="17"/>
      <c r="I113" s="54"/>
      <c r="J113" s="29"/>
    </row>
    <row r="114" spans="1:10" s="11" customFormat="1" ht="15.75" customHeight="1" x14ac:dyDescent="0.25">
      <c r="A114" s="203"/>
      <c r="B114" s="213" t="s">
        <v>47</v>
      </c>
      <c r="C114" s="213"/>
      <c r="D114" s="111">
        <f>D117-D115</f>
        <v>430079.39187490998</v>
      </c>
      <c r="E114" s="21"/>
      <c r="F114" s="111">
        <f t="shared" ref="F114:G114" si="13">F117-F115</f>
        <v>387354.2572199998</v>
      </c>
      <c r="G114" s="111">
        <f t="shared" si="13"/>
        <v>486913.78547</v>
      </c>
      <c r="H114" s="17"/>
      <c r="I114" s="112">
        <f>+G114/$G$41</f>
        <v>0.45761646554210617</v>
      </c>
      <c r="J114" s="29"/>
    </row>
    <row r="115" spans="1:10" s="11" customFormat="1" ht="15.75" customHeight="1" x14ac:dyDescent="0.2">
      <c r="A115" s="203"/>
      <c r="B115" s="213" t="s">
        <v>48</v>
      </c>
      <c r="C115" s="213"/>
      <c r="D115" s="111">
        <f>+D94+D95+D97+D112</f>
        <v>601945.79613029526</v>
      </c>
      <c r="E115" s="21"/>
      <c r="F115" s="111">
        <f>+F94+F95+F97+F112</f>
        <v>345132.29815999826</v>
      </c>
      <c r="G115" s="111">
        <f>+G94+G95+G97+G112</f>
        <v>577107.77435999294</v>
      </c>
      <c r="H115" s="83"/>
      <c r="I115" s="112">
        <f>+G115/$G$41</f>
        <v>0.54238353445789389</v>
      </c>
      <c r="J115" s="29"/>
    </row>
    <row r="116" spans="1:10" s="7" customFormat="1" ht="15" x14ac:dyDescent="0.25">
      <c r="B116" s="33"/>
      <c r="C116" s="30"/>
      <c r="D116" s="34"/>
      <c r="E116" s="21"/>
      <c r="F116" s="32"/>
      <c r="G116" s="32"/>
      <c r="H116" s="17"/>
      <c r="I116" s="33"/>
      <c r="J116" s="19"/>
    </row>
    <row r="117" spans="1:10" s="7" customFormat="1" ht="26.25" customHeight="1" x14ac:dyDescent="0.25">
      <c r="A117" s="214" t="s">
        <v>49</v>
      </c>
      <c r="B117" s="215" t="s">
        <v>79</v>
      </c>
      <c r="C117" s="216"/>
      <c r="D117" s="113">
        <f>+D108+D112</f>
        <v>1032025.1880052052</v>
      </c>
      <c r="E117" s="55"/>
      <c r="F117" s="113">
        <f>+F108+F112</f>
        <v>732486.55537999806</v>
      </c>
      <c r="G117" s="113">
        <f>+G108+G112</f>
        <v>1064021.5598299929</v>
      </c>
      <c r="H117" s="17"/>
      <c r="I117" s="82"/>
      <c r="J117" s="19"/>
    </row>
    <row r="118" spans="1:10" s="7" customFormat="1" ht="14.25" customHeight="1" x14ac:dyDescent="0.2">
      <c r="A118" s="214"/>
      <c r="B118" s="217" t="s">
        <v>77</v>
      </c>
      <c r="C118" s="218"/>
      <c r="D118" s="114"/>
      <c r="E118" s="102"/>
      <c r="F118" s="114">
        <f>+F42</f>
        <v>17941.238819999911</v>
      </c>
      <c r="G118" s="114">
        <f>+G42</f>
        <v>79604.380350000094</v>
      </c>
      <c r="H118" s="17"/>
      <c r="I118" s="82"/>
      <c r="J118" s="19"/>
    </row>
    <row r="119" spans="1:10" s="7" customFormat="1" ht="14.25" customHeight="1" x14ac:dyDescent="0.2">
      <c r="A119" s="214"/>
      <c r="B119" s="217" t="s">
        <v>78</v>
      </c>
      <c r="C119" s="218"/>
      <c r="D119" s="114"/>
      <c r="E119" s="102"/>
      <c r="F119" s="114">
        <f>+F43</f>
        <v>697.26476000000025</v>
      </c>
      <c r="G119" s="114">
        <f>+G43</f>
        <v>1668.8526900000002</v>
      </c>
      <c r="H119" s="17"/>
      <c r="I119" s="82"/>
      <c r="J119" s="19"/>
    </row>
    <row r="120" spans="1:10" s="7" customFormat="1" ht="27" customHeight="1" x14ac:dyDescent="0.25">
      <c r="A120" s="214"/>
      <c r="B120" s="215" t="s">
        <v>82</v>
      </c>
      <c r="C120" s="216"/>
      <c r="D120" s="113"/>
      <c r="E120" s="55"/>
      <c r="F120" s="115">
        <f>+F117-F118-F119</f>
        <v>713848.05179999804</v>
      </c>
      <c r="G120" s="115">
        <f>+G117-G118-G119</f>
        <v>982748.32678999286</v>
      </c>
      <c r="H120" s="17"/>
      <c r="I120" s="82"/>
      <c r="J120" s="19"/>
    </row>
    <row r="121" spans="1:10" s="7" customFormat="1" ht="14.25" customHeight="1" x14ac:dyDescent="0.25">
      <c r="A121" s="214"/>
      <c r="B121" s="217" t="s">
        <v>90</v>
      </c>
      <c r="C121" s="218"/>
      <c r="D121" s="116"/>
      <c r="E121" s="117"/>
      <c r="F121" s="118">
        <f>+F45</f>
        <v>9835.2011600001006</v>
      </c>
      <c r="G121" s="118">
        <f>+G45</f>
        <v>27901.754489999999</v>
      </c>
      <c r="H121" s="17"/>
      <c r="I121" s="82"/>
      <c r="J121" s="19"/>
    </row>
    <row r="122" spans="1:10" s="7" customFormat="1" ht="38.25" customHeight="1" x14ac:dyDescent="0.25">
      <c r="A122" s="214"/>
      <c r="B122" s="219" t="s">
        <v>92</v>
      </c>
      <c r="C122" s="220"/>
      <c r="D122" s="113"/>
      <c r="E122" s="55"/>
      <c r="F122" s="119">
        <f>+F120-F121</f>
        <v>704012.85063999798</v>
      </c>
      <c r="G122" s="119">
        <f>+G120-G121</f>
        <v>954846.5722999929</v>
      </c>
      <c r="H122" s="17"/>
      <c r="I122" s="82"/>
      <c r="J122" s="19"/>
    </row>
    <row r="123" spans="1:10" customFormat="1" ht="15" customHeight="1" x14ac:dyDescent="0.25">
      <c r="A123" s="222" t="s">
        <v>132</v>
      </c>
      <c r="B123" s="222"/>
      <c r="C123" s="222"/>
    </row>
    <row r="124" spans="1:10" s="7" customFormat="1" ht="54" customHeight="1" x14ac:dyDescent="0.2">
      <c r="A124" s="223" t="s">
        <v>97</v>
      </c>
      <c r="B124" s="223"/>
      <c r="C124" s="223"/>
      <c r="D124" s="223"/>
      <c r="E124" s="223"/>
      <c r="F124" s="223"/>
      <c r="G124" s="223"/>
      <c r="H124" s="223"/>
      <c r="I124" s="223"/>
      <c r="J124" s="19"/>
    </row>
    <row r="125" spans="1:10" s="7" customFormat="1" ht="12.75" customHeight="1" x14ac:dyDescent="0.2">
      <c r="A125" s="223" t="s">
        <v>73</v>
      </c>
      <c r="B125" s="223"/>
      <c r="C125" s="223"/>
      <c r="D125" s="223"/>
      <c r="E125" s="223"/>
      <c r="F125" s="223"/>
      <c r="G125" s="223"/>
      <c r="H125" s="223"/>
      <c r="I125" s="223"/>
      <c r="J125" s="19"/>
    </row>
    <row r="126" spans="1:10" s="7" customFormat="1" ht="12.75" customHeight="1" x14ac:dyDescent="0.2">
      <c r="A126" s="223" t="s">
        <v>74</v>
      </c>
      <c r="B126" s="223"/>
      <c r="C126" s="223"/>
      <c r="D126" s="223"/>
      <c r="E126" s="223"/>
      <c r="F126" s="223"/>
      <c r="G126" s="223"/>
      <c r="H126" s="223"/>
      <c r="I126" s="223"/>
      <c r="J126" s="19"/>
    </row>
    <row r="127" spans="1:10" s="7" customFormat="1" ht="12.75" customHeight="1" x14ac:dyDescent="0.2">
      <c r="A127" s="223" t="s">
        <v>98</v>
      </c>
      <c r="B127" s="223"/>
      <c r="C127" s="223"/>
      <c r="D127" s="223"/>
      <c r="E127" s="223"/>
      <c r="F127" s="223"/>
      <c r="G127" s="223"/>
      <c r="H127" s="223"/>
      <c r="I127" s="223"/>
      <c r="J127" s="19"/>
    </row>
    <row r="128" spans="1:10" s="7" customFormat="1" ht="12.75" customHeight="1" x14ac:dyDescent="0.2">
      <c r="A128" s="223" t="s">
        <v>99</v>
      </c>
      <c r="B128" s="223"/>
      <c r="C128" s="223"/>
      <c r="D128" s="223"/>
      <c r="E128" s="223"/>
      <c r="F128" s="223"/>
      <c r="G128" s="223"/>
      <c r="H128" s="223"/>
      <c r="I128" s="223"/>
      <c r="J128" s="19"/>
    </row>
    <row r="129" spans="1:11" s="7" customFormat="1" ht="15" customHeight="1" x14ac:dyDescent="0.2">
      <c r="A129" s="223" t="s">
        <v>100</v>
      </c>
      <c r="B129" s="223"/>
      <c r="C129" s="223"/>
      <c r="D129" s="223"/>
      <c r="E129" s="223"/>
      <c r="F129" s="223"/>
      <c r="G129" s="223"/>
      <c r="H129" s="223"/>
      <c r="I129" s="223"/>
      <c r="J129" s="19"/>
    </row>
    <row r="130" spans="1:11" s="7" customFormat="1" ht="15" customHeight="1" x14ac:dyDescent="0.2">
      <c r="A130" s="223" t="s">
        <v>52</v>
      </c>
      <c r="B130" s="223"/>
      <c r="C130" s="223"/>
      <c r="D130" s="223"/>
      <c r="E130" s="223"/>
      <c r="F130" s="223"/>
      <c r="G130" s="223"/>
      <c r="H130" s="223"/>
      <c r="I130" s="223"/>
      <c r="J130" s="19"/>
    </row>
    <row r="131" spans="1:11" s="7" customFormat="1" ht="15" customHeight="1" x14ac:dyDescent="0.2">
      <c r="A131" s="222" t="s">
        <v>60</v>
      </c>
      <c r="B131" s="222"/>
      <c r="C131" s="222"/>
      <c r="D131" s="161"/>
      <c r="E131" s="161"/>
      <c r="F131" s="161"/>
      <c r="G131" s="161"/>
      <c r="H131" s="161"/>
      <c r="I131" s="161"/>
      <c r="J131" s="19"/>
    </row>
    <row r="132" spans="1:11" s="7" customFormat="1" ht="15" customHeight="1" x14ac:dyDescent="0.25">
      <c r="A132" s="224" t="s">
        <v>130</v>
      </c>
      <c r="B132" s="224"/>
      <c r="C132" s="224"/>
      <c r="D132" s="224"/>
      <c r="E132" s="224"/>
      <c r="F132" s="224"/>
      <c r="G132" s="32"/>
      <c r="H132" s="21"/>
      <c r="I132" s="33"/>
      <c r="J132" s="19"/>
    </row>
    <row r="133" spans="1:11" ht="15" customHeight="1" x14ac:dyDescent="0.2">
      <c r="A133" s="225" t="s">
        <v>63</v>
      </c>
      <c r="B133" s="225"/>
      <c r="C133" s="225"/>
      <c r="D133" s="225"/>
      <c r="E133" s="35"/>
      <c r="F133" s="35"/>
      <c r="G133" s="36"/>
      <c r="H133" s="36"/>
      <c r="I133" s="36"/>
    </row>
    <row r="134" spans="1:11" ht="15" customHeight="1" x14ac:dyDescent="0.2">
      <c r="A134" s="221" t="s">
        <v>29</v>
      </c>
      <c r="B134" s="221"/>
      <c r="C134" s="221"/>
      <c r="D134" s="221"/>
      <c r="E134" s="35"/>
      <c r="F134" s="35"/>
      <c r="G134" s="36"/>
      <c r="H134" s="36"/>
      <c r="I134" s="36"/>
    </row>
    <row r="135" spans="1:11" s="4" customFormat="1" x14ac:dyDescent="0.2">
      <c r="A135" s="3"/>
      <c r="B135" s="3"/>
      <c r="C135" s="36"/>
      <c r="D135" s="36"/>
      <c r="E135" s="35"/>
      <c r="F135" s="35"/>
      <c r="G135" s="36"/>
      <c r="H135" s="36"/>
      <c r="I135" s="36"/>
      <c r="K135" s="3"/>
    </row>
  </sheetData>
  <mergeCells count="52">
    <mergeCell ref="A134:D134"/>
    <mergeCell ref="A123:C123"/>
    <mergeCell ref="A124:I124"/>
    <mergeCell ref="A125:I125"/>
    <mergeCell ref="A126:I126"/>
    <mergeCell ref="A127:I127"/>
    <mergeCell ref="A128:I128"/>
    <mergeCell ref="A129:I129"/>
    <mergeCell ref="A130:I130"/>
    <mergeCell ref="A131:C131"/>
    <mergeCell ref="A132:F132"/>
    <mergeCell ref="A133:D133"/>
    <mergeCell ref="A117:A122"/>
    <mergeCell ref="B117:C117"/>
    <mergeCell ref="B118:C118"/>
    <mergeCell ref="B119:C119"/>
    <mergeCell ref="B120:C120"/>
    <mergeCell ref="B121:C121"/>
    <mergeCell ref="B122:C122"/>
    <mergeCell ref="A83:I83"/>
    <mergeCell ref="A87:A115"/>
    <mergeCell ref="B87:B108"/>
    <mergeCell ref="I87:I108"/>
    <mergeCell ref="B110:B112"/>
    <mergeCell ref="I110:I112"/>
    <mergeCell ref="B114:C114"/>
    <mergeCell ref="B115:C115"/>
    <mergeCell ref="A48:I48"/>
    <mergeCell ref="A52:C52"/>
    <mergeCell ref="A54:C54"/>
    <mergeCell ref="A56:A81"/>
    <mergeCell ref="B56:B77"/>
    <mergeCell ref="B79:B81"/>
    <mergeCell ref="B38:C38"/>
    <mergeCell ref="B39:C39"/>
    <mergeCell ref="A41:A46"/>
    <mergeCell ref="B41:C41"/>
    <mergeCell ref="B42:C42"/>
    <mergeCell ref="B43:C43"/>
    <mergeCell ref="B44:C44"/>
    <mergeCell ref="B45:C45"/>
    <mergeCell ref="B46:C46"/>
    <mergeCell ref="A10:A39"/>
    <mergeCell ref="B10:B32"/>
    <mergeCell ref="I10:I32"/>
    <mergeCell ref="B34:B36"/>
    <mergeCell ref="I34:I36"/>
    <mergeCell ref="A1:I1"/>
    <mergeCell ref="A2:I2"/>
    <mergeCell ref="A3:I3"/>
    <mergeCell ref="A4:I4"/>
    <mergeCell ref="A6:I6"/>
  </mergeCells>
  <conditionalFormatting sqref="H87">
    <cfRule type="iconSet" priority="27">
      <iconSet>
        <cfvo type="percent" val="0"/>
        <cfvo type="num" val="0.95"/>
        <cfvo type="num" val="1"/>
      </iconSet>
    </cfRule>
  </conditionalFormatting>
  <conditionalFormatting sqref="H108">
    <cfRule type="iconSet" priority="26">
      <iconSet>
        <cfvo type="percent" val="0"/>
        <cfvo type="num" val="0.95"/>
        <cfvo type="num" val="1"/>
      </iconSet>
    </cfRule>
  </conditionalFormatting>
  <conditionalFormatting sqref="H88:H93">
    <cfRule type="iconSet" priority="25">
      <iconSet>
        <cfvo type="percent" val="0"/>
        <cfvo type="num" val="0.95"/>
        <cfvo type="num" val="1"/>
      </iconSet>
    </cfRule>
  </conditionalFormatting>
  <conditionalFormatting sqref="H110:H114 H94:H95 H97 H116">
    <cfRule type="iconSet" priority="24">
      <iconSet>
        <cfvo type="percent" val="0"/>
        <cfvo type="num" val="0.95"/>
        <cfvo type="num" val="1"/>
      </iconSet>
    </cfRule>
  </conditionalFormatting>
  <conditionalFormatting sqref="H110:H114 H94:H95 H97">
    <cfRule type="iconSet" priority="23">
      <iconSet>
        <cfvo type="percent" val="0"/>
        <cfvo type="num" val="0.95"/>
        <cfvo type="num" val="1"/>
      </iconSet>
    </cfRule>
  </conditionalFormatting>
  <conditionalFormatting sqref="H94:H95">
    <cfRule type="iconSet" priority="22">
      <iconSet>
        <cfvo type="percent" val="0"/>
        <cfvo type="num" val="0.95"/>
        <cfvo type="num" val="1"/>
      </iconSet>
    </cfRule>
  </conditionalFormatting>
  <conditionalFormatting sqref="H96 H98:H106">
    <cfRule type="iconSet" priority="28">
      <iconSet>
        <cfvo type="percent" val="0"/>
        <cfvo type="num" val="0.95"/>
        <cfvo type="num" val="1"/>
      </iconSet>
    </cfRule>
  </conditionalFormatting>
  <conditionalFormatting sqref="H116 H87:H114">
    <cfRule type="iconSet" priority="29">
      <iconSet>
        <cfvo type="percent" val="0"/>
        <cfvo type="num" val="0.95" gte="0"/>
        <cfvo type="num" val="0.99" gte="0"/>
      </iconSet>
    </cfRule>
  </conditionalFormatting>
  <conditionalFormatting sqref="H117:H122">
    <cfRule type="iconSet" priority="20">
      <iconSet>
        <cfvo type="percent" val="0"/>
        <cfvo type="num" val="0.95"/>
        <cfvo type="num" val="1"/>
      </iconSet>
    </cfRule>
  </conditionalFormatting>
  <conditionalFormatting sqref="H117:H122">
    <cfRule type="iconSet" priority="19">
      <iconSet>
        <cfvo type="percent" val="0"/>
        <cfvo type="num" val="0.95"/>
        <cfvo type="num" val="1"/>
      </iconSet>
    </cfRule>
  </conditionalFormatting>
  <conditionalFormatting sqref="H117:H122">
    <cfRule type="iconSet" priority="21">
      <iconSet>
        <cfvo type="percent" val="0"/>
        <cfvo type="num" val="0.95" gte="0"/>
        <cfvo type="num" val="0.99" gte="0"/>
      </iconSet>
    </cfRule>
  </conditionalFormatting>
  <conditionalFormatting sqref="H9">
    <cfRule type="iconSet" priority="16">
      <iconSet>
        <cfvo type="percent" val="0"/>
        <cfvo type="num" val="0.95" gte="0"/>
        <cfvo type="num" val="1" gte="0"/>
      </iconSet>
    </cfRule>
  </conditionalFormatting>
  <conditionalFormatting sqref="H9">
    <cfRule type="iconSet" priority="17">
      <iconSet>
        <cfvo type="percent" val="0"/>
        <cfvo type="num" val="0.95" gte="0"/>
        <cfvo type="num" val="0.99" gte="0"/>
      </iconSet>
    </cfRule>
  </conditionalFormatting>
  <conditionalFormatting sqref="H41:H46">
    <cfRule type="iconSet" priority="6">
      <iconSet>
        <cfvo type="percent" val="0"/>
        <cfvo type="num" val="0.95"/>
        <cfvo type="num" val="1"/>
      </iconSet>
    </cfRule>
  </conditionalFormatting>
  <conditionalFormatting sqref="H41:H46">
    <cfRule type="iconSet" priority="5">
      <iconSet>
        <cfvo type="percent" val="0"/>
        <cfvo type="num" val="0.95"/>
        <cfvo type="num" val="1"/>
      </iconSet>
    </cfRule>
  </conditionalFormatting>
  <conditionalFormatting sqref="H41:H46">
    <cfRule type="iconSet" priority="7">
      <iconSet>
        <cfvo type="percent" val="0"/>
        <cfvo type="num" val="0.95" gte="0"/>
        <cfvo type="num" val="0.99" gte="0"/>
      </iconSet>
    </cfRule>
  </conditionalFormatting>
  <conditionalFormatting sqref="H9">
    <cfRule type="iconSet" priority="18">
      <iconSet>
        <cfvo type="percent" val="0"/>
        <cfvo type="num" val="0.95"/>
        <cfvo type="num" val="1"/>
      </iconSet>
    </cfRule>
  </conditionalFormatting>
  <conditionalFormatting sqref="H10">
    <cfRule type="iconSet" priority="13">
      <iconSet>
        <cfvo type="percent" val="0"/>
        <cfvo type="num" val="0.95"/>
        <cfvo type="num" val="1"/>
      </iconSet>
    </cfRule>
  </conditionalFormatting>
  <conditionalFormatting sqref="H32">
    <cfRule type="iconSet" priority="12">
      <iconSet>
        <cfvo type="percent" val="0"/>
        <cfvo type="num" val="0.95"/>
        <cfvo type="num" val="1"/>
      </iconSet>
    </cfRule>
  </conditionalFormatting>
  <conditionalFormatting sqref="H11:H12 H14:H15 H17">
    <cfRule type="iconSet" priority="11">
      <iconSet>
        <cfvo type="percent" val="0"/>
        <cfvo type="num" val="0.95"/>
        <cfvo type="num" val="1"/>
      </iconSet>
    </cfRule>
  </conditionalFormatting>
  <conditionalFormatting sqref="H34:H38 H18:H19 H21 H40">
    <cfRule type="iconSet" priority="10">
      <iconSet>
        <cfvo type="percent" val="0"/>
        <cfvo type="num" val="0.95"/>
        <cfvo type="num" val="1"/>
      </iconSet>
    </cfRule>
  </conditionalFormatting>
  <conditionalFormatting sqref="H34:H38 H18:H19 H21">
    <cfRule type="iconSet" priority="9">
      <iconSet>
        <cfvo type="percent" val="0"/>
        <cfvo type="num" val="0.95"/>
        <cfvo type="num" val="1"/>
      </iconSet>
    </cfRule>
  </conditionalFormatting>
  <conditionalFormatting sqref="H18:H19">
    <cfRule type="iconSet" priority="8">
      <iconSet>
        <cfvo type="percent" val="0"/>
        <cfvo type="num" val="0.95"/>
        <cfvo type="num" val="1"/>
      </iconSet>
    </cfRule>
  </conditionalFormatting>
  <conditionalFormatting sqref="H20 H22:H30">
    <cfRule type="iconSet" priority="14">
      <iconSet>
        <cfvo type="percent" val="0"/>
        <cfvo type="num" val="0.95"/>
        <cfvo type="num" val="1"/>
      </iconSet>
    </cfRule>
  </conditionalFormatting>
  <conditionalFormatting sqref="H40 H10:H12 H14:H15 H17:H38">
    <cfRule type="iconSet" priority="15">
      <iconSet>
        <cfvo type="percent" val="0"/>
        <cfvo type="num" val="0.95" gte="0"/>
        <cfvo type="num" val="0.99" gte="0"/>
      </iconSet>
    </cfRule>
  </conditionalFormatting>
  <conditionalFormatting sqref="H31">
    <cfRule type="iconSet" priority="30">
      <iconSet>
        <cfvo type="percent" val="0"/>
        <cfvo type="num" val="0.95"/>
        <cfvo type="num" val="1"/>
      </iconSet>
    </cfRule>
  </conditionalFormatting>
  <conditionalFormatting sqref="H20 H22:H32 H10:H12 H14:H15 H17">
    <cfRule type="iconSet" priority="31">
      <iconSet>
        <cfvo type="percent" val="0"/>
        <cfvo type="num" val="0.95" gte="0"/>
        <cfvo type="num" val="1" gte="0"/>
      </iconSet>
    </cfRule>
  </conditionalFormatting>
  <conditionalFormatting sqref="H11:H12 H20 H22:H31 H14:H15 H17">
    <cfRule type="iconSet" priority="32">
      <iconSet>
        <cfvo type="percent" val="0"/>
        <cfvo type="num" val="0.95" gte="0"/>
        <cfvo type="num" val="1" gte="0"/>
      </iconSet>
    </cfRule>
  </conditionalFormatting>
  <conditionalFormatting sqref="H107">
    <cfRule type="iconSet" priority="33">
      <iconSet>
        <cfvo type="percent" val="0"/>
        <cfvo type="num" val="0.95"/>
        <cfvo type="num" val="1"/>
      </iconSet>
    </cfRule>
  </conditionalFormatting>
  <conditionalFormatting sqref="H96 H98:H108 H87:H93">
    <cfRule type="iconSet" priority="34">
      <iconSet>
        <cfvo type="percent" val="0"/>
        <cfvo type="num" val="0.95" gte="0"/>
        <cfvo type="num" val="1" gte="0"/>
      </iconSet>
    </cfRule>
  </conditionalFormatting>
  <conditionalFormatting sqref="H88:H93 H96 H98:H107">
    <cfRule type="iconSet" priority="35">
      <iconSet>
        <cfvo type="percent" val="0"/>
        <cfvo type="num" val="0.95" gte="0"/>
        <cfvo type="num" val="1" gte="0"/>
      </iconSet>
    </cfRule>
  </conditionalFormatting>
  <conditionalFormatting sqref="H16">
    <cfRule type="iconSet" priority="1">
      <iconSet>
        <cfvo type="percent" val="0"/>
        <cfvo type="num" val="0.95"/>
        <cfvo type="num" val="1"/>
      </iconSet>
    </cfRule>
  </conditionalFormatting>
  <conditionalFormatting sqref="H16">
    <cfRule type="iconSet" priority="2">
      <iconSet>
        <cfvo type="percent" val="0"/>
        <cfvo type="num" val="0.95" gte="0"/>
        <cfvo type="num" val="0.99" gte="0"/>
      </iconSet>
    </cfRule>
  </conditionalFormatting>
  <conditionalFormatting sqref="H16">
    <cfRule type="iconSet" priority="3">
      <iconSet>
        <cfvo type="percent" val="0"/>
        <cfvo type="num" val="0.95" gte="0"/>
        <cfvo type="num" val="1" gte="0"/>
      </iconSet>
    </cfRule>
  </conditionalFormatting>
  <conditionalFormatting sqref="H16">
    <cfRule type="iconSet" priority="4">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30" orientation="landscape" r:id="rId1"/>
  <headerFooter alignWithMargins="0">
    <oddHeader>&amp;R&amp;"Arial,Negrita"&amp;11CUADRO No. "A1"</oddHeader>
    <oddFooter>&amp;LFecha:  &amp;D&amp;RPlanificación Nacional.- XM</oddFooter>
  </headerFooter>
  <ignoredErrors>
    <ignoredError sqref="F32:G32 D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18CE6-D5C3-4789-AC79-4E38E587351B}">
  <sheetPr>
    <pageSetUpPr fitToPage="1"/>
  </sheetPr>
  <dimension ref="A1:K135"/>
  <sheetViews>
    <sheetView showGridLines="0" tabSelected="1" view="pageBreakPreview" zoomScale="85" zoomScaleNormal="80" zoomScaleSheetLayoutView="85" workbookViewId="0">
      <selection activeCell="D14" sqref="D14"/>
    </sheetView>
  </sheetViews>
  <sheetFormatPr baseColWidth="10" defaultColWidth="11.42578125" defaultRowHeight="12.75" outlineLevelRow="2" x14ac:dyDescent="0.2"/>
  <cols>
    <col min="1" max="2" width="5.7109375" style="3" customWidth="1"/>
    <col min="3" max="3" width="63.7109375" style="3" customWidth="1"/>
    <col min="4" max="4" width="18.42578125" style="3" customWidth="1"/>
    <col min="5" max="5" width="1.28515625" style="7" customWidth="1"/>
    <col min="6" max="6" width="20.28515625" style="7" customWidth="1"/>
    <col min="7" max="7" width="20.42578125" style="3" customWidth="1"/>
    <col min="8" max="8" width="1.5703125" style="3" customWidth="1"/>
    <col min="9" max="9" width="14" style="3" customWidth="1"/>
    <col min="10" max="10" width="11.5703125" style="4" bestFit="1" customWidth="1"/>
    <col min="11" max="11" width="14" style="3" bestFit="1" customWidth="1"/>
    <col min="12" max="16384" width="11.42578125" style="3"/>
  </cols>
  <sheetData>
    <row r="1" spans="1:10" ht="27.75" customHeight="1" x14ac:dyDescent="0.2">
      <c r="A1" s="169" t="s">
        <v>84</v>
      </c>
      <c r="B1" s="169"/>
      <c r="C1" s="169"/>
      <c r="D1" s="169"/>
      <c r="E1" s="169"/>
      <c r="F1" s="169"/>
      <c r="G1" s="169"/>
      <c r="H1" s="169"/>
      <c r="I1" s="169"/>
    </row>
    <row r="2" spans="1:10" ht="18" x14ac:dyDescent="0.2">
      <c r="A2" s="170" t="s">
        <v>85</v>
      </c>
      <c r="B2" s="170"/>
      <c r="C2" s="170"/>
      <c r="D2" s="170"/>
      <c r="E2" s="170"/>
      <c r="F2" s="170"/>
      <c r="G2" s="170"/>
      <c r="H2" s="170"/>
      <c r="I2" s="170"/>
    </row>
    <row r="3" spans="1:10" ht="20.25" customHeight="1" x14ac:dyDescent="0.2">
      <c r="A3" s="171" t="s">
        <v>131</v>
      </c>
      <c r="B3" s="171"/>
      <c r="C3" s="171"/>
      <c r="D3" s="171"/>
      <c r="E3" s="171"/>
      <c r="F3" s="171"/>
      <c r="G3" s="171"/>
      <c r="H3" s="171"/>
      <c r="I3" s="171"/>
    </row>
    <row r="4" spans="1:10" ht="17.25" customHeight="1" x14ac:dyDescent="0.2">
      <c r="A4" s="172" t="s">
        <v>41</v>
      </c>
      <c r="B4" s="172"/>
      <c r="C4" s="172"/>
      <c r="D4" s="172"/>
      <c r="E4" s="172"/>
      <c r="F4" s="172"/>
      <c r="G4" s="172"/>
      <c r="H4" s="172"/>
      <c r="I4" s="172"/>
    </row>
    <row r="5" spans="1:10" ht="15.75" x14ac:dyDescent="0.25">
      <c r="A5" s="84"/>
      <c r="B5" s="84"/>
      <c r="C5" s="84"/>
      <c r="D5" s="84"/>
      <c r="E5" s="84"/>
      <c r="F5" s="84"/>
      <c r="G5" s="84"/>
      <c r="H5" s="84"/>
      <c r="I5" s="84"/>
    </row>
    <row r="6" spans="1:10" customFormat="1" ht="31.5" customHeight="1" x14ac:dyDescent="0.25">
      <c r="A6" s="173" t="s">
        <v>70</v>
      </c>
      <c r="B6" s="174"/>
      <c r="C6" s="174"/>
      <c r="D6" s="174"/>
      <c r="E6" s="174"/>
      <c r="F6" s="174"/>
      <c r="G6" s="174"/>
      <c r="H6" s="174"/>
      <c r="I6" s="175"/>
    </row>
    <row r="7" spans="1:10" ht="15.75" x14ac:dyDescent="0.25">
      <c r="C7" s="5"/>
      <c r="D7" s="6"/>
      <c r="F7" s="3"/>
      <c r="G7" s="6"/>
      <c r="H7" s="7"/>
    </row>
    <row r="8" spans="1:10" s="8" customFormat="1" ht="60" customHeight="1" x14ac:dyDescent="0.25">
      <c r="C8" s="61"/>
      <c r="D8" s="62" t="s">
        <v>108</v>
      </c>
      <c r="E8" s="9"/>
      <c r="F8" s="62" t="s">
        <v>109</v>
      </c>
      <c r="G8" s="62" t="s">
        <v>110</v>
      </c>
      <c r="H8" s="9"/>
      <c r="I8" s="62" t="s">
        <v>111</v>
      </c>
      <c r="J8" s="10"/>
    </row>
    <row r="9" spans="1:10" s="11" customFormat="1" ht="4.5" customHeight="1" x14ac:dyDescent="0.2">
      <c r="C9" s="12"/>
      <c r="D9" s="52"/>
      <c r="E9" s="14"/>
      <c r="F9" s="13"/>
      <c r="G9" s="13"/>
      <c r="H9" s="14"/>
      <c r="I9" s="15"/>
      <c r="J9" s="16"/>
    </row>
    <row r="10" spans="1:10" s="8" customFormat="1" ht="15.95" customHeight="1" x14ac:dyDescent="0.2">
      <c r="A10" s="184" t="s">
        <v>42</v>
      </c>
      <c r="B10" s="185" t="s">
        <v>43</v>
      </c>
      <c r="C10" s="129" t="s">
        <v>1</v>
      </c>
      <c r="D10" s="86">
        <f>+'Ene 2021'!D10+'Feb 2021'!D10+'Mar 2021'!D10+'Abr 2021'!D10+'May 2021'!D10</f>
        <v>2217687.0716204443</v>
      </c>
      <c r="E10" s="146"/>
      <c r="F10" s="86">
        <f>+'Ene 2021'!F10+'Feb 2021'!F10+'Mar 2021'!F10+'Abr 2021'!F10+'May 2021'!F10</f>
        <v>2129981.9827999985</v>
      </c>
      <c r="G10" s="86">
        <f>+'Ene 2021'!G10+'Feb 2021'!G10+'Mar 2021'!G10+'Abr 2021'!G10+'May 2021'!G10</f>
        <v>2109103.6363800019</v>
      </c>
      <c r="H10" s="17"/>
      <c r="I10" s="163">
        <f>+G32/G41</f>
        <v>0.86793132923131577</v>
      </c>
      <c r="J10" s="16"/>
    </row>
    <row r="11" spans="1:10" ht="15.95" customHeight="1" outlineLevel="1" x14ac:dyDescent="0.2">
      <c r="A11" s="184"/>
      <c r="B11" s="186"/>
      <c r="C11" s="130" t="s">
        <v>71</v>
      </c>
      <c r="D11" s="90">
        <f>+'Ene 2021'!D11+'Feb 2021'!D11+'Mar 2021'!D11+'Abr 2021'!D11+'May 2021'!D11</f>
        <v>1374483.9554607656</v>
      </c>
      <c r="E11" s="146"/>
      <c r="F11" s="90">
        <f>+'Ene 2021'!F11+'Feb 2021'!F11+'Mar 2021'!F11+'Abr 2021'!F11+'May 2021'!F11</f>
        <v>1179566.0771600013</v>
      </c>
      <c r="G11" s="90">
        <f>+'Ene 2021'!G11+'Feb 2021'!G11+'Mar 2021'!G11+'Abr 2021'!G11+'May 2021'!G11</f>
        <v>1446970.1356499994</v>
      </c>
      <c r="H11" s="18"/>
      <c r="I11" s="164"/>
      <c r="J11" s="16"/>
    </row>
    <row r="12" spans="1:10" ht="15.95" customHeight="1" outlineLevel="1" x14ac:dyDescent="0.2">
      <c r="A12" s="184"/>
      <c r="B12" s="186"/>
      <c r="C12" s="130" t="s">
        <v>35</v>
      </c>
      <c r="D12" s="90">
        <f>+'Ene 2021'!D12+'Feb 2021'!D12+'Mar 2021'!D12+'Abr 2021'!D12+'May 2021'!D12</f>
        <v>0</v>
      </c>
      <c r="E12" s="146"/>
      <c r="F12" s="90">
        <f>+'Ene 2021'!F12+'Feb 2021'!F12+'Mar 2021'!F12+'Abr 2021'!F12+'May 2021'!F12</f>
        <v>16212.656140000008</v>
      </c>
      <c r="G12" s="90">
        <f>+'Ene 2021'!G12+'Feb 2021'!G12+'Mar 2021'!G12+'Abr 2021'!G12+'May 2021'!G12</f>
        <v>5372.4759700000004</v>
      </c>
      <c r="H12" s="18"/>
      <c r="I12" s="164"/>
      <c r="J12" s="19"/>
    </row>
    <row r="13" spans="1:10" ht="15.95" customHeight="1" outlineLevel="1" x14ac:dyDescent="0.2">
      <c r="A13" s="184"/>
      <c r="B13" s="186"/>
      <c r="C13" s="130" t="s">
        <v>72</v>
      </c>
      <c r="D13" s="90">
        <f>+'Ene 2021'!D13+'Feb 2021'!D13+'Mar 2021'!D13+'Abr 2021'!D13+'May 2021'!D13</f>
        <v>843203.11615967925</v>
      </c>
      <c r="E13" s="87"/>
      <c r="F13" s="90">
        <f>+'Ene 2021'!F13+'Feb 2021'!F13+'Mar 2021'!F13+'Abr 2021'!F13+'May 2021'!F13</f>
        <v>934203.24949999957</v>
      </c>
      <c r="G13" s="90">
        <f>+'Ene 2021'!G13+'Feb 2021'!G13+'Mar 2021'!G13+'Abr 2021'!G13+'May 2021'!G13</f>
        <v>656761.02475999983</v>
      </c>
      <c r="H13" s="90"/>
      <c r="I13" s="164"/>
      <c r="J13" s="19"/>
    </row>
    <row r="14" spans="1:10" ht="15.95" customHeight="1" outlineLevel="1" x14ac:dyDescent="0.2">
      <c r="A14" s="184"/>
      <c r="B14" s="186"/>
      <c r="C14" s="131" t="s">
        <v>34</v>
      </c>
      <c r="D14" s="90">
        <f>+'Ene 2021'!D14+'Feb 2021'!D14+'Mar 2021'!D14+'Abr 2021'!D14+'May 2021'!D14</f>
        <v>83689.974089699317</v>
      </c>
      <c r="E14" s="146"/>
      <c r="F14" s="90">
        <f>+'Ene 2021'!F14+'Feb 2021'!F14+'Mar 2021'!F14+'Abr 2021'!F14+'May 2021'!F14</f>
        <v>115558.62187000008</v>
      </c>
      <c r="G14" s="90">
        <f>+'Ene 2021'!G14+'Feb 2021'!G14+'Mar 2021'!G14+'Abr 2021'!G14+'May 2021'!G14</f>
        <v>114477.71905999992</v>
      </c>
      <c r="H14" s="18"/>
      <c r="I14" s="164"/>
      <c r="J14" s="19"/>
    </row>
    <row r="15" spans="1:10" ht="15.95" customHeight="1" outlineLevel="1" x14ac:dyDescent="0.2">
      <c r="A15" s="184"/>
      <c r="B15" s="186"/>
      <c r="C15" s="131" t="s">
        <v>33</v>
      </c>
      <c r="D15" s="90">
        <f>+'Ene 2021'!D15+'Feb 2021'!D15+'Mar 2021'!D15+'Abr 2021'!D15+'May 2021'!D15</f>
        <v>746032.99888336961</v>
      </c>
      <c r="E15" s="146"/>
      <c r="F15" s="90">
        <f>+'Ene 2021'!F15+'Feb 2021'!F15+'Mar 2021'!F15+'Abr 2021'!F15+'May 2021'!F15</f>
        <v>812705.72659999935</v>
      </c>
      <c r="G15" s="90">
        <f>+'Ene 2021'!G15+'Feb 2021'!G15+'Mar 2021'!G15+'Abr 2021'!G15+'May 2021'!G15</f>
        <v>481353.69524000026</v>
      </c>
      <c r="H15" s="18"/>
      <c r="I15" s="164"/>
      <c r="J15" s="19"/>
    </row>
    <row r="16" spans="1:10" ht="15.95" customHeight="1" outlineLevel="1" x14ac:dyDescent="0.2">
      <c r="A16" s="184"/>
      <c r="B16" s="186"/>
      <c r="C16" s="131" t="s">
        <v>32</v>
      </c>
      <c r="D16" s="90">
        <f>+'Ene 2021'!D16+'Feb 2021'!D16+'Mar 2021'!D16+'Abr 2021'!D16+'May 2021'!D16</f>
        <v>6384.1313566102635</v>
      </c>
      <c r="E16" s="146"/>
      <c r="F16" s="90">
        <f>+'Ene 2021'!F16+'Feb 2021'!F16+'Mar 2021'!F16+'Abr 2021'!F16+'May 2021'!F16</f>
        <v>5938.90103</v>
      </c>
      <c r="G16" s="90">
        <f>+'Ene 2021'!G16+'Feb 2021'!G16+'Mar 2021'!G16+'Abr 2021'!G16+'May 2021'!G16</f>
        <v>13547.10679</v>
      </c>
      <c r="H16" s="18"/>
      <c r="I16" s="164"/>
      <c r="J16" s="19"/>
    </row>
    <row r="17" spans="1:11" ht="15.95" customHeight="1" outlineLevel="1" x14ac:dyDescent="0.2">
      <c r="A17" s="184"/>
      <c r="B17" s="186"/>
      <c r="C17" s="131" t="s">
        <v>112</v>
      </c>
      <c r="D17" s="90">
        <f>+'Ene 2021'!D17+'Feb 2021'!D17+'Mar 2021'!D17+'Abr 2021'!D17+'May 2021'!D17</f>
        <v>7096.0118299999986</v>
      </c>
      <c r="E17" s="146"/>
      <c r="F17" s="90">
        <f>+'Ene 2021'!F17+'Feb 2021'!F17+'Mar 2021'!F17+'Abr 2021'!F17+'May 2021'!F17</f>
        <v>0</v>
      </c>
      <c r="G17" s="90">
        <f>+'Ene 2021'!G17+'Feb 2021'!G17+'Mar 2021'!G17+'Abr 2021'!G17+'May 2021'!G17</f>
        <v>47382.503669999627</v>
      </c>
      <c r="H17" s="18"/>
      <c r="I17" s="164"/>
      <c r="J17" s="19"/>
    </row>
    <row r="18" spans="1:11" ht="15.95" customHeight="1" x14ac:dyDescent="0.2">
      <c r="A18" s="184"/>
      <c r="B18" s="186"/>
      <c r="C18" s="132" t="s">
        <v>68</v>
      </c>
      <c r="D18" s="90">
        <f>+'Ene 2021'!D18+'Feb 2021'!D18+'Mar 2021'!D18+'Abr 2021'!D18+'May 2021'!D18</f>
        <v>2007903.8729546857</v>
      </c>
      <c r="E18" s="146"/>
      <c r="F18" s="90">
        <f>+'Ene 2021'!F18+'Feb 2021'!F18+'Mar 2021'!F18+'Abr 2021'!F18+'May 2021'!F18</f>
        <v>1762338.6047900026</v>
      </c>
      <c r="G18" s="90">
        <f>+'Ene 2021'!G18+'Feb 2021'!G18+'Mar 2021'!G18+'Abr 2021'!G18+'May 2021'!G18</f>
        <v>1855103.0073199624</v>
      </c>
      <c r="H18" s="17"/>
      <c r="I18" s="164"/>
      <c r="J18" s="20"/>
    </row>
    <row r="19" spans="1:11" ht="15.95" customHeight="1" x14ac:dyDescent="0.2">
      <c r="A19" s="184"/>
      <c r="B19" s="186"/>
      <c r="C19" s="132" t="s">
        <v>69</v>
      </c>
      <c r="D19" s="90">
        <f>+'Ene 2021'!D19+'Feb 2021'!D19+'Mar 2021'!D19+'Abr 2021'!D19+'May 2021'!D19</f>
        <v>266890.65450995672</v>
      </c>
      <c r="E19" s="146"/>
      <c r="F19" s="90">
        <f>+'Ene 2021'!F19+'Feb 2021'!F19+'Mar 2021'!F19+'Abr 2021'!F19+'May 2021'!F19</f>
        <v>241825.01815999998</v>
      </c>
      <c r="G19" s="90">
        <f>+'Ene 2021'!G19+'Feb 2021'!G19+'Mar 2021'!G19+'Abr 2021'!G19+'May 2021'!G19</f>
        <v>250950.10221000004</v>
      </c>
      <c r="H19" s="17"/>
      <c r="I19" s="164"/>
      <c r="J19" s="16"/>
    </row>
    <row r="20" spans="1:11" ht="15.95" customHeight="1" x14ac:dyDescent="0.2">
      <c r="A20" s="184"/>
      <c r="B20" s="186"/>
      <c r="C20" s="133" t="s">
        <v>39</v>
      </c>
      <c r="D20" s="90">
        <f>+'Ene 2021'!D20+'Feb 2021'!D20+'Mar 2021'!D20+'Abr 2021'!D20+'May 2021'!D20</f>
        <v>7363.9467276618407</v>
      </c>
      <c r="E20" s="146"/>
      <c r="F20" s="90">
        <f>+'Ene 2021'!F20+'Feb 2021'!F20+'Mar 2021'!F20+'Abr 2021'!F20+'May 2021'!F20</f>
        <v>2823.8084359999948</v>
      </c>
      <c r="G20" s="90">
        <f>+'Ene 2021'!G20+'Feb 2021'!G20+'Mar 2021'!G20+'Abr 2021'!G20+'May 2021'!G20</f>
        <v>3194.6586799999995</v>
      </c>
      <c r="H20" s="17"/>
      <c r="I20" s="164"/>
      <c r="J20" s="16"/>
    </row>
    <row r="21" spans="1:11" s="8" customFormat="1" ht="15.95" customHeight="1" x14ac:dyDescent="0.2">
      <c r="A21" s="184"/>
      <c r="B21" s="186"/>
      <c r="C21" s="133" t="s">
        <v>40</v>
      </c>
      <c r="D21" s="90">
        <f>+'Ene 2021'!D21+'Feb 2021'!D21+'Mar 2021'!D21+'Abr 2021'!D21+'May 2021'!D21</f>
        <v>12516.044495563325</v>
      </c>
      <c r="E21" s="146"/>
      <c r="F21" s="90">
        <f>+'Ene 2021'!F21+'Feb 2021'!F21+'Mar 2021'!F21+'Abr 2021'!F21+'May 2021'!F21</f>
        <v>15040.887589999998</v>
      </c>
      <c r="G21" s="90">
        <f>+'Ene 2021'!G21+'Feb 2021'!G21+'Mar 2021'!G21+'Abr 2021'!G21+'May 2021'!G21</f>
        <v>13929.723210000002</v>
      </c>
      <c r="H21" s="21"/>
      <c r="I21" s="164"/>
      <c r="J21" s="16"/>
      <c r="K21" s="22"/>
    </row>
    <row r="22" spans="1:11" ht="15.95" customHeight="1" x14ac:dyDescent="0.2">
      <c r="A22" s="184"/>
      <c r="B22" s="186"/>
      <c r="C22" s="133" t="s">
        <v>24</v>
      </c>
      <c r="D22" s="90">
        <f>+'Ene 2021'!D22+'Feb 2021'!D22+'Mar 2021'!D22+'Abr 2021'!D22+'May 2021'!D22</f>
        <v>94519.011001573585</v>
      </c>
      <c r="E22" s="146"/>
      <c r="F22" s="90">
        <f>+'Ene 2021'!F22+'Feb 2021'!F22+'Mar 2021'!F22+'Abr 2021'!F22+'May 2021'!F22</f>
        <v>64616.863729999961</v>
      </c>
      <c r="G22" s="90">
        <f>+'Ene 2021'!G22+'Feb 2021'!G22+'Mar 2021'!G22+'Abr 2021'!G22+'May 2021'!G22</f>
        <v>104746.23117000161</v>
      </c>
      <c r="H22" s="17"/>
      <c r="I22" s="164"/>
      <c r="J22" s="16"/>
      <c r="K22" s="23"/>
    </row>
    <row r="23" spans="1:11" ht="15.95" customHeight="1" x14ac:dyDescent="0.2">
      <c r="A23" s="184"/>
      <c r="B23" s="186"/>
      <c r="C23" s="133" t="s">
        <v>25</v>
      </c>
      <c r="D23" s="90">
        <f>+'Ene 2021'!D23+'Feb 2021'!D23+'Mar 2021'!D23+'Abr 2021'!D23+'May 2021'!D23</f>
        <v>397564.07852018112</v>
      </c>
      <c r="E23" s="146"/>
      <c r="F23" s="90">
        <f>+'Ene 2021'!F23+'Feb 2021'!F23+'Mar 2021'!F23+'Abr 2021'!F23+'May 2021'!F23</f>
        <v>416222.78382000001</v>
      </c>
      <c r="G23" s="90">
        <f>+'Ene 2021'!G23+'Feb 2021'!G23+'Mar 2021'!G23+'Abr 2021'!G23+'May 2021'!G23</f>
        <v>458996.7289499999</v>
      </c>
      <c r="H23" s="17"/>
      <c r="I23" s="164"/>
      <c r="J23" s="16"/>
      <c r="K23" s="24"/>
    </row>
    <row r="24" spans="1:11" ht="15.95" customHeight="1" x14ac:dyDescent="0.2">
      <c r="A24" s="184"/>
      <c r="B24" s="186"/>
      <c r="C24" s="133" t="s">
        <v>37</v>
      </c>
      <c r="D24" s="90">
        <f>+'Ene 2021'!D24+'Feb 2021'!D24+'Mar 2021'!D24+'Abr 2021'!D24+'May 2021'!D24</f>
        <v>13852.120385164975</v>
      </c>
      <c r="E24" s="146"/>
      <c r="F24" s="90">
        <f>+'Ene 2021'!F24+'Feb 2021'!F24+'Mar 2021'!F24+'Abr 2021'!F24+'May 2021'!F24</f>
        <v>14046.886170000003</v>
      </c>
      <c r="G24" s="90">
        <f>+'Ene 2021'!G24+'Feb 2021'!G24+'Mar 2021'!G24+'Abr 2021'!G24+'May 2021'!G24</f>
        <v>10708.229729999999</v>
      </c>
      <c r="H24" s="17"/>
      <c r="I24" s="164"/>
      <c r="J24" s="25"/>
      <c r="K24" s="23"/>
    </row>
    <row r="25" spans="1:11" ht="15.95" customHeight="1" x14ac:dyDescent="0.2">
      <c r="A25" s="184"/>
      <c r="B25" s="186"/>
      <c r="C25" s="133" t="s">
        <v>26</v>
      </c>
      <c r="D25" s="90">
        <f>+'Ene 2021'!D25+'Feb 2021'!D25+'Mar 2021'!D25+'Abr 2021'!D25+'May 2021'!D25</f>
        <v>9590.9951129275887</v>
      </c>
      <c r="E25" s="146"/>
      <c r="F25" s="90">
        <f>+'Ene 2021'!F25+'Feb 2021'!F25+'Mar 2021'!F25+'Abr 2021'!F25+'May 2021'!F25</f>
        <v>8427.7127900001633</v>
      </c>
      <c r="G25" s="90">
        <f>+'Ene 2021'!G25+'Feb 2021'!G25+'Mar 2021'!G25+'Abr 2021'!G25+'May 2021'!G25</f>
        <v>10705.765330000242</v>
      </c>
      <c r="H25" s="17"/>
      <c r="I25" s="164"/>
      <c r="J25" s="25"/>
    </row>
    <row r="26" spans="1:11" ht="15.95" customHeight="1" x14ac:dyDescent="0.2">
      <c r="A26" s="184"/>
      <c r="B26" s="186"/>
      <c r="C26" s="133" t="s">
        <v>27</v>
      </c>
      <c r="D26" s="90">
        <f>+'Ene 2021'!D26+'Feb 2021'!D26+'Mar 2021'!D26+'Abr 2021'!D26+'May 2021'!D26</f>
        <v>39714.441195489548</v>
      </c>
      <c r="E26" s="146"/>
      <c r="F26" s="90">
        <f>+'Ene 2021'!F26+'Feb 2021'!F26+'Mar 2021'!F26+'Abr 2021'!F26+'May 2021'!F26</f>
        <v>25648.395879999996</v>
      </c>
      <c r="G26" s="90">
        <f>+'Ene 2021'!G26+'Feb 2021'!G26+'Mar 2021'!G26+'Abr 2021'!G26+'May 2021'!G26</f>
        <v>41644.222890000012</v>
      </c>
      <c r="H26" s="17"/>
      <c r="I26" s="164"/>
      <c r="J26" s="16"/>
    </row>
    <row r="27" spans="1:11" ht="15.95" customHeight="1" x14ac:dyDescent="0.2">
      <c r="A27" s="184"/>
      <c r="B27" s="186"/>
      <c r="C27" s="133" t="s">
        <v>38</v>
      </c>
      <c r="D27" s="90">
        <f>+'Ene 2021'!D27+'Feb 2021'!D27+'Mar 2021'!D27+'Abr 2021'!D27+'May 2021'!D27</f>
        <v>21268.816540129039</v>
      </c>
      <c r="E27" s="146"/>
      <c r="F27" s="90">
        <f>+'Ene 2021'!F27+'Feb 2021'!F27+'Mar 2021'!F27+'Abr 2021'!F27+'May 2021'!F27</f>
        <v>43406.87945</v>
      </c>
      <c r="G27" s="90">
        <f>+'Ene 2021'!G27+'Feb 2021'!G27+'Mar 2021'!G27+'Abr 2021'!G27+'May 2021'!G27</f>
        <v>70084.277730000103</v>
      </c>
      <c r="H27" s="17"/>
      <c r="I27" s="164"/>
    </row>
    <row r="28" spans="1:11" ht="15.95" customHeight="1" x14ac:dyDescent="0.2">
      <c r="A28" s="184"/>
      <c r="B28" s="186"/>
      <c r="C28" s="133" t="s">
        <v>103</v>
      </c>
      <c r="D28" s="90">
        <f>+'Ene 2021'!D28+'Feb 2021'!D28+'Mar 2021'!D28+'Abr 2021'!D28+'May 2021'!D28</f>
        <v>159376.75250053362</v>
      </c>
      <c r="E28" s="146"/>
      <c r="F28" s="90">
        <f>+'Ene 2021'!F28+'Feb 2021'!F28+'Mar 2021'!F28+'Abr 2021'!F28+'May 2021'!F28</f>
        <v>159106.98900999999</v>
      </c>
      <c r="G28" s="90">
        <f>+'Ene 2021'!G28+'Feb 2021'!G28+'Mar 2021'!G28+'Abr 2021'!G28+'May 2021'!G28</f>
        <v>168135.41931</v>
      </c>
      <c r="H28" s="17"/>
      <c r="I28" s="164"/>
    </row>
    <row r="29" spans="1:11" ht="15.95" customHeight="1" x14ac:dyDescent="0.2">
      <c r="A29" s="184"/>
      <c r="B29" s="186"/>
      <c r="C29" s="133" t="s">
        <v>95</v>
      </c>
      <c r="D29" s="90">
        <f>+'Ene 2021'!D29+'Feb 2021'!D29+'Mar 2021'!D29+'Abr 2021'!D29+'May 2021'!D29</f>
        <v>23324.954084866618</v>
      </c>
      <c r="E29" s="146"/>
      <c r="F29" s="90">
        <f>+'Ene 2021'!F29+'Feb 2021'!F29+'Mar 2021'!F29+'Abr 2021'!F29+'May 2021'!F29</f>
        <v>25247.152209999418</v>
      </c>
      <c r="G29" s="90">
        <f>+'Ene 2021'!G29+'Feb 2021'!G29+'Mar 2021'!G29+'Abr 2021'!G29+'May 2021'!G29</f>
        <v>23526.824079999358</v>
      </c>
      <c r="H29" s="17"/>
      <c r="I29" s="164"/>
    </row>
    <row r="30" spans="1:11" ht="15.95" customHeight="1" x14ac:dyDescent="0.2">
      <c r="A30" s="184"/>
      <c r="B30" s="186"/>
      <c r="C30" s="133" t="s">
        <v>96</v>
      </c>
      <c r="D30" s="90">
        <f>+'Ene 2021'!D30+'Feb 2021'!D30+'Mar 2021'!D30+'Abr 2021'!D30+'May 2021'!D30</f>
        <v>21067.349601289327</v>
      </c>
      <c r="E30" s="146"/>
      <c r="F30" s="90">
        <f>+'Ene 2021'!F30+'Feb 2021'!F30+'Mar 2021'!F30+'Abr 2021'!F30+'May 2021'!F30</f>
        <v>18906.173820000684</v>
      </c>
      <c r="G30" s="90">
        <f>+'Ene 2021'!G30+'Feb 2021'!G30+'Mar 2021'!G30+'Abr 2021'!G30+'May 2021'!G30</f>
        <v>23341.614259997696</v>
      </c>
      <c r="H30" s="17"/>
      <c r="I30" s="164"/>
    </row>
    <row r="31" spans="1:11" ht="15.95" customHeight="1" x14ac:dyDescent="0.2">
      <c r="A31" s="184"/>
      <c r="B31" s="186"/>
      <c r="C31" s="133" t="s">
        <v>28</v>
      </c>
      <c r="D31" s="90">
        <f>+'Ene 2021'!D31+'Feb 2021'!D31+'Mar 2021'!D31+'Abr 2021'!D31+'May 2021'!D31</f>
        <v>1657.3689605848706</v>
      </c>
      <c r="E31" s="146"/>
      <c r="F31" s="90">
        <f>+'Ene 2021'!F31+'Feb 2021'!F31+'Mar 2021'!F31+'Abr 2021'!F31+'May 2021'!F31</f>
        <v>7619.0128300000024</v>
      </c>
      <c r="G31" s="90">
        <f>+'Ene 2021'!G31+'Feb 2021'!G31+'Mar 2021'!G31+'Abr 2021'!G31+'May 2021'!G31</f>
        <v>9625.2349899999936</v>
      </c>
      <c r="H31" s="21"/>
      <c r="I31" s="164"/>
      <c r="J31" s="16"/>
    </row>
    <row r="32" spans="1:11" s="11" customFormat="1" ht="18" customHeight="1" x14ac:dyDescent="0.25">
      <c r="A32" s="184"/>
      <c r="B32" s="187"/>
      <c r="C32" s="67" t="s">
        <v>87</v>
      </c>
      <c r="D32" s="68">
        <f>+D10+SUM(D18:D31)</f>
        <v>5294297.4782110518</v>
      </c>
      <c r="E32"/>
      <c r="F32" s="68">
        <f>+F10+SUM(F18:F31)</f>
        <v>4935259.1514860019</v>
      </c>
      <c r="G32" s="68">
        <f>+G10+SUM(G18:G31)</f>
        <v>5153795.6762399618</v>
      </c>
      <c r="H32" s="21"/>
      <c r="I32" s="165"/>
      <c r="J32" s="26"/>
      <c r="K32" s="27"/>
    </row>
    <row r="33" spans="1:10" s="7" customFormat="1" ht="6.6" customHeight="1" x14ac:dyDescent="0.25">
      <c r="A33" s="184"/>
      <c r="B33" s="33"/>
      <c r="C33" s="53"/>
      <c r="D33" s="28"/>
      <c r="E33" s="28"/>
      <c r="F33" s="28"/>
      <c r="G33" s="28"/>
      <c r="H33" s="21"/>
      <c r="I33" s="54"/>
      <c r="J33" s="16"/>
    </row>
    <row r="34" spans="1:10" ht="18.75" customHeight="1" x14ac:dyDescent="0.2">
      <c r="A34" s="184"/>
      <c r="B34" s="166" t="s">
        <v>45</v>
      </c>
      <c r="C34" s="57" t="s">
        <v>66</v>
      </c>
      <c r="D34" s="58">
        <f>+'Ene 2021'!D34+'Feb 2021'!D34+'Mar 2021'!D34+'Abr 2021'!D34+'May 2021'!D34</f>
        <v>693659.46698246244</v>
      </c>
      <c r="E34" s="147"/>
      <c r="F34" s="58">
        <f>+'Ene 2021'!F34+'Feb 2021'!F34+'Mar 2021'!F34+'Abr 2021'!F34+'May 2021'!F34</f>
        <v>566318.63736999989</v>
      </c>
      <c r="G34" s="58">
        <f>+'Ene 2021'!G34+'Feb 2021'!G34+'Mar 2021'!G34+'Abr 2021'!G34+'May 2021'!G34</f>
        <v>708508.90786653699</v>
      </c>
      <c r="H34" s="21"/>
      <c r="I34" s="163">
        <f>+G36/G41</f>
        <v>0.13206867076868425</v>
      </c>
    </row>
    <row r="35" spans="1:10" ht="18.75" customHeight="1" x14ac:dyDescent="0.2">
      <c r="A35" s="184"/>
      <c r="B35" s="167"/>
      <c r="C35" s="59" t="s">
        <v>67</v>
      </c>
      <c r="D35" s="56">
        <f>+'Ene 2021'!D35+'Feb 2021'!D35+'Mar 2021'!D35+'Abr 2021'!D35+'May 2021'!D35</f>
        <v>103784.03759567591</v>
      </c>
      <c r="E35" s="147"/>
      <c r="F35" s="56">
        <f>+'Ene 2021'!F35+'Feb 2021'!F35+'Mar 2021'!F35+'Abr 2021'!F35+'May 2021'!F35</f>
        <v>60944.770729999967</v>
      </c>
      <c r="G35" s="56">
        <f>+'Ene 2021'!G35+'Feb 2021'!G35+'Mar 2021'!G35+'Abr 2021'!G35+'May 2021'!G35</f>
        <v>75717.817740000013</v>
      </c>
      <c r="H35" s="21"/>
      <c r="I35" s="164"/>
    </row>
    <row r="36" spans="1:10" s="11" customFormat="1" ht="18.75" customHeight="1" x14ac:dyDescent="0.25">
      <c r="A36" s="184"/>
      <c r="B36" s="168"/>
      <c r="C36" s="127" t="s">
        <v>104</v>
      </c>
      <c r="D36" s="68">
        <f t="shared" ref="D36:F36" si="0">SUM(D34:D35)</f>
        <v>797443.50457813835</v>
      </c>
      <c r="E36" s="21"/>
      <c r="F36" s="68">
        <f t="shared" si="0"/>
        <v>627263.40809999988</v>
      </c>
      <c r="G36" s="68">
        <f>SUM(G34:G35)</f>
        <v>784226.72560653696</v>
      </c>
      <c r="H36" s="17"/>
      <c r="I36" s="165"/>
      <c r="J36" s="29"/>
    </row>
    <row r="37" spans="1:10" s="11" customFormat="1" ht="15.75" x14ac:dyDescent="0.25">
      <c r="A37" s="184"/>
      <c r="B37" s="33"/>
      <c r="C37" s="30"/>
      <c r="D37" s="120"/>
      <c r="E37" s="120"/>
      <c r="F37" s="120"/>
      <c r="G37" s="120"/>
      <c r="H37" s="17"/>
      <c r="I37" s="54"/>
      <c r="J37" s="29"/>
    </row>
    <row r="38" spans="1:10" s="11" customFormat="1" ht="15.75" customHeight="1" x14ac:dyDescent="0.25">
      <c r="A38" s="184"/>
      <c r="B38" s="176" t="s">
        <v>47</v>
      </c>
      <c r="C38" s="176"/>
      <c r="D38" s="69">
        <f>D41-D39</f>
        <v>3006986.9062508466</v>
      </c>
      <c r="E38" s="21"/>
      <c r="F38" s="69">
        <f t="shared" ref="F38:G38" si="1">F41-F39</f>
        <v>2916054.640945999</v>
      </c>
      <c r="G38" s="69">
        <f t="shared" si="1"/>
        <v>3033812.843499999</v>
      </c>
      <c r="H38" s="17"/>
      <c r="I38" s="70">
        <f>+G38/$G$41</f>
        <v>0.5109130006913748</v>
      </c>
      <c r="J38" s="29"/>
    </row>
    <row r="39" spans="1:10" s="11" customFormat="1" ht="15.75" customHeight="1" x14ac:dyDescent="0.2">
      <c r="A39" s="184"/>
      <c r="B39" s="176" t="s">
        <v>48</v>
      </c>
      <c r="C39" s="176"/>
      <c r="D39" s="69">
        <f>+D18+D19+D21+D36</f>
        <v>3084754.0765383439</v>
      </c>
      <c r="E39" s="21"/>
      <c r="F39" s="69">
        <f>+F18+F19+F21+F36</f>
        <v>2646467.9186400026</v>
      </c>
      <c r="G39" s="69">
        <f>+G18+G19+G21+G36</f>
        <v>2904209.5583464992</v>
      </c>
      <c r="H39" s="83"/>
      <c r="I39" s="70">
        <f>+G39/$G$41</f>
        <v>0.4890869993086252</v>
      </c>
      <c r="J39" s="29"/>
    </row>
    <row r="40" spans="1:10" s="7" customFormat="1" ht="15" x14ac:dyDescent="0.25">
      <c r="B40" s="33"/>
      <c r="C40" s="30"/>
      <c r="D40" s="34"/>
      <c r="E40" s="21"/>
      <c r="F40" s="32"/>
      <c r="G40" s="32"/>
      <c r="H40" s="17"/>
      <c r="I40" s="33"/>
      <c r="J40" s="19"/>
    </row>
    <row r="41" spans="1:10" s="7" customFormat="1" ht="24.75" customHeight="1" x14ac:dyDescent="0.25">
      <c r="A41" s="177" t="s">
        <v>49</v>
      </c>
      <c r="B41" s="178" t="s">
        <v>79</v>
      </c>
      <c r="C41" s="179"/>
      <c r="D41" s="63">
        <f t="shared" ref="D41" si="2">+D36+D32</f>
        <v>6091740.9827891905</v>
      </c>
      <c r="E41" s="55"/>
      <c r="F41" s="63">
        <f t="shared" ref="F41" si="3">+F32+F36</f>
        <v>5562522.5595860016</v>
      </c>
      <c r="G41" s="63">
        <f>+G32+G36</f>
        <v>5938022.4018464983</v>
      </c>
      <c r="H41" s="17"/>
      <c r="I41" s="135" t="s">
        <v>106</v>
      </c>
      <c r="J41" s="19"/>
    </row>
    <row r="42" spans="1:10" s="7" customFormat="1" ht="14.25" customHeight="1" x14ac:dyDescent="0.2">
      <c r="A42" s="177"/>
      <c r="B42" s="180" t="s">
        <v>77</v>
      </c>
      <c r="C42" s="181"/>
      <c r="D42" s="60"/>
      <c r="E42" s="21"/>
      <c r="F42" s="56">
        <f>+'Ene 2021'!F42+'Feb 2021'!F42+'Mar 2021'!F42+'Abr 2021'!F42+'May 2021'!F42</f>
        <v>265099.89637000073</v>
      </c>
      <c r="G42" s="56">
        <f>+'Ene 2021'!G42+'Feb 2021'!G42+'Mar 2021'!G42+'Abr 2021'!G42+'May 2021'!G42</f>
        <v>441004.69340000022</v>
      </c>
      <c r="H42" s="17"/>
      <c r="I42" s="135" t="s">
        <v>106</v>
      </c>
      <c r="J42" s="19"/>
    </row>
    <row r="43" spans="1:10" s="7" customFormat="1" ht="14.25" customHeight="1" x14ac:dyDescent="0.2">
      <c r="A43" s="177"/>
      <c r="B43" s="180" t="s">
        <v>78</v>
      </c>
      <c r="C43" s="181"/>
      <c r="D43" s="60"/>
      <c r="E43" s="21"/>
      <c r="F43" s="56">
        <f>+'Ene 2021'!F43+'Feb 2021'!F43+'Mar 2021'!F43+'Abr 2021'!F43+'May 2021'!F43</f>
        <v>9723.9860300000018</v>
      </c>
      <c r="G43" s="56">
        <f>+'Ene 2021'!G43+'Feb 2021'!G43+'Mar 2021'!G43+'Abr 2021'!G43+'May 2021'!G43</f>
        <v>14925.14919</v>
      </c>
      <c r="H43" s="17"/>
      <c r="I43" s="135"/>
      <c r="J43" s="19"/>
    </row>
    <row r="44" spans="1:10" s="7" customFormat="1" ht="25.5" customHeight="1" x14ac:dyDescent="0.2">
      <c r="A44" s="177"/>
      <c r="B44" s="178" t="s">
        <v>80</v>
      </c>
      <c r="C44" s="179"/>
      <c r="D44" s="63"/>
      <c r="E44" s="83"/>
      <c r="F44" s="65">
        <f t="shared" ref="F44" si="4">+F41-F42-F43</f>
        <v>5287698.6771860002</v>
      </c>
      <c r="G44" s="65">
        <f>+G41-G42-G43</f>
        <v>5482092.5592564978</v>
      </c>
      <c r="H44" s="17"/>
      <c r="I44" s="82" t="s">
        <v>106</v>
      </c>
      <c r="J44" s="19"/>
    </row>
    <row r="45" spans="1:10" s="7" customFormat="1" ht="14.25" customHeight="1" x14ac:dyDescent="0.2">
      <c r="A45" s="177"/>
      <c r="B45" s="180" t="s">
        <v>81</v>
      </c>
      <c r="C45" s="181"/>
      <c r="D45" s="71"/>
      <c r="E45" s="83"/>
      <c r="F45" s="56">
        <f>+'Ene 2021'!F45+'Feb 2021'!F45+'Mar 2021'!F45+'Abr 2021'!F45+'May 2021'!F45</f>
        <v>58954.416530000795</v>
      </c>
      <c r="G45" s="56">
        <f>+'Ene 2021'!G45+'Feb 2021'!G45+'Mar 2021'!G45+'Abr 2021'!G45+'May 2021'!G45</f>
        <v>99799.840960000001</v>
      </c>
      <c r="H45" s="17"/>
      <c r="I45" s="135"/>
      <c r="J45" s="19"/>
    </row>
    <row r="46" spans="1:10" s="7" customFormat="1" ht="33" customHeight="1" x14ac:dyDescent="0.2">
      <c r="A46" s="177"/>
      <c r="B46" s="182" t="s">
        <v>91</v>
      </c>
      <c r="C46" s="183"/>
      <c r="D46" s="63"/>
      <c r="E46" s="83"/>
      <c r="F46" s="66">
        <f t="shared" ref="F46" si="5">+F44-F45</f>
        <v>5228744.2606559992</v>
      </c>
      <c r="G46" s="66">
        <f>+G44-G45</f>
        <v>5382292.7182964981</v>
      </c>
      <c r="H46" s="17"/>
      <c r="I46" s="82"/>
      <c r="J46" s="19"/>
    </row>
    <row r="47" spans="1:10" customFormat="1" ht="15" x14ac:dyDescent="0.25"/>
    <row r="48" spans="1:10" customFormat="1" ht="27.75" customHeight="1" x14ac:dyDescent="0.25">
      <c r="A48" s="188" t="s">
        <v>76</v>
      </c>
      <c r="B48" s="189"/>
      <c r="C48" s="189"/>
      <c r="D48" s="189"/>
      <c r="E48" s="189"/>
      <c r="F48" s="189"/>
      <c r="G48" s="189"/>
      <c r="H48" s="189"/>
      <c r="I48" s="190"/>
    </row>
    <row r="49" spans="1:10" customFormat="1" ht="8.25" customHeight="1" x14ac:dyDescent="0.25"/>
    <row r="50" spans="1:10" s="8" customFormat="1" ht="30" customHeight="1" x14ac:dyDescent="0.25">
      <c r="C50" s="61"/>
      <c r="D50"/>
      <c r="E50" s="95"/>
      <c r="F50" s="96" t="str">
        <f>+F8</f>
        <v>Recaudación
 2020</v>
      </c>
      <c r="G50" s="96" t="str">
        <f>+G8</f>
        <v>Recaudación 
2021</v>
      </c>
      <c r="H50" s="95"/>
      <c r="I50" s="55"/>
      <c r="J50" s="10"/>
    </row>
    <row r="51" spans="1:10" customFormat="1" ht="8.25" customHeight="1" x14ac:dyDescent="0.25"/>
    <row r="52" spans="1:10" s="11" customFormat="1" ht="19.5" customHeight="1" x14ac:dyDescent="0.25">
      <c r="A52" s="191" t="s">
        <v>75</v>
      </c>
      <c r="B52" s="191"/>
      <c r="C52" s="191"/>
      <c r="D52"/>
      <c r="E52"/>
      <c r="F52" s="107">
        <f>+F54</f>
        <v>0</v>
      </c>
      <c r="G52" s="107">
        <f t="shared" ref="G52" si="6">+G54</f>
        <v>0</v>
      </c>
      <c r="H52"/>
      <c r="I52"/>
      <c r="J52" s="16"/>
    </row>
    <row r="53" spans="1:10" customFormat="1" ht="6" customHeight="1" x14ac:dyDescent="0.25"/>
    <row r="54" spans="1:10" customFormat="1" ht="19.5" customHeight="1" x14ac:dyDescent="0.25">
      <c r="A54" s="192" t="s">
        <v>94</v>
      </c>
      <c r="B54" s="192"/>
      <c r="C54" s="192"/>
      <c r="F54" s="97">
        <f>+F77+F81</f>
        <v>0</v>
      </c>
      <c r="G54" s="97">
        <f>+G77+G81</f>
        <v>0</v>
      </c>
    </row>
    <row r="55" spans="1:10" customFormat="1" ht="6" hidden="1" customHeight="1" outlineLevel="1" x14ac:dyDescent="0.25"/>
    <row r="56" spans="1:10" s="8" customFormat="1" ht="15.95" hidden="1" customHeight="1" outlineLevel="1" x14ac:dyDescent="0.25">
      <c r="A56" s="193" t="s">
        <v>42</v>
      </c>
      <c r="B56" s="194" t="s">
        <v>43</v>
      </c>
      <c r="C56" s="85" t="s">
        <v>1</v>
      </c>
      <c r="D56"/>
      <c r="E56" s="98"/>
      <c r="F56" s="86"/>
      <c r="G56" s="88"/>
      <c r="H56"/>
      <c r="I56"/>
      <c r="J56" s="16"/>
    </row>
    <row r="57" spans="1:10" ht="15.95" hidden="1" customHeight="1" outlineLevel="2" x14ac:dyDescent="0.25">
      <c r="A57" s="193"/>
      <c r="B57" s="195"/>
      <c r="C57" s="89" t="s">
        <v>71</v>
      </c>
      <c r="D57"/>
      <c r="E57" s="98"/>
      <c r="F57" s="90"/>
      <c r="G57" s="91"/>
      <c r="H57"/>
      <c r="I57"/>
      <c r="J57" s="16"/>
    </row>
    <row r="58" spans="1:10" ht="15.95" hidden="1" customHeight="1" outlineLevel="2" x14ac:dyDescent="0.25">
      <c r="A58" s="193"/>
      <c r="B58" s="195"/>
      <c r="C58" s="89" t="s">
        <v>35</v>
      </c>
      <c r="D58"/>
      <c r="E58" s="98"/>
      <c r="F58" s="90"/>
      <c r="G58" s="91"/>
      <c r="H58"/>
      <c r="I58"/>
      <c r="J58" s="19"/>
    </row>
    <row r="59" spans="1:10" ht="15.95" hidden="1" customHeight="1" outlineLevel="2" x14ac:dyDescent="0.25">
      <c r="A59" s="193"/>
      <c r="B59" s="195"/>
      <c r="C59" s="89" t="s">
        <v>72</v>
      </c>
      <c r="D59"/>
      <c r="E59" s="98"/>
      <c r="F59" s="90"/>
      <c r="G59" s="91"/>
      <c r="H59"/>
      <c r="I59"/>
      <c r="J59" s="19"/>
    </row>
    <row r="60" spans="1:10" ht="15.95" hidden="1" customHeight="1" outlineLevel="2" x14ac:dyDescent="0.25">
      <c r="A60" s="193"/>
      <c r="B60" s="195"/>
      <c r="C60" s="92" t="s">
        <v>34</v>
      </c>
      <c r="D60"/>
      <c r="E60" s="98"/>
      <c r="F60" s="90"/>
      <c r="G60" s="91"/>
      <c r="H60"/>
      <c r="I60"/>
      <c r="J60" s="19"/>
    </row>
    <row r="61" spans="1:10" ht="15.95" hidden="1" customHeight="1" outlineLevel="2" x14ac:dyDescent="0.25">
      <c r="A61" s="193"/>
      <c r="B61" s="195"/>
      <c r="C61" s="92" t="s">
        <v>33</v>
      </c>
      <c r="D61"/>
      <c r="E61" s="98"/>
      <c r="F61" s="90"/>
      <c r="G61" s="91"/>
      <c r="H61"/>
      <c r="I61"/>
      <c r="J61" s="19"/>
    </row>
    <row r="62" spans="1:10" ht="15.95" hidden="1" customHeight="1" outlineLevel="2" x14ac:dyDescent="0.25">
      <c r="A62" s="193"/>
      <c r="B62" s="195"/>
      <c r="C62" s="92" t="s">
        <v>32</v>
      </c>
      <c r="D62"/>
      <c r="E62" s="98"/>
      <c r="F62" s="90"/>
      <c r="G62" s="91"/>
      <c r="H62"/>
      <c r="I62"/>
      <c r="J62" s="19"/>
    </row>
    <row r="63" spans="1:10" ht="15.95" hidden="1" customHeight="1" outlineLevel="1" collapsed="1" x14ac:dyDescent="0.25">
      <c r="A63" s="193"/>
      <c r="B63" s="195"/>
      <c r="C63" s="93" t="s">
        <v>68</v>
      </c>
      <c r="D63"/>
      <c r="E63" s="98"/>
      <c r="F63" s="90"/>
      <c r="G63" s="91"/>
      <c r="H63"/>
      <c r="I63"/>
      <c r="J63" s="20"/>
    </row>
    <row r="64" spans="1:10" ht="15.95" hidden="1" customHeight="1" outlineLevel="1" x14ac:dyDescent="0.25">
      <c r="A64" s="193"/>
      <c r="B64" s="195"/>
      <c r="C64" s="93" t="s">
        <v>69</v>
      </c>
      <c r="D64"/>
      <c r="E64" s="98"/>
      <c r="F64" s="90"/>
      <c r="G64" s="91"/>
      <c r="H64"/>
      <c r="I64"/>
      <c r="J64" s="16"/>
    </row>
    <row r="65" spans="1:11" ht="15.95" hidden="1" customHeight="1" outlineLevel="1" x14ac:dyDescent="0.25">
      <c r="A65" s="193"/>
      <c r="B65" s="195"/>
      <c r="C65" s="94" t="s">
        <v>39</v>
      </c>
      <c r="D65"/>
      <c r="E65" s="98"/>
      <c r="F65" s="90"/>
      <c r="G65" s="91"/>
      <c r="H65"/>
      <c r="I65"/>
      <c r="J65" s="16"/>
    </row>
    <row r="66" spans="1:11" s="8" customFormat="1" ht="15.95" hidden="1" customHeight="1" outlineLevel="1" x14ac:dyDescent="0.25">
      <c r="A66" s="193"/>
      <c r="B66" s="195"/>
      <c r="C66" s="94" t="s">
        <v>40</v>
      </c>
      <c r="D66"/>
      <c r="E66" s="98"/>
      <c r="F66" s="90"/>
      <c r="G66" s="91"/>
      <c r="H66"/>
      <c r="I66"/>
      <c r="J66" s="16"/>
      <c r="K66" s="22"/>
    </row>
    <row r="67" spans="1:11" ht="15.95" hidden="1" customHeight="1" outlineLevel="1" x14ac:dyDescent="0.25">
      <c r="A67" s="193"/>
      <c r="B67" s="195"/>
      <c r="C67" s="94" t="s">
        <v>24</v>
      </c>
      <c r="D67"/>
      <c r="E67" s="98"/>
      <c r="F67" s="90"/>
      <c r="G67" s="91"/>
      <c r="H67"/>
      <c r="I67"/>
      <c r="J67" s="16"/>
      <c r="K67" s="23"/>
    </row>
    <row r="68" spans="1:11" ht="15.95" hidden="1" customHeight="1" outlineLevel="1" x14ac:dyDescent="0.25">
      <c r="A68" s="193"/>
      <c r="B68" s="195"/>
      <c r="C68" s="94" t="s">
        <v>25</v>
      </c>
      <c r="D68"/>
      <c r="E68" s="98"/>
      <c r="F68" s="90"/>
      <c r="G68" s="91"/>
      <c r="H68"/>
      <c r="I68"/>
      <c r="J68" s="16"/>
      <c r="K68" s="24"/>
    </row>
    <row r="69" spans="1:11" ht="15.95" hidden="1" customHeight="1" outlineLevel="1" x14ac:dyDescent="0.25">
      <c r="A69" s="193"/>
      <c r="B69" s="195"/>
      <c r="C69" s="94" t="s">
        <v>37</v>
      </c>
      <c r="D69"/>
      <c r="E69" s="98"/>
      <c r="F69" s="90"/>
      <c r="G69" s="91"/>
      <c r="H69"/>
      <c r="I69"/>
      <c r="J69" s="25"/>
      <c r="K69" s="23"/>
    </row>
    <row r="70" spans="1:11" ht="15.95" hidden="1" customHeight="1" outlineLevel="1" x14ac:dyDescent="0.25">
      <c r="A70" s="193"/>
      <c r="B70" s="195"/>
      <c r="C70" s="94" t="s">
        <v>26</v>
      </c>
      <c r="D70"/>
      <c r="E70" s="98"/>
      <c r="F70" s="90"/>
      <c r="G70" s="91"/>
      <c r="H70"/>
      <c r="I70"/>
      <c r="J70" s="25"/>
    </row>
    <row r="71" spans="1:11" ht="15.95" hidden="1" customHeight="1" outlineLevel="1" x14ac:dyDescent="0.25">
      <c r="A71" s="193"/>
      <c r="B71" s="195"/>
      <c r="C71" s="94" t="s">
        <v>27</v>
      </c>
      <c r="D71"/>
      <c r="E71" s="98"/>
      <c r="F71" s="90"/>
      <c r="G71" s="91"/>
      <c r="H71"/>
      <c r="I71"/>
      <c r="J71" s="16"/>
    </row>
    <row r="72" spans="1:11" ht="15.95" hidden="1" customHeight="1" outlineLevel="1" x14ac:dyDescent="0.25">
      <c r="A72" s="193"/>
      <c r="B72" s="195"/>
      <c r="C72" s="94" t="s">
        <v>38</v>
      </c>
      <c r="D72"/>
      <c r="E72" s="98"/>
      <c r="F72" s="90"/>
      <c r="G72" s="91"/>
      <c r="H72"/>
      <c r="I72"/>
    </row>
    <row r="73" spans="1:11" ht="15.95" hidden="1" customHeight="1" outlineLevel="1" x14ac:dyDescent="0.25">
      <c r="A73" s="193"/>
      <c r="B73" s="195"/>
      <c r="C73" s="94" t="s">
        <v>103</v>
      </c>
      <c r="D73"/>
      <c r="E73" s="98"/>
      <c r="F73" s="90"/>
      <c r="G73" s="91"/>
      <c r="H73"/>
      <c r="I73"/>
    </row>
    <row r="74" spans="1:11" ht="15.95" hidden="1" customHeight="1" outlineLevel="1" x14ac:dyDescent="0.25">
      <c r="A74" s="193"/>
      <c r="B74" s="195"/>
      <c r="C74" s="94" t="s">
        <v>95</v>
      </c>
      <c r="D74"/>
      <c r="E74" s="98"/>
      <c r="F74" s="90"/>
      <c r="G74" s="91"/>
      <c r="H74"/>
      <c r="I74"/>
    </row>
    <row r="75" spans="1:11" ht="15.95" hidden="1" customHeight="1" outlineLevel="1" x14ac:dyDescent="0.25">
      <c r="A75" s="193"/>
      <c r="B75" s="195"/>
      <c r="C75" s="94" t="s">
        <v>96</v>
      </c>
      <c r="D75"/>
      <c r="E75" s="98"/>
      <c r="F75" s="90"/>
      <c r="G75" s="91"/>
      <c r="H75"/>
      <c r="I75"/>
    </row>
    <row r="76" spans="1:11" ht="15.95" hidden="1" customHeight="1" outlineLevel="1" x14ac:dyDescent="0.25">
      <c r="A76" s="193"/>
      <c r="B76" s="195"/>
      <c r="C76" s="94" t="s">
        <v>28</v>
      </c>
      <c r="D76"/>
      <c r="E76" s="98"/>
      <c r="F76" s="90"/>
      <c r="G76" s="91"/>
      <c r="H76"/>
      <c r="I76"/>
      <c r="J76" s="16"/>
    </row>
    <row r="77" spans="1:11" s="11" customFormat="1" ht="18" hidden="1" customHeight="1" outlineLevel="1" x14ac:dyDescent="0.25">
      <c r="A77" s="193"/>
      <c r="B77" s="196"/>
      <c r="C77" s="99" t="s">
        <v>44</v>
      </c>
      <c r="D77"/>
      <c r="E77" s="82"/>
      <c r="F77" s="100">
        <f>+F56+F63+F64+SUM(F65:F76)</f>
        <v>0</v>
      </c>
      <c r="G77" s="100"/>
      <c r="H77"/>
      <c r="I77"/>
      <c r="J77" s="26"/>
      <c r="K77" s="27"/>
    </row>
    <row r="78" spans="1:11" s="7" customFormat="1" ht="10.5" hidden="1" customHeight="1" outlineLevel="1" x14ac:dyDescent="0.25">
      <c r="A78" s="193"/>
      <c r="B78" s="33"/>
      <c r="C78" s="53"/>
      <c r="D78"/>
      <c r="E78" s="28"/>
      <c r="F78" s="28"/>
      <c r="G78" s="28"/>
      <c r="H78"/>
      <c r="I78"/>
      <c r="J78" s="16"/>
    </row>
    <row r="79" spans="1:11" ht="18.75" hidden="1" customHeight="1" outlineLevel="1" x14ac:dyDescent="0.25">
      <c r="A79" s="193"/>
      <c r="B79" s="197" t="s">
        <v>45</v>
      </c>
      <c r="C79" s="101" t="s">
        <v>66</v>
      </c>
      <c r="D79"/>
      <c r="E79" s="102"/>
      <c r="F79" s="103"/>
      <c r="G79" s="104"/>
      <c r="H79"/>
      <c r="I79"/>
    </row>
    <row r="80" spans="1:11" ht="18.75" hidden="1" customHeight="1" outlineLevel="1" x14ac:dyDescent="0.25">
      <c r="A80" s="193"/>
      <c r="B80" s="198"/>
      <c r="C80" s="105" t="s">
        <v>67</v>
      </c>
      <c r="D80"/>
      <c r="E80" s="102"/>
      <c r="F80" s="90"/>
      <c r="G80" s="91"/>
      <c r="H80"/>
      <c r="I80"/>
    </row>
    <row r="81" spans="1:10" s="11" customFormat="1" ht="18.75" hidden="1" customHeight="1" outlineLevel="1" x14ac:dyDescent="0.25">
      <c r="A81" s="193"/>
      <c r="B81" s="199"/>
      <c r="C81" s="106" t="s">
        <v>46</v>
      </c>
      <c r="D81"/>
      <c r="E81" s="21"/>
      <c r="F81" s="100">
        <f>SUM(F79:F80)</f>
        <v>0</v>
      </c>
      <c r="G81" s="100"/>
      <c r="H81"/>
      <c r="I81"/>
      <c r="J81" s="29"/>
    </row>
    <row r="82" spans="1:10" customFormat="1" ht="18.75" customHeight="1" collapsed="1" x14ac:dyDescent="0.25"/>
    <row r="83" spans="1:10" ht="33" customHeight="1" x14ac:dyDescent="0.2">
      <c r="A83" s="200" t="s">
        <v>83</v>
      </c>
      <c r="B83" s="201"/>
      <c r="C83" s="201"/>
      <c r="D83" s="201"/>
      <c r="E83" s="201"/>
      <c r="F83" s="201"/>
      <c r="G83" s="201"/>
      <c r="H83" s="201"/>
      <c r="I83" s="202"/>
    </row>
    <row r="84" spans="1:10" ht="8.25" customHeight="1" x14ac:dyDescent="0.25">
      <c r="C84" s="5"/>
      <c r="D84"/>
      <c r="F84" s="3"/>
      <c r="G84" s="6"/>
      <c r="H84" s="7"/>
    </row>
    <row r="85" spans="1:10" s="8" customFormat="1" ht="51" customHeight="1" x14ac:dyDescent="0.25">
      <c r="C85" s="61"/>
      <c r="D85" s="108" t="str">
        <f>+D8</f>
        <v>Meta 
2021</v>
      </c>
      <c r="E85"/>
      <c r="F85" s="108" t="str">
        <f>+F8</f>
        <v>Recaudación
 2020</v>
      </c>
      <c r="G85" s="108" t="str">
        <f>+G8</f>
        <v>Recaudación 
2021</v>
      </c>
      <c r="H85"/>
      <c r="I85" s="108" t="s">
        <v>111</v>
      </c>
      <c r="J85" s="10"/>
    </row>
    <row r="86" spans="1:10" customFormat="1" ht="6" customHeight="1" x14ac:dyDescent="0.25"/>
    <row r="87" spans="1:10" s="8" customFormat="1" ht="15.95" customHeight="1" x14ac:dyDescent="0.2">
      <c r="A87" s="203" t="s">
        <v>42</v>
      </c>
      <c r="B87" s="204" t="s">
        <v>43</v>
      </c>
      <c r="C87" s="85" t="s">
        <v>1</v>
      </c>
      <c r="D87" s="86">
        <f t="shared" ref="D87:D92" si="7">+D10</f>
        <v>2217687.0716204443</v>
      </c>
      <c r="E87" s="98"/>
      <c r="F87" s="86">
        <f t="shared" ref="F87:F92" si="8">+F10+F56</f>
        <v>2129981.9827999985</v>
      </c>
      <c r="G87" s="88">
        <f t="shared" ref="G87:G92" si="9">+G10</f>
        <v>2109103.6363800019</v>
      </c>
      <c r="H87" s="17"/>
      <c r="I87" s="207">
        <f>+G108/G117</f>
        <v>0.86793132923131588</v>
      </c>
      <c r="J87" s="16"/>
    </row>
    <row r="88" spans="1:10" ht="15.95" hidden="1" customHeight="1" outlineLevel="1" x14ac:dyDescent="0.25">
      <c r="A88" s="203"/>
      <c r="B88" s="205"/>
      <c r="C88" s="89" t="s">
        <v>71</v>
      </c>
      <c r="D88" s="90">
        <f t="shared" si="7"/>
        <v>1374483.9554607656</v>
      </c>
      <c r="E88" s="98"/>
      <c r="F88" s="90">
        <f t="shared" si="8"/>
        <v>1179566.0771600013</v>
      </c>
      <c r="G88" s="91">
        <f t="shared" si="9"/>
        <v>1446970.1356499994</v>
      </c>
      <c r="H88" s="18"/>
      <c r="I88" s="208"/>
      <c r="J88" s="16"/>
    </row>
    <row r="89" spans="1:10" ht="15.95" hidden="1" customHeight="1" outlineLevel="1" x14ac:dyDescent="0.25">
      <c r="A89" s="203"/>
      <c r="B89" s="205"/>
      <c r="C89" s="89" t="s">
        <v>35</v>
      </c>
      <c r="D89" s="90">
        <f t="shared" si="7"/>
        <v>0</v>
      </c>
      <c r="E89" s="98"/>
      <c r="F89" s="90">
        <f t="shared" si="8"/>
        <v>16212.656140000008</v>
      </c>
      <c r="G89" s="91">
        <f t="shared" si="9"/>
        <v>5372.4759700000004</v>
      </c>
      <c r="H89" s="18"/>
      <c r="I89" s="208"/>
      <c r="J89" s="19"/>
    </row>
    <row r="90" spans="1:10" ht="15.95" hidden="1" customHeight="1" outlineLevel="1" x14ac:dyDescent="0.25">
      <c r="A90" s="203"/>
      <c r="B90" s="205"/>
      <c r="C90" s="89" t="s">
        <v>72</v>
      </c>
      <c r="D90" s="90">
        <f t="shared" si="7"/>
        <v>843203.11615967925</v>
      </c>
      <c r="E90" s="98"/>
      <c r="F90" s="90">
        <f t="shared" si="8"/>
        <v>934203.24949999957</v>
      </c>
      <c r="G90" s="91">
        <f t="shared" si="9"/>
        <v>656761.02475999983</v>
      </c>
      <c r="H90" s="18"/>
      <c r="I90" s="208"/>
      <c r="J90" s="19"/>
    </row>
    <row r="91" spans="1:10" ht="15.95" hidden="1" customHeight="1" outlineLevel="1" x14ac:dyDescent="0.25">
      <c r="A91" s="203"/>
      <c r="B91" s="205"/>
      <c r="C91" s="92" t="s">
        <v>34</v>
      </c>
      <c r="D91" s="90">
        <f t="shared" si="7"/>
        <v>83689.974089699317</v>
      </c>
      <c r="E91" s="98"/>
      <c r="F91" s="90">
        <f t="shared" si="8"/>
        <v>115558.62187000008</v>
      </c>
      <c r="G91" s="91">
        <f t="shared" si="9"/>
        <v>114477.71905999992</v>
      </c>
      <c r="H91" s="18"/>
      <c r="I91" s="208"/>
      <c r="J91" s="19"/>
    </row>
    <row r="92" spans="1:10" ht="15.95" hidden="1" customHeight="1" outlineLevel="1" x14ac:dyDescent="0.25">
      <c r="A92" s="203"/>
      <c r="B92" s="205"/>
      <c r="C92" s="92" t="s">
        <v>33</v>
      </c>
      <c r="D92" s="90">
        <f t="shared" si="7"/>
        <v>746032.99888336961</v>
      </c>
      <c r="E92" s="98"/>
      <c r="F92" s="90">
        <f t="shared" si="8"/>
        <v>812705.72659999935</v>
      </c>
      <c r="G92" s="91">
        <f t="shared" si="9"/>
        <v>481353.69524000026</v>
      </c>
      <c r="H92" s="18"/>
      <c r="I92" s="208"/>
      <c r="J92" s="19"/>
    </row>
    <row r="93" spans="1:10" ht="15.95" hidden="1" customHeight="1" outlineLevel="1" x14ac:dyDescent="0.25">
      <c r="A93" s="203"/>
      <c r="B93" s="205"/>
      <c r="C93" s="92" t="s">
        <v>32</v>
      </c>
      <c r="D93" s="90">
        <f t="shared" ref="D93:D105" si="10">+D17</f>
        <v>7096.0118299999986</v>
      </c>
      <c r="E93" s="98"/>
      <c r="F93" s="90">
        <f t="shared" ref="F93:F105" si="11">+F17+F62</f>
        <v>0</v>
      </c>
      <c r="G93" s="91">
        <f t="shared" ref="G93:G105" si="12">+G17</f>
        <v>47382.503669999627</v>
      </c>
      <c r="H93" s="18"/>
      <c r="I93" s="208"/>
      <c r="J93" s="19"/>
    </row>
    <row r="94" spans="1:10" ht="15.95" customHeight="1" collapsed="1" x14ac:dyDescent="0.25">
      <c r="A94" s="203"/>
      <c r="B94" s="205"/>
      <c r="C94" s="93" t="s">
        <v>68</v>
      </c>
      <c r="D94" s="90">
        <f t="shared" si="10"/>
        <v>2007903.8729546857</v>
      </c>
      <c r="E94" s="98"/>
      <c r="F94" s="90">
        <f t="shared" si="11"/>
        <v>1762338.6047900026</v>
      </c>
      <c r="G94" s="91">
        <f t="shared" si="12"/>
        <v>1855103.0073199624</v>
      </c>
      <c r="H94" s="17"/>
      <c r="I94" s="208"/>
      <c r="J94" s="20"/>
    </row>
    <row r="95" spans="1:10" ht="15.95" customHeight="1" x14ac:dyDescent="0.25">
      <c r="A95" s="203"/>
      <c r="B95" s="205"/>
      <c r="C95" s="93" t="s">
        <v>69</v>
      </c>
      <c r="D95" s="90">
        <f t="shared" si="10"/>
        <v>266890.65450995672</v>
      </c>
      <c r="E95" s="98"/>
      <c r="F95" s="90">
        <f t="shared" si="11"/>
        <v>241825.01815999998</v>
      </c>
      <c r="G95" s="91">
        <f t="shared" si="12"/>
        <v>250950.10221000004</v>
      </c>
      <c r="H95" s="17"/>
      <c r="I95" s="208"/>
      <c r="J95" s="16"/>
    </row>
    <row r="96" spans="1:10" ht="15.95" customHeight="1" x14ac:dyDescent="0.25">
      <c r="A96" s="203"/>
      <c r="B96" s="205"/>
      <c r="C96" s="94" t="s">
        <v>39</v>
      </c>
      <c r="D96" s="90">
        <f t="shared" si="10"/>
        <v>7363.9467276618407</v>
      </c>
      <c r="E96" s="98"/>
      <c r="F96" s="90">
        <f t="shared" si="11"/>
        <v>2823.8084359999948</v>
      </c>
      <c r="G96" s="91">
        <f t="shared" si="12"/>
        <v>3194.6586799999995</v>
      </c>
      <c r="H96" s="17"/>
      <c r="I96" s="208"/>
      <c r="J96" s="16"/>
    </row>
    <row r="97" spans="1:11" s="8" customFormat="1" ht="15.95" customHeight="1" x14ac:dyDescent="0.25">
      <c r="A97" s="203"/>
      <c r="B97" s="205"/>
      <c r="C97" s="94" t="s">
        <v>40</v>
      </c>
      <c r="D97" s="90">
        <f t="shared" si="10"/>
        <v>12516.044495563325</v>
      </c>
      <c r="E97" s="98"/>
      <c r="F97" s="90">
        <f t="shared" si="11"/>
        <v>15040.887589999998</v>
      </c>
      <c r="G97" s="91">
        <f t="shared" si="12"/>
        <v>13929.723210000002</v>
      </c>
      <c r="H97" s="21"/>
      <c r="I97" s="208"/>
      <c r="J97" s="16"/>
      <c r="K97" s="22"/>
    </row>
    <row r="98" spans="1:11" ht="15.95" customHeight="1" x14ac:dyDescent="0.25">
      <c r="A98" s="203"/>
      <c r="B98" s="205"/>
      <c r="C98" s="94" t="s">
        <v>24</v>
      </c>
      <c r="D98" s="90">
        <f t="shared" si="10"/>
        <v>94519.011001573585</v>
      </c>
      <c r="E98" s="98"/>
      <c r="F98" s="90">
        <f t="shared" si="11"/>
        <v>64616.863729999961</v>
      </c>
      <c r="G98" s="91">
        <f t="shared" si="12"/>
        <v>104746.23117000161</v>
      </c>
      <c r="H98" s="17"/>
      <c r="I98" s="208"/>
      <c r="J98" s="16"/>
      <c r="K98" s="23"/>
    </row>
    <row r="99" spans="1:11" ht="15.95" customHeight="1" x14ac:dyDescent="0.25">
      <c r="A99" s="203"/>
      <c r="B99" s="205"/>
      <c r="C99" s="94" t="s">
        <v>25</v>
      </c>
      <c r="D99" s="90">
        <f t="shared" si="10"/>
        <v>397564.07852018112</v>
      </c>
      <c r="E99" s="98"/>
      <c r="F99" s="90">
        <f t="shared" si="11"/>
        <v>416222.78382000001</v>
      </c>
      <c r="G99" s="91">
        <f t="shared" si="12"/>
        <v>458996.7289499999</v>
      </c>
      <c r="H99" s="17"/>
      <c r="I99" s="208"/>
      <c r="J99" s="16"/>
      <c r="K99" s="24"/>
    </row>
    <row r="100" spans="1:11" ht="15.95" customHeight="1" x14ac:dyDescent="0.25">
      <c r="A100" s="203"/>
      <c r="B100" s="205"/>
      <c r="C100" s="94" t="s">
        <v>37</v>
      </c>
      <c r="D100" s="90">
        <f t="shared" si="10"/>
        <v>13852.120385164975</v>
      </c>
      <c r="E100" s="98"/>
      <c r="F100" s="90">
        <f t="shared" si="11"/>
        <v>14046.886170000003</v>
      </c>
      <c r="G100" s="91">
        <f t="shared" si="12"/>
        <v>10708.229729999999</v>
      </c>
      <c r="H100" s="17"/>
      <c r="I100" s="208"/>
      <c r="J100" s="25"/>
      <c r="K100" s="23"/>
    </row>
    <row r="101" spans="1:11" ht="15.95" customHeight="1" x14ac:dyDescent="0.25">
      <c r="A101" s="203"/>
      <c r="B101" s="205"/>
      <c r="C101" s="94" t="s">
        <v>26</v>
      </c>
      <c r="D101" s="90">
        <f t="shared" si="10"/>
        <v>9590.9951129275887</v>
      </c>
      <c r="E101" s="98"/>
      <c r="F101" s="90">
        <f t="shared" si="11"/>
        <v>8427.7127900001633</v>
      </c>
      <c r="G101" s="91">
        <f t="shared" si="12"/>
        <v>10705.765330000242</v>
      </c>
      <c r="H101" s="17"/>
      <c r="I101" s="208"/>
      <c r="J101" s="25"/>
    </row>
    <row r="102" spans="1:11" ht="15.95" customHeight="1" x14ac:dyDescent="0.25">
      <c r="A102" s="203"/>
      <c r="B102" s="205"/>
      <c r="C102" s="94" t="s">
        <v>27</v>
      </c>
      <c r="D102" s="90">
        <f t="shared" si="10"/>
        <v>39714.441195489548</v>
      </c>
      <c r="E102" s="98"/>
      <c r="F102" s="90">
        <f t="shared" si="11"/>
        <v>25648.395879999996</v>
      </c>
      <c r="G102" s="91">
        <f t="shared" si="12"/>
        <v>41644.222890000012</v>
      </c>
      <c r="H102" s="17"/>
      <c r="I102" s="208"/>
      <c r="J102" s="16"/>
    </row>
    <row r="103" spans="1:11" ht="15.95" customHeight="1" x14ac:dyDescent="0.25">
      <c r="A103" s="203"/>
      <c r="B103" s="205"/>
      <c r="C103" s="94" t="s">
        <v>38</v>
      </c>
      <c r="D103" s="90">
        <f t="shared" si="10"/>
        <v>21268.816540129039</v>
      </c>
      <c r="E103" s="98"/>
      <c r="F103" s="90">
        <f t="shared" si="11"/>
        <v>43406.87945</v>
      </c>
      <c r="G103" s="91">
        <f t="shared" si="12"/>
        <v>70084.277730000103</v>
      </c>
      <c r="H103" s="17"/>
      <c r="I103" s="208"/>
    </row>
    <row r="104" spans="1:11" ht="15.95" customHeight="1" x14ac:dyDescent="0.25">
      <c r="A104" s="203"/>
      <c r="B104" s="205"/>
      <c r="C104" s="94" t="s">
        <v>103</v>
      </c>
      <c r="D104" s="90">
        <f t="shared" si="10"/>
        <v>159376.75250053362</v>
      </c>
      <c r="E104" s="98"/>
      <c r="F104" s="90">
        <f t="shared" si="11"/>
        <v>159106.98900999999</v>
      </c>
      <c r="G104" s="91">
        <f t="shared" si="12"/>
        <v>168135.41931</v>
      </c>
      <c r="H104" s="17"/>
      <c r="I104" s="208"/>
    </row>
    <row r="105" spans="1:11" ht="15.95" customHeight="1" x14ac:dyDescent="0.25">
      <c r="A105" s="203"/>
      <c r="B105" s="205"/>
      <c r="C105" s="94" t="s">
        <v>95</v>
      </c>
      <c r="D105" s="90">
        <f t="shared" si="10"/>
        <v>23324.954084866618</v>
      </c>
      <c r="E105" s="98"/>
      <c r="F105" s="90">
        <f t="shared" si="11"/>
        <v>25247.152209999418</v>
      </c>
      <c r="G105" s="91">
        <f t="shared" si="12"/>
        <v>23526.824079999358</v>
      </c>
      <c r="H105" s="17"/>
      <c r="I105" s="208"/>
    </row>
    <row r="106" spans="1:11" ht="15.95" customHeight="1" x14ac:dyDescent="0.25">
      <c r="A106" s="203"/>
      <c r="B106" s="205"/>
      <c r="C106" s="94" t="s">
        <v>96</v>
      </c>
      <c r="D106" s="90">
        <f>+D30</f>
        <v>21067.349601289327</v>
      </c>
      <c r="E106" s="98"/>
      <c r="F106" s="90">
        <f>+F30+F75</f>
        <v>18906.173820000684</v>
      </c>
      <c r="G106" s="91">
        <f>+G30</f>
        <v>23341.614259997696</v>
      </c>
      <c r="H106" s="17"/>
      <c r="I106" s="208"/>
    </row>
    <row r="107" spans="1:11" ht="15.95" customHeight="1" x14ac:dyDescent="0.25">
      <c r="A107" s="203"/>
      <c r="B107" s="205"/>
      <c r="C107" s="94" t="s">
        <v>28</v>
      </c>
      <c r="D107" s="90">
        <f>+D31</f>
        <v>1657.3689605848706</v>
      </c>
      <c r="E107" s="98"/>
      <c r="F107" s="90">
        <f>+F31+F76</f>
        <v>7619.0128300000024</v>
      </c>
      <c r="G107" s="91">
        <f>+G31</f>
        <v>9625.2349899999936</v>
      </c>
      <c r="H107" s="21"/>
      <c r="I107" s="208"/>
      <c r="J107" s="16"/>
    </row>
    <row r="108" spans="1:11" s="11" customFormat="1" ht="18" customHeight="1" x14ac:dyDescent="0.2">
      <c r="A108" s="203"/>
      <c r="B108" s="206"/>
      <c r="C108" s="109" t="s">
        <v>87</v>
      </c>
      <c r="D108" s="110">
        <f>+D87+D94+D95+SUM(D96:D107)</f>
        <v>5294297.4782110527</v>
      </c>
      <c r="E108" s="82"/>
      <c r="F108" s="110">
        <f>+F87+F94+F95+SUM(F96:F107)</f>
        <v>4935259.151486001</v>
      </c>
      <c r="G108" s="110">
        <f>+G87+G94+G95+SUM(G96:G107)</f>
        <v>5153795.6762399636</v>
      </c>
      <c r="H108" s="21"/>
      <c r="I108" s="209"/>
      <c r="J108" s="26"/>
      <c r="K108" s="27"/>
    </row>
    <row r="109" spans="1:11" s="7" customFormat="1" ht="10.5" customHeight="1" x14ac:dyDescent="0.25">
      <c r="A109" s="203"/>
      <c r="B109" s="33"/>
      <c r="C109" s="53"/>
      <c r="D109" s="28"/>
      <c r="E109" s="28"/>
      <c r="F109" s="28"/>
      <c r="G109" s="28"/>
      <c r="H109" s="21"/>
      <c r="I109" s="54"/>
      <c r="J109" s="16"/>
    </row>
    <row r="110" spans="1:11" ht="18.75" customHeight="1" x14ac:dyDescent="0.25">
      <c r="A110" s="203"/>
      <c r="B110" s="210" t="s">
        <v>45</v>
      </c>
      <c r="C110" s="101" t="s">
        <v>66</v>
      </c>
      <c r="D110" s="103">
        <f>+D34</f>
        <v>693659.46698246244</v>
      </c>
      <c r="E110" s="102"/>
      <c r="F110" s="103">
        <f>+F34+F79</f>
        <v>566318.63736999989</v>
      </c>
      <c r="G110" s="104">
        <f>+G34</f>
        <v>708508.90786653699</v>
      </c>
      <c r="H110" s="21"/>
      <c r="I110" s="207">
        <f>+G112/G117</f>
        <v>0.13206867076868423</v>
      </c>
    </row>
    <row r="111" spans="1:11" ht="18.75" customHeight="1" x14ac:dyDescent="0.25">
      <c r="A111" s="203"/>
      <c r="B111" s="211"/>
      <c r="C111" s="105" t="s">
        <v>67</v>
      </c>
      <c r="D111" s="90">
        <f>+D35</f>
        <v>103784.03759567591</v>
      </c>
      <c r="E111" s="102"/>
      <c r="F111" s="90">
        <f>+F35+F80</f>
        <v>60944.770729999967</v>
      </c>
      <c r="G111" s="91">
        <f>+G35</f>
        <v>75717.817740000013</v>
      </c>
      <c r="H111" s="21"/>
      <c r="I111" s="208"/>
    </row>
    <row r="112" spans="1:11" s="11" customFormat="1" ht="18.75" customHeight="1" x14ac:dyDescent="0.25">
      <c r="A112" s="203"/>
      <c r="B112" s="212"/>
      <c r="C112" s="128" t="s">
        <v>104</v>
      </c>
      <c r="D112" s="110">
        <f>SUM(D110:D111)</f>
        <v>797443.50457813835</v>
      </c>
      <c r="E112" s="21"/>
      <c r="F112" s="110">
        <f>SUM(F110:F111)</f>
        <v>627263.40809999988</v>
      </c>
      <c r="G112" s="110">
        <f>SUM(G110:G111)</f>
        <v>784226.72560653696</v>
      </c>
      <c r="H112" s="17"/>
      <c r="I112" s="209"/>
      <c r="J112" s="29"/>
    </row>
    <row r="113" spans="1:10" s="11" customFormat="1" ht="15.75" x14ac:dyDescent="0.25">
      <c r="A113" s="203"/>
      <c r="B113" s="33"/>
      <c r="C113" s="30"/>
      <c r="D113" s="34"/>
      <c r="E113" s="21"/>
      <c r="F113" s="31"/>
      <c r="G113" s="34"/>
      <c r="H113" s="17"/>
      <c r="I113" s="54"/>
      <c r="J113" s="29"/>
    </row>
    <row r="114" spans="1:10" s="11" customFormat="1" ht="15.75" customHeight="1" x14ac:dyDescent="0.25">
      <c r="A114" s="203"/>
      <c r="B114" s="213" t="s">
        <v>47</v>
      </c>
      <c r="C114" s="213"/>
      <c r="D114" s="111">
        <f>D117-D115</f>
        <v>3006986.9062508475</v>
      </c>
      <c r="E114" s="21"/>
      <c r="F114" s="111">
        <f t="shared" ref="F114:G114" si="13">F117-F115</f>
        <v>2916054.640945998</v>
      </c>
      <c r="G114" s="111">
        <f t="shared" si="13"/>
        <v>3033812.8435000009</v>
      </c>
      <c r="H114" s="17"/>
      <c r="I114" s="112">
        <f>+G114/$G$41</f>
        <v>0.51091300069137513</v>
      </c>
      <c r="J114" s="29"/>
    </row>
    <row r="115" spans="1:10" s="11" customFormat="1" ht="15.75" customHeight="1" x14ac:dyDescent="0.2">
      <c r="A115" s="203"/>
      <c r="B115" s="213" t="s">
        <v>48</v>
      </c>
      <c r="C115" s="213"/>
      <c r="D115" s="111">
        <f>+D94+D95+D97+D112</f>
        <v>3084754.0765383439</v>
      </c>
      <c r="E115" s="21"/>
      <c r="F115" s="111">
        <f>+F94+F95+F97+F112</f>
        <v>2646467.9186400026</v>
      </c>
      <c r="G115" s="111">
        <f>+G94+G95+G97+G112</f>
        <v>2904209.5583464992</v>
      </c>
      <c r="H115" s="83"/>
      <c r="I115" s="112">
        <f>+G115/$G$41</f>
        <v>0.4890869993086252</v>
      </c>
      <c r="J115" s="29"/>
    </row>
    <row r="116" spans="1:10" s="7" customFormat="1" ht="15" x14ac:dyDescent="0.25">
      <c r="B116" s="33"/>
      <c r="C116" s="30"/>
      <c r="D116" s="34"/>
      <c r="E116" s="21"/>
      <c r="F116" s="32"/>
      <c r="G116" s="32"/>
      <c r="H116" s="17"/>
      <c r="I116" s="33"/>
      <c r="J116" s="19"/>
    </row>
    <row r="117" spans="1:10" s="7" customFormat="1" ht="26.25" customHeight="1" x14ac:dyDescent="0.25">
      <c r="A117" s="214" t="s">
        <v>49</v>
      </c>
      <c r="B117" s="215" t="s">
        <v>79</v>
      </c>
      <c r="C117" s="216"/>
      <c r="D117" s="113">
        <f>+D108+D112</f>
        <v>6091740.9827891914</v>
      </c>
      <c r="E117" s="55"/>
      <c r="F117" s="113">
        <f>+F108+F112</f>
        <v>5562522.5595860006</v>
      </c>
      <c r="G117" s="113">
        <f>+G108+G112</f>
        <v>5938022.4018465001</v>
      </c>
      <c r="H117" s="17"/>
      <c r="I117" s="82"/>
      <c r="J117" s="19"/>
    </row>
    <row r="118" spans="1:10" s="7" customFormat="1" ht="14.25" customHeight="1" x14ac:dyDescent="0.2">
      <c r="A118" s="214"/>
      <c r="B118" s="217" t="s">
        <v>77</v>
      </c>
      <c r="C118" s="218"/>
      <c r="D118" s="114"/>
      <c r="E118" s="102"/>
      <c r="F118" s="114">
        <f>+F42</f>
        <v>265099.89637000073</v>
      </c>
      <c r="G118" s="114">
        <f>+G42</f>
        <v>441004.69340000022</v>
      </c>
      <c r="H118" s="17"/>
      <c r="I118" s="82"/>
      <c r="J118" s="19"/>
    </row>
    <row r="119" spans="1:10" s="7" customFormat="1" ht="14.25" customHeight="1" x14ac:dyDescent="0.2">
      <c r="A119" s="214"/>
      <c r="B119" s="217" t="s">
        <v>78</v>
      </c>
      <c r="C119" s="218"/>
      <c r="D119" s="114"/>
      <c r="E119" s="102"/>
      <c r="F119" s="114">
        <f>+F43</f>
        <v>9723.9860300000018</v>
      </c>
      <c r="G119" s="114">
        <f>+G43</f>
        <v>14925.14919</v>
      </c>
      <c r="H119" s="17"/>
      <c r="I119" s="82"/>
      <c r="J119" s="19"/>
    </row>
    <row r="120" spans="1:10" s="7" customFormat="1" ht="27" customHeight="1" x14ac:dyDescent="0.25">
      <c r="A120" s="214"/>
      <c r="B120" s="215" t="s">
        <v>82</v>
      </c>
      <c r="C120" s="216"/>
      <c r="D120" s="113"/>
      <c r="E120" s="55"/>
      <c r="F120" s="115">
        <f>+F117-F118-F119</f>
        <v>5287698.6771859992</v>
      </c>
      <c r="G120" s="115">
        <f>+G117-G118-G119</f>
        <v>5482092.5592564996</v>
      </c>
      <c r="H120" s="17"/>
      <c r="I120" s="82"/>
      <c r="J120" s="19"/>
    </row>
    <row r="121" spans="1:10" s="7" customFormat="1" ht="14.25" customHeight="1" x14ac:dyDescent="0.25">
      <c r="A121" s="214"/>
      <c r="B121" s="217" t="s">
        <v>90</v>
      </c>
      <c r="C121" s="218"/>
      <c r="D121" s="116"/>
      <c r="E121" s="117"/>
      <c r="F121" s="118">
        <f>+F45</f>
        <v>58954.416530000795</v>
      </c>
      <c r="G121" s="118">
        <f>+G45</f>
        <v>99799.840960000001</v>
      </c>
      <c r="H121" s="17"/>
      <c r="I121" s="82"/>
      <c r="J121" s="19"/>
    </row>
    <row r="122" spans="1:10" s="7" customFormat="1" ht="38.25" customHeight="1" x14ac:dyDescent="0.25">
      <c r="A122" s="214"/>
      <c r="B122" s="219" t="s">
        <v>92</v>
      </c>
      <c r="C122" s="220"/>
      <c r="D122" s="113"/>
      <c r="E122" s="55"/>
      <c r="F122" s="119">
        <f>+F120-F121</f>
        <v>5228744.2606559983</v>
      </c>
      <c r="G122" s="119">
        <f>+G120-G121</f>
        <v>5382292.7182964999</v>
      </c>
      <c r="H122" s="17"/>
      <c r="I122" s="82"/>
      <c r="J122" s="19"/>
    </row>
    <row r="123" spans="1:10" customFormat="1" ht="15" customHeight="1" x14ac:dyDescent="0.25">
      <c r="A123" s="222" t="s">
        <v>132</v>
      </c>
      <c r="B123" s="222"/>
      <c r="C123" s="222"/>
    </row>
    <row r="124" spans="1:10" s="7" customFormat="1" ht="54" customHeight="1" x14ac:dyDescent="0.2">
      <c r="A124" s="223" t="s">
        <v>97</v>
      </c>
      <c r="B124" s="223"/>
      <c r="C124" s="223"/>
      <c r="D124" s="223"/>
      <c r="E124" s="223"/>
      <c r="F124" s="223"/>
      <c r="G124" s="223"/>
      <c r="H124" s="223"/>
      <c r="I124" s="223"/>
      <c r="J124" s="19"/>
    </row>
    <row r="125" spans="1:10" s="7" customFormat="1" ht="12.75" customHeight="1" x14ac:dyDescent="0.2">
      <c r="A125" s="223" t="s">
        <v>73</v>
      </c>
      <c r="B125" s="223"/>
      <c r="C125" s="223"/>
      <c r="D125" s="223"/>
      <c r="E125" s="223"/>
      <c r="F125" s="223"/>
      <c r="G125" s="223"/>
      <c r="H125" s="223"/>
      <c r="I125" s="223"/>
      <c r="J125" s="19"/>
    </row>
    <row r="126" spans="1:10" s="7" customFormat="1" ht="12.75" customHeight="1" x14ac:dyDescent="0.2">
      <c r="A126" s="223" t="s">
        <v>74</v>
      </c>
      <c r="B126" s="223"/>
      <c r="C126" s="223"/>
      <c r="D126" s="223"/>
      <c r="E126" s="223"/>
      <c r="F126" s="223"/>
      <c r="G126" s="223"/>
      <c r="H126" s="223"/>
      <c r="I126" s="223"/>
      <c r="J126" s="19"/>
    </row>
    <row r="127" spans="1:10" s="7" customFormat="1" ht="12.75" customHeight="1" x14ac:dyDescent="0.2">
      <c r="A127" s="223" t="s">
        <v>98</v>
      </c>
      <c r="B127" s="223"/>
      <c r="C127" s="223"/>
      <c r="D127" s="223"/>
      <c r="E127" s="223"/>
      <c r="F127" s="223"/>
      <c r="G127" s="223"/>
      <c r="H127" s="223"/>
      <c r="I127" s="223"/>
      <c r="J127" s="19"/>
    </row>
    <row r="128" spans="1:10" s="7" customFormat="1" ht="12.75" customHeight="1" x14ac:dyDescent="0.2">
      <c r="A128" s="223" t="s">
        <v>99</v>
      </c>
      <c r="B128" s="223"/>
      <c r="C128" s="223"/>
      <c r="D128" s="223"/>
      <c r="E128" s="223"/>
      <c r="F128" s="223"/>
      <c r="G128" s="223"/>
      <c r="H128" s="223"/>
      <c r="I128" s="223"/>
      <c r="J128" s="19"/>
    </row>
    <row r="129" spans="1:11" s="7" customFormat="1" ht="15" customHeight="1" x14ac:dyDescent="0.2">
      <c r="A129" s="223" t="s">
        <v>100</v>
      </c>
      <c r="B129" s="223"/>
      <c r="C129" s="223"/>
      <c r="D129" s="223"/>
      <c r="E129" s="223"/>
      <c r="F129" s="223"/>
      <c r="G129" s="223"/>
      <c r="H129" s="223"/>
      <c r="I129" s="223"/>
      <c r="J129" s="19"/>
    </row>
    <row r="130" spans="1:11" s="7" customFormat="1" ht="15" customHeight="1" x14ac:dyDescent="0.2">
      <c r="A130" s="223" t="s">
        <v>52</v>
      </c>
      <c r="B130" s="223"/>
      <c r="C130" s="223"/>
      <c r="D130" s="223"/>
      <c r="E130" s="223"/>
      <c r="F130" s="223"/>
      <c r="G130" s="223"/>
      <c r="H130" s="223"/>
      <c r="I130" s="223"/>
      <c r="J130" s="19"/>
    </row>
    <row r="131" spans="1:11" s="7" customFormat="1" ht="15" customHeight="1" x14ac:dyDescent="0.2">
      <c r="A131" s="222" t="s">
        <v>60</v>
      </c>
      <c r="B131" s="222"/>
      <c r="C131" s="222"/>
      <c r="D131" s="138"/>
      <c r="E131" s="138"/>
      <c r="F131" s="138"/>
      <c r="G131" s="138"/>
      <c r="H131" s="138"/>
      <c r="I131" s="138"/>
      <c r="J131" s="19"/>
    </row>
    <row r="132" spans="1:11" s="7" customFormat="1" ht="15" customHeight="1" x14ac:dyDescent="0.25">
      <c r="A132" s="224" t="s">
        <v>130</v>
      </c>
      <c r="B132" s="224"/>
      <c r="C132" s="224"/>
      <c r="D132" s="224"/>
      <c r="E132" s="224"/>
      <c r="F132" s="224"/>
      <c r="G132" s="32"/>
      <c r="H132" s="21"/>
      <c r="I132" s="33"/>
      <c r="J132" s="19"/>
    </row>
    <row r="133" spans="1:11" ht="15" customHeight="1" x14ac:dyDescent="0.2">
      <c r="A133" s="225" t="s">
        <v>63</v>
      </c>
      <c r="B133" s="225"/>
      <c r="C133" s="225"/>
      <c r="D133" s="225"/>
      <c r="E133" s="35"/>
      <c r="F133" s="35"/>
      <c r="G133" s="36"/>
      <c r="H133" s="36"/>
      <c r="I133" s="36"/>
    </row>
    <row r="134" spans="1:11" ht="15" customHeight="1" x14ac:dyDescent="0.2">
      <c r="A134" s="221" t="s">
        <v>29</v>
      </c>
      <c r="B134" s="221"/>
      <c r="C134" s="221"/>
      <c r="D134" s="221"/>
      <c r="E134" s="35"/>
      <c r="F134" s="35"/>
      <c r="G134" s="36"/>
      <c r="H134" s="36"/>
      <c r="I134" s="36"/>
    </row>
    <row r="135" spans="1:11" s="4" customFormat="1" x14ac:dyDescent="0.2">
      <c r="A135" s="3"/>
      <c r="B135" s="3"/>
      <c r="C135" s="36"/>
      <c r="D135" s="36"/>
      <c r="E135" s="35"/>
      <c r="F135" s="35"/>
      <c r="G135" s="36"/>
      <c r="H135" s="36"/>
      <c r="I135" s="36"/>
      <c r="K135" s="3"/>
    </row>
  </sheetData>
  <mergeCells count="52">
    <mergeCell ref="A134:D134"/>
    <mergeCell ref="A123:C123"/>
    <mergeCell ref="A124:I124"/>
    <mergeCell ref="A125:I125"/>
    <mergeCell ref="A126:I126"/>
    <mergeCell ref="A127:I127"/>
    <mergeCell ref="A128:I128"/>
    <mergeCell ref="A129:I129"/>
    <mergeCell ref="A130:I130"/>
    <mergeCell ref="A131:C131"/>
    <mergeCell ref="A132:F132"/>
    <mergeCell ref="A133:D133"/>
    <mergeCell ref="A117:A122"/>
    <mergeCell ref="B117:C117"/>
    <mergeCell ref="B118:C118"/>
    <mergeCell ref="B119:C119"/>
    <mergeCell ref="B120:C120"/>
    <mergeCell ref="B121:C121"/>
    <mergeCell ref="B122:C122"/>
    <mergeCell ref="A83:I83"/>
    <mergeCell ref="A87:A115"/>
    <mergeCell ref="B87:B108"/>
    <mergeCell ref="I87:I108"/>
    <mergeCell ref="B110:B112"/>
    <mergeCell ref="I110:I112"/>
    <mergeCell ref="B114:C114"/>
    <mergeCell ref="B115:C115"/>
    <mergeCell ref="A48:I48"/>
    <mergeCell ref="A52:C52"/>
    <mergeCell ref="A54:C54"/>
    <mergeCell ref="A56:A81"/>
    <mergeCell ref="B56:B77"/>
    <mergeCell ref="B79:B81"/>
    <mergeCell ref="B38:C38"/>
    <mergeCell ref="B39:C39"/>
    <mergeCell ref="A41:A46"/>
    <mergeCell ref="B41:C41"/>
    <mergeCell ref="B42:C42"/>
    <mergeCell ref="B43:C43"/>
    <mergeCell ref="B44:C44"/>
    <mergeCell ref="B45:C45"/>
    <mergeCell ref="B46:C46"/>
    <mergeCell ref="A10:A39"/>
    <mergeCell ref="B10:B32"/>
    <mergeCell ref="I10:I32"/>
    <mergeCell ref="B34:B36"/>
    <mergeCell ref="I34:I36"/>
    <mergeCell ref="A1:I1"/>
    <mergeCell ref="A2:I2"/>
    <mergeCell ref="A3:I3"/>
    <mergeCell ref="A4:I4"/>
    <mergeCell ref="A6:I6"/>
  </mergeCells>
  <conditionalFormatting sqref="H87">
    <cfRule type="iconSet" priority="27">
      <iconSet>
        <cfvo type="percent" val="0"/>
        <cfvo type="num" val="0.95"/>
        <cfvo type="num" val="1"/>
      </iconSet>
    </cfRule>
  </conditionalFormatting>
  <conditionalFormatting sqref="H108">
    <cfRule type="iconSet" priority="26">
      <iconSet>
        <cfvo type="percent" val="0"/>
        <cfvo type="num" val="0.95"/>
        <cfvo type="num" val="1"/>
      </iconSet>
    </cfRule>
  </conditionalFormatting>
  <conditionalFormatting sqref="H88:H93">
    <cfRule type="iconSet" priority="25">
      <iconSet>
        <cfvo type="percent" val="0"/>
        <cfvo type="num" val="0.95"/>
        <cfvo type="num" val="1"/>
      </iconSet>
    </cfRule>
  </conditionalFormatting>
  <conditionalFormatting sqref="H110:H114 H94:H95 H97 H116">
    <cfRule type="iconSet" priority="24">
      <iconSet>
        <cfvo type="percent" val="0"/>
        <cfvo type="num" val="0.95"/>
        <cfvo type="num" val="1"/>
      </iconSet>
    </cfRule>
  </conditionalFormatting>
  <conditionalFormatting sqref="H110:H114 H94:H95 H97">
    <cfRule type="iconSet" priority="23">
      <iconSet>
        <cfvo type="percent" val="0"/>
        <cfvo type="num" val="0.95"/>
        <cfvo type="num" val="1"/>
      </iconSet>
    </cfRule>
  </conditionalFormatting>
  <conditionalFormatting sqref="H94:H95">
    <cfRule type="iconSet" priority="22">
      <iconSet>
        <cfvo type="percent" val="0"/>
        <cfvo type="num" val="0.95"/>
        <cfvo type="num" val="1"/>
      </iconSet>
    </cfRule>
  </conditionalFormatting>
  <conditionalFormatting sqref="H96 H98:H106">
    <cfRule type="iconSet" priority="28">
      <iconSet>
        <cfvo type="percent" val="0"/>
        <cfvo type="num" val="0.95"/>
        <cfvo type="num" val="1"/>
      </iconSet>
    </cfRule>
  </conditionalFormatting>
  <conditionalFormatting sqref="H116 H87:H114">
    <cfRule type="iconSet" priority="29">
      <iconSet>
        <cfvo type="percent" val="0"/>
        <cfvo type="num" val="0.95" gte="0"/>
        <cfvo type="num" val="0.99" gte="0"/>
      </iconSet>
    </cfRule>
  </conditionalFormatting>
  <conditionalFormatting sqref="H117:H122">
    <cfRule type="iconSet" priority="20">
      <iconSet>
        <cfvo type="percent" val="0"/>
        <cfvo type="num" val="0.95"/>
        <cfvo type="num" val="1"/>
      </iconSet>
    </cfRule>
  </conditionalFormatting>
  <conditionalFormatting sqref="H117:H122">
    <cfRule type="iconSet" priority="19">
      <iconSet>
        <cfvo type="percent" val="0"/>
        <cfvo type="num" val="0.95"/>
        <cfvo type="num" val="1"/>
      </iconSet>
    </cfRule>
  </conditionalFormatting>
  <conditionalFormatting sqref="H117:H122">
    <cfRule type="iconSet" priority="21">
      <iconSet>
        <cfvo type="percent" val="0"/>
        <cfvo type="num" val="0.95" gte="0"/>
        <cfvo type="num" val="0.99" gte="0"/>
      </iconSet>
    </cfRule>
  </conditionalFormatting>
  <conditionalFormatting sqref="H9">
    <cfRule type="iconSet" priority="16">
      <iconSet>
        <cfvo type="percent" val="0"/>
        <cfvo type="num" val="0.95" gte="0"/>
        <cfvo type="num" val="1" gte="0"/>
      </iconSet>
    </cfRule>
  </conditionalFormatting>
  <conditionalFormatting sqref="H9">
    <cfRule type="iconSet" priority="17">
      <iconSet>
        <cfvo type="percent" val="0"/>
        <cfvo type="num" val="0.95" gte="0"/>
        <cfvo type="num" val="0.99" gte="0"/>
      </iconSet>
    </cfRule>
  </conditionalFormatting>
  <conditionalFormatting sqref="H41:H46">
    <cfRule type="iconSet" priority="6">
      <iconSet>
        <cfvo type="percent" val="0"/>
        <cfvo type="num" val="0.95"/>
        <cfvo type="num" val="1"/>
      </iconSet>
    </cfRule>
  </conditionalFormatting>
  <conditionalFormatting sqref="H41:H46">
    <cfRule type="iconSet" priority="5">
      <iconSet>
        <cfvo type="percent" val="0"/>
        <cfvo type="num" val="0.95"/>
        <cfvo type="num" val="1"/>
      </iconSet>
    </cfRule>
  </conditionalFormatting>
  <conditionalFormatting sqref="H41:H46">
    <cfRule type="iconSet" priority="7">
      <iconSet>
        <cfvo type="percent" val="0"/>
        <cfvo type="num" val="0.95" gte="0"/>
        <cfvo type="num" val="0.99" gte="0"/>
      </iconSet>
    </cfRule>
  </conditionalFormatting>
  <conditionalFormatting sqref="H9">
    <cfRule type="iconSet" priority="18">
      <iconSet>
        <cfvo type="percent" val="0"/>
        <cfvo type="num" val="0.95"/>
        <cfvo type="num" val="1"/>
      </iconSet>
    </cfRule>
  </conditionalFormatting>
  <conditionalFormatting sqref="H10">
    <cfRule type="iconSet" priority="13">
      <iconSet>
        <cfvo type="percent" val="0"/>
        <cfvo type="num" val="0.95"/>
        <cfvo type="num" val="1"/>
      </iconSet>
    </cfRule>
  </conditionalFormatting>
  <conditionalFormatting sqref="H32">
    <cfRule type="iconSet" priority="12">
      <iconSet>
        <cfvo type="percent" val="0"/>
        <cfvo type="num" val="0.95"/>
        <cfvo type="num" val="1"/>
      </iconSet>
    </cfRule>
  </conditionalFormatting>
  <conditionalFormatting sqref="H11:H12 H14:H15 H17">
    <cfRule type="iconSet" priority="11">
      <iconSet>
        <cfvo type="percent" val="0"/>
        <cfvo type="num" val="0.95"/>
        <cfvo type="num" val="1"/>
      </iconSet>
    </cfRule>
  </conditionalFormatting>
  <conditionalFormatting sqref="H34:H38 H18:H19 H21 H40">
    <cfRule type="iconSet" priority="10">
      <iconSet>
        <cfvo type="percent" val="0"/>
        <cfvo type="num" val="0.95"/>
        <cfvo type="num" val="1"/>
      </iconSet>
    </cfRule>
  </conditionalFormatting>
  <conditionalFormatting sqref="H34:H38 H18:H19 H21">
    <cfRule type="iconSet" priority="9">
      <iconSet>
        <cfvo type="percent" val="0"/>
        <cfvo type="num" val="0.95"/>
        <cfvo type="num" val="1"/>
      </iconSet>
    </cfRule>
  </conditionalFormatting>
  <conditionalFormatting sqref="H18:H19">
    <cfRule type="iconSet" priority="8">
      <iconSet>
        <cfvo type="percent" val="0"/>
        <cfvo type="num" val="0.95"/>
        <cfvo type="num" val="1"/>
      </iconSet>
    </cfRule>
  </conditionalFormatting>
  <conditionalFormatting sqref="H20 H22:H30">
    <cfRule type="iconSet" priority="14">
      <iconSet>
        <cfvo type="percent" val="0"/>
        <cfvo type="num" val="0.95"/>
        <cfvo type="num" val="1"/>
      </iconSet>
    </cfRule>
  </conditionalFormatting>
  <conditionalFormatting sqref="H40 H10:H12 H14:H15 H17:H38">
    <cfRule type="iconSet" priority="15">
      <iconSet>
        <cfvo type="percent" val="0"/>
        <cfvo type="num" val="0.95" gte="0"/>
        <cfvo type="num" val="0.99" gte="0"/>
      </iconSet>
    </cfRule>
  </conditionalFormatting>
  <conditionalFormatting sqref="H31">
    <cfRule type="iconSet" priority="30">
      <iconSet>
        <cfvo type="percent" val="0"/>
        <cfvo type="num" val="0.95"/>
        <cfvo type="num" val="1"/>
      </iconSet>
    </cfRule>
  </conditionalFormatting>
  <conditionalFormatting sqref="H20 H22:H32 H10:H12 H14:H15 H17">
    <cfRule type="iconSet" priority="31">
      <iconSet>
        <cfvo type="percent" val="0"/>
        <cfvo type="num" val="0.95" gte="0"/>
        <cfvo type="num" val="1" gte="0"/>
      </iconSet>
    </cfRule>
  </conditionalFormatting>
  <conditionalFormatting sqref="H11:H12 H20 H22:H31 H14:H15 H17">
    <cfRule type="iconSet" priority="32">
      <iconSet>
        <cfvo type="percent" val="0"/>
        <cfvo type="num" val="0.95" gte="0"/>
        <cfvo type="num" val="1" gte="0"/>
      </iconSet>
    </cfRule>
  </conditionalFormatting>
  <conditionalFormatting sqref="H107">
    <cfRule type="iconSet" priority="33">
      <iconSet>
        <cfvo type="percent" val="0"/>
        <cfvo type="num" val="0.95"/>
        <cfvo type="num" val="1"/>
      </iconSet>
    </cfRule>
  </conditionalFormatting>
  <conditionalFormatting sqref="H96 H98:H108 H87:H93">
    <cfRule type="iconSet" priority="34">
      <iconSet>
        <cfvo type="percent" val="0"/>
        <cfvo type="num" val="0.95" gte="0"/>
        <cfvo type="num" val="1" gte="0"/>
      </iconSet>
    </cfRule>
  </conditionalFormatting>
  <conditionalFormatting sqref="H88:H93 H96 H98:H107">
    <cfRule type="iconSet" priority="35">
      <iconSet>
        <cfvo type="percent" val="0"/>
        <cfvo type="num" val="0.95" gte="0"/>
        <cfvo type="num" val="1" gte="0"/>
      </iconSet>
    </cfRule>
  </conditionalFormatting>
  <conditionalFormatting sqref="H16">
    <cfRule type="iconSet" priority="1">
      <iconSet>
        <cfvo type="percent" val="0"/>
        <cfvo type="num" val="0.95"/>
        <cfvo type="num" val="1"/>
      </iconSet>
    </cfRule>
  </conditionalFormatting>
  <conditionalFormatting sqref="H16">
    <cfRule type="iconSet" priority="2">
      <iconSet>
        <cfvo type="percent" val="0"/>
        <cfvo type="num" val="0.95" gte="0"/>
        <cfvo type="num" val="0.99" gte="0"/>
      </iconSet>
    </cfRule>
  </conditionalFormatting>
  <conditionalFormatting sqref="H16">
    <cfRule type="iconSet" priority="3">
      <iconSet>
        <cfvo type="percent" val="0"/>
        <cfvo type="num" val="0.95" gte="0"/>
        <cfvo type="num" val="1" gte="0"/>
      </iconSet>
    </cfRule>
  </conditionalFormatting>
  <conditionalFormatting sqref="H16">
    <cfRule type="iconSet" priority="4">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30" orientation="landscape" r:id="rId1"/>
  <headerFooter alignWithMargins="0">
    <oddHeader>&amp;R&amp;"Arial,Negrita"&amp;11CUADRO No. "A1"</oddHeader>
    <oddFooter>&amp;LFecha:  &amp;D&amp;RPlanificación Nacional.- XM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pageSetUpPr fitToPage="1"/>
  </sheetPr>
  <dimension ref="A1:CU116"/>
  <sheetViews>
    <sheetView showGridLines="0" view="pageBreakPreview" topLeftCell="A52" zoomScale="85" zoomScaleNormal="100" zoomScaleSheetLayoutView="85" workbookViewId="0">
      <selection activeCell="A13" sqref="A13"/>
    </sheetView>
  </sheetViews>
  <sheetFormatPr baseColWidth="10" defaultColWidth="11.42578125" defaultRowHeight="15" outlineLevelRow="2" x14ac:dyDescent="0.25"/>
  <cols>
    <col min="1" max="1" width="55.85546875" style="1" customWidth="1"/>
    <col min="2" max="2" width="14.42578125" style="37" customWidth="1"/>
    <col min="3" max="7" width="14.140625" style="37" customWidth="1"/>
    <col min="8" max="8" width="4.85546875" customWidth="1"/>
    <col min="9" max="98" width="8.42578125" style="1" customWidth="1"/>
    <col min="99" max="99" width="4.7109375" style="1" customWidth="1"/>
    <col min="100" max="180" width="8.42578125" style="1" customWidth="1"/>
    <col min="181" max="181" width="8.7109375" style="1" bestFit="1" customWidth="1"/>
    <col min="182" max="16384" width="11.42578125" style="1"/>
  </cols>
  <sheetData>
    <row r="1" spans="1:99" ht="21" x14ac:dyDescent="0.25">
      <c r="A1" s="226" t="s">
        <v>86</v>
      </c>
      <c r="B1" s="226"/>
      <c r="C1" s="226"/>
      <c r="D1" s="226"/>
      <c r="E1" s="226"/>
      <c r="F1" s="226"/>
      <c r="G1" s="226"/>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row>
    <row r="2" spans="1:99" ht="18" x14ac:dyDescent="0.25">
      <c r="A2" s="227" t="s">
        <v>131</v>
      </c>
      <c r="B2" s="226"/>
      <c r="C2" s="226"/>
      <c r="D2" s="226"/>
      <c r="E2" s="226"/>
      <c r="F2" s="226"/>
      <c r="G2" s="22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row>
    <row r="3" spans="1:99" ht="18" x14ac:dyDescent="0.25">
      <c r="A3" s="228" t="s">
        <v>57</v>
      </c>
      <c r="B3" s="228"/>
      <c r="C3" s="228"/>
      <c r="D3" s="228"/>
      <c r="E3" s="228"/>
      <c r="F3" s="228"/>
      <c r="G3" s="228"/>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row>
    <row r="4" spans="1:99" ht="18" x14ac:dyDescent="0.25">
      <c r="A4" s="229" t="s">
        <v>41</v>
      </c>
      <c r="B4" s="229"/>
      <c r="C4" s="229"/>
      <c r="D4" s="229"/>
      <c r="E4" s="229"/>
      <c r="F4" s="229"/>
      <c r="G4" s="229"/>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row>
    <row r="5" spans="1:99" ht="7.5" customHeight="1" x14ac:dyDescent="0.25">
      <c r="A5" s="48"/>
      <c r="B5" s="48"/>
      <c r="C5" s="48"/>
      <c r="D5" s="48"/>
      <c r="E5" s="48"/>
      <c r="F5" s="48"/>
      <c r="G5" s="48"/>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row>
    <row r="6" spans="1:99" ht="18.75" customHeight="1" x14ac:dyDescent="0.25">
      <c r="A6" s="76" t="s">
        <v>0</v>
      </c>
      <c r="B6" s="77" t="s">
        <v>56</v>
      </c>
      <c r="C6" s="77" t="s">
        <v>58</v>
      </c>
      <c r="D6" s="77" t="s">
        <v>114</v>
      </c>
      <c r="E6" s="77" t="s">
        <v>122</v>
      </c>
      <c r="F6" s="77" t="s">
        <v>124</v>
      </c>
      <c r="G6" s="77" t="s">
        <v>127</v>
      </c>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row>
    <row r="7" spans="1:99" s="19" customFormat="1" ht="8.25" customHeight="1" x14ac:dyDescent="0.25">
      <c r="A7" s="47"/>
      <c r="B7" s="46"/>
      <c r="C7" s="46"/>
      <c r="D7" s="46"/>
      <c r="E7" s="46"/>
      <c r="F7" s="46"/>
      <c r="G7" s="46"/>
      <c r="H7"/>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row>
    <row r="8" spans="1:99" x14ac:dyDescent="0.25">
      <c r="A8" s="139" t="s">
        <v>1</v>
      </c>
      <c r="B8" s="88">
        <f>SUM(C8:G8)</f>
        <v>2109103.6363800014</v>
      </c>
      <c r="C8" s="136">
        <v>442570.62577000132</v>
      </c>
      <c r="D8" s="136">
        <v>267622.44252999971</v>
      </c>
      <c r="E8" s="136">
        <v>351349.95226999989</v>
      </c>
      <c r="F8" s="136">
        <v>709774.86658000108</v>
      </c>
      <c r="G8" s="136">
        <v>337785.74922999938</v>
      </c>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row>
    <row r="9" spans="1:99" ht="16.5" customHeight="1" outlineLevel="1" x14ac:dyDescent="0.25">
      <c r="A9" s="140" t="s">
        <v>31</v>
      </c>
      <c r="B9" s="125">
        <f>SUM(C9:G9)</f>
        <v>1417985.2777599995</v>
      </c>
      <c r="C9" s="121">
        <v>393319.69729000097</v>
      </c>
      <c r="D9" s="121">
        <v>223993.49577999901</v>
      </c>
      <c r="E9" s="121">
        <v>229366.23867999972</v>
      </c>
      <c r="F9" s="121">
        <v>277936.78521</v>
      </c>
      <c r="G9" s="121">
        <v>293369.06079999963</v>
      </c>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row>
    <row r="10" spans="1:99" ht="16.5" customHeight="1" outlineLevel="1" x14ac:dyDescent="0.25">
      <c r="A10" s="140" t="s">
        <v>30</v>
      </c>
      <c r="B10" s="125">
        <f t="shared" ref="B10:B56" si="0">SUM(C10:G10)</f>
        <v>28984.857889999999</v>
      </c>
      <c r="C10" s="121">
        <v>6127.3524600000001</v>
      </c>
      <c r="D10" s="121">
        <v>3059.7844</v>
      </c>
      <c r="E10" s="121">
        <v>4592.9921800000002</v>
      </c>
      <c r="F10" s="121">
        <v>5670.3534099999997</v>
      </c>
      <c r="G10" s="121">
        <v>9534.3754400000016</v>
      </c>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row>
    <row r="11" spans="1:99" ht="16.5" customHeight="1" outlineLevel="1" x14ac:dyDescent="0.25">
      <c r="A11" s="140" t="s">
        <v>35</v>
      </c>
      <c r="B11" s="125">
        <f t="shared" si="0"/>
        <v>5372.4759700000004</v>
      </c>
      <c r="C11" s="121">
        <v>1918.655440000002</v>
      </c>
      <c r="D11" s="121">
        <v>1182.0153800000001</v>
      </c>
      <c r="E11" s="121">
        <v>737.64105999999981</v>
      </c>
      <c r="F11" s="121">
        <v>1126.8053999999979</v>
      </c>
      <c r="G11" s="121">
        <v>407.35869000000002</v>
      </c>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row>
    <row r="12" spans="1:99" ht="16.5" customHeight="1" outlineLevel="1" x14ac:dyDescent="0.25">
      <c r="A12" s="141" t="s">
        <v>2</v>
      </c>
      <c r="B12" s="125">
        <f t="shared" si="0"/>
        <v>656761.02475999866</v>
      </c>
      <c r="C12" s="121">
        <v>41204.920580000005</v>
      </c>
      <c r="D12" s="121">
        <v>39387.146969999798</v>
      </c>
      <c r="E12" s="121">
        <v>116653.08034999855</v>
      </c>
      <c r="F12" s="121">
        <v>425040.92256000027</v>
      </c>
      <c r="G12" s="121">
        <f>+G13+G14+G15+G16</f>
        <v>34474.954300000005</v>
      </c>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row>
    <row r="13" spans="1:99" ht="16.5" customHeight="1" outlineLevel="2" x14ac:dyDescent="0.25">
      <c r="A13" s="142" t="s">
        <v>34</v>
      </c>
      <c r="B13" s="125">
        <f t="shared" si="0"/>
        <v>114477.7190599999</v>
      </c>
      <c r="C13" s="121">
        <v>3514.0421099999999</v>
      </c>
      <c r="D13" s="121">
        <v>4591.777149999999</v>
      </c>
      <c r="E13" s="121">
        <v>88942.524979999886</v>
      </c>
      <c r="F13" s="121">
        <v>11570.232480000001</v>
      </c>
      <c r="G13" s="121">
        <v>5859.1423400000003</v>
      </c>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row>
    <row r="14" spans="1:99" ht="16.5" customHeight="1" outlineLevel="2" x14ac:dyDescent="0.25">
      <c r="A14" s="142" t="s">
        <v>33</v>
      </c>
      <c r="B14" s="125">
        <f t="shared" si="0"/>
        <v>481353.69524000026</v>
      </c>
      <c r="C14" s="121">
        <v>17085.851149999991</v>
      </c>
      <c r="D14" s="121">
        <v>14732.01629999999</v>
      </c>
      <c r="E14" s="121">
        <v>17601.726480000001</v>
      </c>
      <c r="F14" s="121">
        <v>408365.33407000027</v>
      </c>
      <c r="G14" s="121">
        <v>23568.767240000001</v>
      </c>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row>
    <row r="15" spans="1:99" ht="16.5" customHeight="1" outlineLevel="2" x14ac:dyDescent="0.25">
      <c r="A15" s="142" t="s">
        <v>32</v>
      </c>
      <c r="B15" s="125">
        <f t="shared" si="0"/>
        <v>13547.10679</v>
      </c>
      <c r="C15" s="121">
        <v>2104.451500000001</v>
      </c>
      <c r="D15" s="121">
        <v>6411.7963299999983</v>
      </c>
      <c r="E15" s="121">
        <v>2065.8404399999995</v>
      </c>
      <c r="F15" s="121">
        <v>1299.6155200000001</v>
      </c>
      <c r="G15" s="121">
        <v>1665.403</v>
      </c>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row>
    <row r="16" spans="1:99" ht="16.5" customHeight="1" outlineLevel="2" x14ac:dyDescent="0.25">
      <c r="A16" s="142" t="s">
        <v>112</v>
      </c>
      <c r="B16" s="125">
        <f t="shared" si="0"/>
        <v>47382.503669999802</v>
      </c>
      <c r="C16" s="121">
        <v>18500.575820000009</v>
      </c>
      <c r="D16" s="121">
        <v>13651.55718999981</v>
      </c>
      <c r="E16" s="121">
        <v>8042.9884499999725</v>
      </c>
      <c r="F16" s="121">
        <v>3805.7404900000051</v>
      </c>
      <c r="G16" s="121">
        <v>3381.641720000006</v>
      </c>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row>
    <row r="17" spans="1:51" s="43" customFormat="1" ht="16.5" customHeight="1" x14ac:dyDescent="0.25">
      <c r="A17" s="143" t="s">
        <v>3</v>
      </c>
      <c r="B17" s="125">
        <f t="shared" si="0"/>
        <v>2563611.9151865053</v>
      </c>
      <c r="C17" s="152">
        <f>+C18+C19</f>
        <v>632410.16262998758</v>
      </c>
      <c r="D17" s="152">
        <f>+D18+D19</f>
        <v>471789.83691999427</v>
      </c>
      <c r="E17" s="152">
        <f>+E18+E19</f>
        <v>461552.55371999776</v>
      </c>
      <c r="F17" s="152">
        <f>+F18+F19</f>
        <v>482946.37780653191</v>
      </c>
      <c r="G17" s="152">
        <f>+G18+G19</f>
        <v>514912.98410999367</v>
      </c>
      <c r="H17"/>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row>
    <row r="18" spans="1:51" ht="16.5" customHeight="1" outlineLevel="1" x14ac:dyDescent="0.25">
      <c r="A18" s="141" t="s">
        <v>68</v>
      </c>
      <c r="B18" s="125">
        <f t="shared" si="0"/>
        <v>1855103.0073199682</v>
      </c>
      <c r="C18" s="121">
        <v>491433.54488998762</v>
      </c>
      <c r="D18" s="151">
        <v>348019.82968999428</v>
      </c>
      <c r="E18" s="151">
        <v>307856.78421999799</v>
      </c>
      <c r="F18" s="152">
        <v>343901.39635999472</v>
      </c>
      <c r="G18" s="152">
        <v>363891.4521599937</v>
      </c>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row>
    <row r="19" spans="1:51" ht="16.5" customHeight="1" outlineLevel="1" x14ac:dyDescent="0.25">
      <c r="A19" s="141" t="s">
        <v>66</v>
      </c>
      <c r="B19" s="125">
        <f t="shared" si="0"/>
        <v>708508.90786653699</v>
      </c>
      <c r="C19" s="121">
        <v>140976.61773999999</v>
      </c>
      <c r="D19" s="151">
        <v>123770.00723</v>
      </c>
      <c r="E19" s="151">
        <v>153695.76949999979</v>
      </c>
      <c r="F19" s="151">
        <v>139044.98144653719</v>
      </c>
      <c r="G19" s="151">
        <v>151021.53195</v>
      </c>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row>
    <row r="20" spans="1:51" s="43" customFormat="1" ht="16.5" customHeight="1" x14ac:dyDescent="0.25">
      <c r="A20" s="143" t="s">
        <v>4</v>
      </c>
      <c r="B20" s="125">
        <f t="shared" si="0"/>
        <v>326667.91995000013</v>
      </c>
      <c r="C20" s="152">
        <f>+C21+C43</f>
        <v>77361.376030000058</v>
      </c>
      <c r="D20" s="152">
        <f>+D21+D43</f>
        <v>60999.267150000022</v>
      </c>
      <c r="E20" s="152">
        <f>+E21+E43</f>
        <v>64682.619950000008</v>
      </c>
      <c r="F20" s="152">
        <f>+F21+F43</f>
        <v>64255.58357000001</v>
      </c>
      <c r="G20" s="152">
        <f>+G21+G43</f>
        <v>59369.073250000001</v>
      </c>
      <c r="H20" t="s">
        <v>106</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row>
    <row r="21" spans="1:51" ht="16.5" customHeight="1" outlineLevel="1" x14ac:dyDescent="0.25">
      <c r="A21" s="124" t="s">
        <v>69</v>
      </c>
      <c r="B21" s="125">
        <f t="shared" si="0"/>
        <v>250950.10221000004</v>
      </c>
      <c r="C21" s="121">
        <v>62230.992290000053</v>
      </c>
      <c r="D21" s="151">
        <v>47683.598540000021</v>
      </c>
      <c r="E21" s="151">
        <v>48245.234829999994</v>
      </c>
      <c r="F21" s="151">
        <v>50105.039389999998</v>
      </c>
      <c r="G21" s="151">
        <v>42685.237159999997</v>
      </c>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row>
    <row r="22" spans="1:51" ht="16.5" customHeight="1" outlineLevel="2" x14ac:dyDescent="0.25">
      <c r="A22" s="122" t="s">
        <v>7</v>
      </c>
      <c r="B22" s="125">
        <f t="shared" si="0"/>
        <v>0</v>
      </c>
      <c r="C22" s="151">
        <v>0</v>
      </c>
      <c r="D22" s="151">
        <v>0</v>
      </c>
      <c r="E22" s="151">
        <v>0</v>
      </c>
      <c r="F22" s="151">
        <v>0</v>
      </c>
      <c r="G22" s="151">
        <v>0</v>
      </c>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row>
    <row r="23" spans="1:51" s="4" customFormat="1" ht="16.5" customHeight="1" outlineLevel="2" x14ac:dyDescent="0.25">
      <c r="A23" s="122" t="s">
        <v>8</v>
      </c>
      <c r="B23" s="125">
        <f t="shared" si="0"/>
        <v>12542.708570000003</v>
      </c>
      <c r="C23" s="151">
        <v>3279.8560700000012</v>
      </c>
      <c r="D23" s="151">
        <v>2874.973140000001</v>
      </c>
      <c r="E23" s="151">
        <v>2664.3327100000001</v>
      </c>
      <c r="F23" s="151">
        <v>1757.040570000001</v>
      </c>
      <c r="G23" s="151">
        <v>1966.5060800000001</v>
      </c>
      <c r="H23"/>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row>
    <row r="24" spans="1:51" s="4" customFormat="1" ht="16.5" customHeight="1" outlineLevel="2" x14ac:dyDescent="0.25">
      <c r="A24" s="122" t="s">
        <v>13</v>
      </c>
      <c r="B24" s="125">
        <f t="shared" si="0"/>
        <v>3.1200000000000004E-3</v>
      </c>
      <c r="C24" s="151">
        <v>0</v>
      </c>
      <c r="D24" s="151">
        <v>0</v>
      </c>
      <c r="E24" s="151">
        <v>3.0000000000000001E-3</v>
      </c>
      <c r="F24" s="151">
        <v>6.0000000000000002E-5</v>
      </c>
      <c r="G24" s="151">
        <v>6.0000000000000002E-5</v>
      </c>
      <c r="H24"/>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row>
    <row r="25" spans="1:51" s="4" customFormat="1" ht="16.5" customHeight="1" outlineLevel="2" x14ac:dyDescent="0.25">
      <c r="A25" s="122" t="s">
        <v>12</v>
      </c>
      <c r="B25" s="125">
        <f t="shared" si="0"/>
        <v>1.4999999999999999E-4</v>
      </c>
      <c r="C25" s="152">
        <v>0</v>
      </c>
      <c r="D25" s="152">
        <v>0</v>
      </c>
      <c r="E25" s="152">
        <v>1.4999999999999999E-4</v>
      </c>
      <c r="F25" s="160">
        <v>0</v>
      </c>
      <c r="G25" s="160">
        <v>0</v>
      </c>
      <c r="H25"/>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row>
    <row r="26" spans="1:51" s="4" customFormat="1" ht="16.5" customHeight="1" outlineLevel="2" x14ac:dyDescent="0.25">
      <c r="A26" s="122" t="s">
        <v>22</v>
      </c>
      <c r="B26" s="125">
        <f t="shared" si="0"/>
        <v>1676.0173400000003</v>
      </c>
      <c r="C26" s="151">
        <v>332.54412000000002</v>
      </c>
      <c r="D26" s="151">
        <v>323.16246000000001</v>
      </c>
      <c r="E26" s="151">
        <v>339.28905000000003</v>
      </c>
      <c r="F26" s="151">
        <v>359.74988000000002</v>
      </c>
      <c r="G26" s="151">
        <v>321.27183000000002</v>
      </c>
      <c r="H26"/>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row>
    <row r="27" spans="1:51" s="4" customFormat="1" ht="16.5" customHeight="1" outlineLevel="2" x14ac:dyDescent="0.25">
      <c r="A27" s="122" t="s">
        <v>6</v>
      </c>
      <c r="B27" s="125">
        <f t="shared" si="0"/>
        <v>35725.776660000003</v>
      </c>
      <c r="C27" s="151">
        <v>8128.6786700000011</v>
      </c>
      <c r="D27" s="151">
        <v>6958.1455700000006</v>
      </c>
      <c r="E27" s="151">
        <v>6669.2445100000004</v>
      </c>
      <c r="F27" s="151">
        <v>7210.6409900000008</v>
      </c>
      <c r="G27" s="151">
        <v>6759.0669200000002</v>
      </c>
      <c r="H27"/>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row>
    <row r="28" spans="1:51" s="4" customFormat="1" ht="16.5" customHeight="1" outlineLevel="2" x14ac:dyDescent="0.25">
      <c r="A28" s="122" t="s">
        <v>23</v>
      </c>
      <c r="B28" s="125">
        <f t="shared" si="0"/>
        <v>5800.1389700000009</v>
      </c>
      <c r="C28" s="151">
        <v>1063.9008200000001</v>
      </c>
      <c r="D28" s="151">
        <v>1150.0984900000001</v>
      </c>
      <c r="E28" s="151">
        <v>1033.2129000000002</v>
      </c>
      <c r="F28" s="151">
        <v>1295.97901</v>
      </c>
      <c r="G28" s="151">
        <v>1256.94775</v>
      </c>
      <c r="H28"/>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row>
    <row r="29" spans="1:51" s="4" customFormat="1" ht="16.5" customHeight="1" outlineLevel="2" x14ac:dyDescent="0.25">
      <c r="A29" s="122" t="s">
        <v>9</v>
      </c>
      <c r="B29" s="125">
        <f t="shared" si="0"/>
        <v>95871.294980000006</v>
      </c>
      <c r="C29" s="152">
        <v>27090.023819999999</v>
      </c>
      <c r="D29" s="152">
        <v>17662.312669999999</v>
      </c>
      <c r="E29" s="152">
        <v>18354.638779999997</v>
      </c>
      <c r="F29" s="160">
        <v>19373.186740000001</v>
      </c>
      <c r="G29" s="160">
        <v>13391.132969999999</v>
      </c>
      <c r="H2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row>
    <row r="30" spans="1:51" s="4" customFormat="1" ht="16.5" customHeight="1" outlineLevel="2" x14ac:dyDescent="0.25">
      <c r="A30" s="122" t="s">
        <v>5</v>
      </c>
      <c r="B30" s="125">
        <f t="shared" si="0"/>
        <v>30382.400020000001</v>
      </c>
      <c r="C30" s="151">
        <v>6636.8</v>
      </c>
      <c r="D30" s="151">
        <v>6430.4000000000005</v>
      </c>
      <c r="E30" s="151">
        <v>5203.2000199999993</v>
      </c>
      <c r="F30" s="151">
        <v>6443.2</v>
      </c>
      <c r="G30" s="151">
        <v>5668.8</v>
      </c>
      <c r="H30"/>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row>
    <row r="31" spans="1:51" s="4" customFormat="1" ht="16.5" customHeight="1" outlineLevel="2" x14ac:dyDescent="0.25">
      <c r="A31" s="122" t="s">
        <v>20</v>
      </c>
      <c r="B31" s="125">
        <f t="shared" si="0"/>
        <v>703.5229700000001</v>
      </c>
      <c r="C31" s="151">
        <v>81.518000000000001</v>
      </c>
      <c r="D31" s="151">
        <v>156.5643</v>
      </c>
      <c r="E31" s="151">
        <v>136.83443</v>
      </c>
      <c r="F31" s="151">
        <v>164.38345000000001</v>
      </c>
      <c r="G31" s="151">
        <v>164.22279</v>
      </c>
      <c r="H31"/>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row>
    <row r="32" spans="1:51" s="4" customFormat="1" ht="16.5" customHeight="1" outlineLevel="2" x14ac:dyDescent="0.25">
      <c r="A32" s="122" t="s">
        <v>14</v>
      </c>
      <c r="B32" s="125">
        <f t="shared" si="0"/>
        <v>114.8939</v>
      </c>
      <c r="C32" s="151">
        <v>39.67472999999999</v>
      </c>
      <c r="D32" s="151">
        <v>15.435600000000001</v>
      </c>
      <c r="E32" s="151">
        <v>11.39725</v>
      </c>
      <c r="F32" s="151">
        <v>35.337710000000008</v>
      </c>
      <c r="G32" s="151">
        <v>13.04861</v>
      </c>
      <c r="H3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row>
    <row r="33" spans="1:97" s="4" customFormat="1" ht="16.5" customHeight="1" outlineLevel="2" x14ac:dyDescent="0.25">
      <c r="A33" s="123" t="s">
        <v>17</v>
      </c>
      <c r="B33" s="125">
        <f t="shared" si="0"/>
        <v>0</v>
      </c>
      <c r="C33" s="152">
        <v>0</v>
      </c>
      <c r="D33" s="152">
        <v>0</v>
      </c>
      <c r="E33" s="152">
        <v>0</v>
      </c>
      <c r="F33" s="160">
        <v>0</v>
      </c>
      <c r="G33" s="160">
        <v>0</v>
      </c>
      <c r="H33"/>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row>
    <row r="34" spans="1:97" s="4" customFormat="1" ht="16.5" customHeight="1" outlineLevel="2" x14ac:dyDescent="0.25">
      <c r="A34" s="123" t="s">
        <v>105</v>
      </c>
      <c r="B34" s="125">
        <f t="shared" si="0"/>
        <v>340.32375999999999</v>
      </c>
      <c r="C34" s="151">
        <v>100.49939999999999</v>
      </c>
      <c r="D34" s="151">
        <v>77.010010000000008</v>
      </c>
      <c r="E34" s="151">
        <v>55.531500000000001</v>
      </c>
      <c r="F34" s="151">
        <v>55.344100000000012</v>
      </c>
      <c r="G34" s="151">
        <v>51.938749999999999</v>
      </c>
      <c r="H34"/>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row>
    <row r="35" spans="1:97" s="4" customFormat="1" ht="16.5" customHeight="1" outlineLevel="2" x14ac:dyDescent="0.25">
      <c r="A35" s="123" t="s">
        <v>15</v>
      </c>
      <c r="B35" s="125">
        <f t="shared" si="0"/>
        <v>5667.8006999999998</v>
      </c>
      <c r="C35" s="151">
        <v>1519.2562399999999</v>
      </c>
      <c r="D35" s="151">
        <v>967.86617000000012</v>
      </c>
      <c r="E35" s="151">
        <v>952.60711000000003</v>
      </c>
      <c r="F35" s="151">
        <v>1170.99422</v>
      </c>
      <c r="G35" s="151">
        <v>1057.0769600000001</v>
      </c>
      <c r="H35"/>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row>
    <row r="36" spans="1:97" s="4" customFormat="1" ht="16.5" customHeight="1" outlineLevel="2" x14ac:dyDescent="0.25">
      <c r="A36" s="123" t="s">
        <v>16</v>
      </c>
      <c r="B36" s="125">
        <f t="shared" si="0"/>
        <v>0</v>
      </c>
      <c r="C36" s="151">
        <v>0</v>
      </c>
      <c r="D36" s="151">
        <v>0</v>
      </c>
      <c r="E36" s="151">
        <v>0</v>
      </c>
      <c r="F36" s="151">
        <v>0</v>
      </c>
      <c r="G36" s="151">
        <v>0</v>
      </c>
      <c r="H36"/>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row>
    <row r="37" spans="1:97" s="4" customFormat="1" ht="16.5" customHeight="1" outlineLevel="2" x14ac:dyDescent="0.25">
      <c r="A37" s="123" t="s">
        <v>19</v>
      </c>
      <c r="B37" s="125">
        <f t="shared" si="0"/>
        <v>18948.491569999998</v>
      </c>
      <c r="C37" s="152">
        <v>4530.2607099999996</v>
      </c>
      <c r="D37" s="152">
        <v>3455.3281200000001</v>
      </c>
      <c r="E37" s="152">
        <v>3722.6140900000005</v>
      </c>
      <c r="F37" s="160">
        <v>3653.212399999999</v>
      </c>
      <c r="G37" s="160">
        <v>3587.0762500000001</v>
      </c>
      <c r="H37"/>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row>
    <row r="38" spans="1:97" s="4" customFormat="1" ht="16.5" customHeight="1" outlineLevel="2" x14ac:dyDescent="0.25">
      <c r="A38" s="123" t="s">
        <v>11</v>
      </c>
      <c r="B38" s="125">
        <f t="shared" si="0"/>
        <v>0</v>
      </c>
      <c r="C38" s="151">
        <v>0</v>
      </c>
      <c r="D38" s="151">
        <v>0</v>
      </c>
      <c r="E38" s="151">
        <v>0</v>
      </c>
      <c r="F38" s="151">
        <v>0</v>
      </c>
      <c r="G38" s="151">
        <v>0</v>
      </c>
      <c r="H38"/>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row>
    <row r="39" spans="1:97" ht="16.5" customHeight="1" outlineLevel="2" x14ac:dyDescent="0.25">
      <c r="A39" s="123" t="s">
        <v>21</v>
      </c>
      <c r="B39" s="125">
        <f t="shared" si="0"/>
        <v>31779.31091</v>
      </c>
      <c r="C39" s="151">
        <v>6738.0284999999994</v>
      </c>
      <c r="D39" s="151">
        <v>6012.3157900000006</v>
      </c>
      <c r="E39" s="151">
        <v>6440.0489799999996</v>
      </c>
      <c r="F39" s="151">
        <v>6322.9895800000004</v>
      </c>
      <c r="G39" s="151">
        <v>6265.9280599999993</v>
      </c>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row>
    <row r="40" spans="1:97" ht="16.5" customHeight="1" outlineLevel="2" x14ac:dyDescent="0.25">
      <c r="A40" s="123" t="s">
        <v>10</v>
      </c>
      <c r="B40" s="125">
        <f t="shared" si="0"/>
        <v>11397.40605</v>
      </c>
      <c r="C40" s="151">
        <v>2689.9386100000002</v>
      </c>
      <c r="D40" s="151">
        <v>1599.9862200000002</v>
      </c>
      <c r="E40" s="151">
        <v>2662.28035</v>
      </c>
      <c r="F40" s="151">
        <v>2262.9806800000001</v>
      </c>
      <c r="G40" s="151">
        <v>2182.22019</v>
      </c>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row>
    <row r="41" spans="1:97" ht="16.5" customHeight="1" outlineLevel="2" x14ac:dyDescent="0.25">
      <c r="A41" s="123" t="s">
        <v>18</v>
      </c>
      <c r="B41" s="125">
        <f t="shared" si="0"/>
        <v>1.259999999999999E-2</v>
      </c>
      <c r="C41" s="152">
        <v>1.259999999999999E-2</v>
      </c>
      <c r="D41" s="152">
        <v>0</v>
      </c>
      <c r="E41" s="152">
        <v>0</v>
      </c>
      <c r="F41" s="160">
        <v>0</v>
      </c>
      <c r="G41" s="160">
        <v>0</v>
      </c>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row>
    <row r="42" spans="1:97" ht="16.5" customHeight="1" outlineLevel="2" x14ac:dyDescent="0.25">
      <c r="A42" s="123" t="s">
        <v>61</v>
      </c>
      <c r="B42" s="125">
        <f t="shared" si="0"/>
        <v>0</v>
      </c>
      <c r="C42" s="151">
        <v>0</v>
      </c>
      <c r="D42" s="151">
        <v>0</v>
      </c>
      <c r="E42" s="151">
        <v>0</v>
      </c>
      <c r="F42" s="151">
        <v>0</v>
      </c>
      <c r="G42" s="151">
        <v>0</v>
      </c>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row>
    <row r="43" spans="1:97" s="43" customFormat="1" ht="16.5" customHeight="1" outlineLevel="1" x14ac:dyDescent="0.25">
      <c r="A43" s="124" t="s">
        <v>67</v>
      </c>
      <c r="B43" s="125">
        <f t="shared" si="0"/>
        <v>75717.817740000013</v>
      </c>
      <c r="C43" s="121">
        <v>15130.383739999999</v>
      </c>
      <c r="D43" s="151">
        <v>13315.668610000001</v>
      </c>
      <c r="E43" s="151">
        <v>16437.38512000001</v>
      </c>
      <c r="F43" s="151">
        <v>14150.54418000001</v>
      </c>
      <c r="G43" s="151">
        <v>16683.836090000001</v>
      </c>
      <c r="H43"/>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row>
    <row r="44" spans="1:97" s="43" customFormat="1" ht="16.5" customHeight="1" x14ac:dyDescent="0.25">
      <c r="A44" s="143" t="s">
        <v>36</v>
      </c>
      <c r="B44" s="125">
        <f t="shared" si="0"/>
        <v>17124.381890000001</v>
      </c>
      <c r="C44" s="121">
        <f>+C45+C46</f>
        <v>3327.9147700000003</v>
      </c>
      <c r="D44" s="151">
        <f>+D45+D46</f>
        <v>3542.1764300000004</v>
      </c>
      <c r="E44" s="151">
        <f>+E45+E46</f>
        <v>3494.5730799999997</v>
      </c>
      <c r="F44" s="151">
        <f>+F45+F46</f>
        <v>3283.4307600000002</v>
      </c>
      <c r="G44" s="151">
        <f>+G45+G46</f>
        <v>3476.2868499999995</v>
      </c>
      <c r="H44"/>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s="10" customFormat="1" ht="16.5" customHeight="1" outlineLevel="1" x14ac:dyDescent="0.25">
      <c r="A45" s="141" t="s">
        <v>59</v>
      </c>
      <c r="B45" s="125">
        <f t="shared" si="0"/>
        <v>3194.6586799999995</v>
      </c>
      <c r="C45" s="137">
        <v>405.32601000000022</v>
      </c>
      <c r="D45" s="152">
        <v>662.60771</v>
      </c>
      <c r="E45" s="152">
        <v>789.29136999999992</v>
      </c>
      <c r="F45" s="152">
        <v>686.86374000000012</v>
      </c>
      <c r="G45" s="152">
        <v>650.56984999999941</v>
      </c>
      <c r="H45"/>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row>
    <row r="46" spans="1:97" s="10" customFormat="1" ht="16.5" customHeight="1" outlineLevel="1" x14ac:dyDescent="0.25">
      <c r="A46" s="141" t="s">
        <v>40</v>
      </c>
      <c r="B46" s="125">
        <f t="shared" si="0"/>
        <v>13929.72321</v>
      </c>
      <c r="C46" s="121">
        <v>2922.5887600000001</v>
      </c>
      <c r="D46" s="151">
        <v>2879.5687200000002</v>
      </c>
      <c r="E46" s="151">
        <v>2705.2817099999997</v>
      </c>
      <c r="F46" s="151">
        <v>2596.56702</v>
      </c>
      <c r="G46" s="151">
        <v>2825.7170000000001</v>
      </c>
      <c r="H46"/>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row>
    <row r="47" spans="1:97" ht="16.5" customHeight="1" x14ac:dyDescent="0.25">
      <c r="A47" s="143" t="s">
        <v>24</v>
      </c>
      <c r="B47" s="125">
        <f t="shared" si="0"/>
        <v>104746.23117000044</v>
      </c>
      <c r="C47" s="121">
        <v>15716.686730000079</v>
      </c>
      <c r="D47" s="151">
        <v>24926.086390000401</v>
      </c>
      <c r="E47" s="151">
        <v>25171.048689999407</v>
      </c>
      <c r="F47" s="151">
        <v>20247.342610000269</v>
      </c>
      <c r="G47" s="151">
        <v>18685.066750000289</v>
      </c>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row>
    <row r="48" spans="1:97" ht="16.5" customHeight="1" x14ac:dyDescent="0.25">
      <c r="A48" s="143" t="s">
        <v>25</v>
      </c>
      <c r="B48" s="125">
        <f t="shared" si="0"/>
        <v>458996.72894999996</v>
      </c>
      <c r="C48" s="121">
        <v>99015.998149999985</v>
      </c>
      <c r="D48" s="151">
        <v>81285.831170000019</v>
      </c>
      <c r="E48" s="151">
        <v>83916.166030000022</v>
      </c>
      <c r="F48" s="151">
        <v>100520.6526399999</v>
      </c>
      <c r="G48" s="151">
        <v>94258.080959999992</v>
      </c>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row>
    <row r="49" spans="1:51" ht="16.5" customHeight="1" x14ac:dyDescent="0.25">
      <c r="A49" s="143" t="s">
        <v>37</v>
      </c>
      <c r="B49" s="125">
        <f t="shared" si="0"/>
        <v>10708.229730000001</v>
      </c>
      <c r="C49" s="137">
        <v>2342.4914199999998</v>
      </c>
      <c r="D49" s="152">
        <v>2155.19274</v>
      </c>
      <c r="E49" s="152">
        <v>2106.2912700000006</v>
      </c>
      <c r="F49" s="152">
        <v>2046.7259300000001</v>
      </c>
      <c r="G49" s="152">
        <v>2057.52837</v>
      </c>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row>
    <row r="50" spans="1:51" ht="16.5" customHeight="1" x14ac:dyDescent="0.25">
      <c r="A50" s="143" t="s">
        <v>26</v>
      </c>
      <c r="B50" s="125">
        <f t="shared" si="0"/>
        <v>10705.765329999958</v>
      </c>
      <c r="C50" s="121">
        <v>2670.7941300000412</v>
      </c>
      <c r="D50" s="151">
        <v>2213.759730000048</v>
      </c>
      <c r="E50" s="151">
        <v>2369.6873599998407</v>
      </c>
      <c r="F50" s="151">
        <v>1739.231099999969</v>
      </c>
      <c r="G50" s="151">
        <v>1712.2930100000599</v>
      </c>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row>
    <row r="51" spans="1:51" ht="16.5" customHeight="1" x14ac:dyDescent="0.25">
      <c r="A51" s="143" t="s">
        <v>27</v>
      </c>
      <c r="B51" s="125">
        <f t="shared" si="0"/>
        <v>41644.222889999997</v>
      </c>
      <c r="C51" s="121">
        <v>771.99398000000008</v>
      </c>
      <c r="D51" s="151">
        <v>4067.4971</v>
      </c>
      <c r="E51" s="151">
        <v>31571.097879999998</v>
      </c>
      <c r="F51" s="151">
        <v>4436.7747200000003</v>
      </c>
      <c r="G51" s="151">
        <v>796.85920999999996</v>
      </c>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row>
    <row r="52" spans="1:51" ht="16.5" customHeight="1" x14ac:dyDescent="0.25">
      <c r="A52" s="143" t="s">
        <v>38</v>
      </c>
      <c r="B52" s="125">
        <f t="shared" si="0"/>
        <v>70084.277730000074</v>
      </c>
      <c r="C52" s="121">
        <v>14293.10638000003</v>
      </c>
      <c r="D52" s="151">
        <v>12684.603910000011</v>
      </c>
      <c r="E52" s="151">
        <v>15742.051080000001</v>
      </c>
      <c r="F52" s="151">
        <v>13772.710610000009</v>
      </c>
      <c r="G52" s="151">
        <v>13591.80575000003</v>
      </c>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row>
    <row r="53" spans="1:51" ht="16.5" customHeight="1" x14ac:dyDescent="0.25">
      <c r="A53" s="143" t="s">
        <v>103</v>
      </c>
      <c r="B53" s="125">
        <f t="shared" si="0"/>
        <v>168135.4193100002</v>
      </c>
      <c r="C53" s="137">
        <v>2328.1550499999998</v>
      </c>
      <c r="D53" s="152">
        <v>4312.9223300000003</v>
      </c>
      <c r="E53" s="152">
        <v>145471.44649000021</v>
      </c>
      <c r="F53" s="152">
        <v>9330.2256600000019</v>
      </c>
      <c r="G53" s="152">
        <v>6692.6697799999993</v>
      </c>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row>
    <row r="54" spans="1:51" ht="16.5" customHeight="1" x14ac:dyDescent="0.25">
      <c r="A54" s="143" t="s">
        <v>95</v>
      </c>
      <c r="B54" s="125">
        <f t="shared" si="0"/>
        <v>23526.824080000115</v>
      </c>
      <c r="C54" s="121">
        <v>4778.5882499998479</v>
      </c>
      <c r="D54" s="151">
        <v>3779.187299999965</v>
      </c>
      <c r="E54" s="151">
        <v>5740.0708600004673</v>
      </c>
      <c r="F54" s="151">
        <v>4647.3303799999239</v>
      </c>
      <c r="G54" s="151">
        <v>4581.6472899999117</v>
      </c>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row>
    <row r="55" spans="1:51" ht="16.5" customHeight="1" x14ac:dyDescent="0.25">
      <c r="A55" s="143" t="s">
        <v>96</v>
      </c>
      <c r="B55" s="125">
        <f t="shared" si="0"/>
        <v>23341.614259999431</v>
      </c>
      <c r="C55" s="121">
        <v>4695.9306499996319</v>
      </c>
      <c r="D55" s="151">
        <v>3705.0588899997861</v>
      </c>
      <c r="E55" s="151">
        <v>5939.0347500006646</v>
      </c>
      <c r="F55" s="151">
        <v>4683.5721299996694</v>
      </c>
      <c r="G55" s="151">
        <v>4318.0178399996767</v>
      </c>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row>
    <row r="56" spans="1:51" ht="16.5" customHeight="1" x14ac:dyDescent="0.25">
      <c r="A56" s="144" t="s">
        <v>28</v>
      </c>
      <c r="B56" s="150">
        <f t="shared" si="0"/>
        <v>9625.2349899999954</v>
      </c>
      <c r="C56" s="157">
        <v>1152.1722500000019</v>
      </c>
      <c r="D56" s="153">
        <v>1735.7325899999989</v>
      </c>
      <c r="E56" s="153">
        <v>1235.3519600000002</v>
      </c>
      <c r="F56" s="153">
        <v>3718.480759999994</v>
      </c>
      <c r="G56" s="153">
        <v>1783.4974299999999</v>
      </c>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row>
    <row r="57" spans="1:51" ht="9.75" customHeight="1" x14ac:dyDescent="0.25">
      <c r="A57" s="17"/>
      <c r="B57" s="51"/>
      <c r="C57" s="155"/>
      <c r="D57" s="155"/>
      <c r="E57" s="51"/>
      <c r="F57" s="155"/>
      <c r="G57" s="155"/>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row>
    <row r="58" spans="1:51" ht="21" customHeight="1" x14ac:dyDescent="0.25">
      <c r="A58" s="73" t="s">
        <v>88</v>
      </c>
      <c r="B58" s="79">
        <f t="shared" ref="B58:B66" si="1">SUM(C58:G58)</f>
        <v>5938022.4018465066</v>
      </c>
      <c r="C58" s="79">
        <f t="shared" ref="C58:G58" si="2">+C8+C17+C20+C44+SUM(C47:C56)</f>
        <v>1303435.9961899885</v>
      </c>
      <c r="D58" s="79">
        <f t="shared" ref="D58" si="3">+D8+D17+D20+D44+SUM(D47:D56)</f>
        <v>944819.59517999412</v>
      </c>
      <c r="E58" s="79">
        <f t="shared" ref="E58" si="4">+E8+E17+E20+E44+SUM(E47:E56)</f>
        <v>1200341.9453899981</v>
      </c>
      <c r="F58" s="79">
        <f t="shared" ref="F58" si="5">+F8+F17+F20+F44+SUM(F47:F56)</f>
        <v>1425403.3052565327</v>
      </c>
      <c r="G58" s="79">
        <f t="shared" si="2"/>
        <v>1064021.5598299929</v>
      </c>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row>
    <row r="59" spans="1:51" ht="16.5" customHeight="1" x14ac:dyDescent="0.25">
      <c r="A59" s="75" t="s">
        <v>50</v>
      </c>
      <c r="B59" s="126">
        <f t="shared" si="1"/>
        <v>441004.69340000022</v>
      </c>
      <c r="C59" s="60">
        <v>72086.574720000106</v>
      </c>
      <c r="D59" s="151">
        <v>86451.234450000018</v>
      </c>
      <c r="E59" s="151">
        <v>74675.808949999991</v>
      </c>
      <c r="F59" s="151">
        <v>128186.69493000003</v>
      </c>
      <c r="G59" s="151">
        <v>79604.380350000094</v>
      </c>
      <c r="H59" t="s">
        <v>106</v>
      </c>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row>
    <row r="60" spans="1:51" ht="14.45" customHeight="1" x14ac:dyDescent="0.25">
      <c r="A60" s="75" t="s">
        <v>51</v>
      </c>
      <c r="B60" s="126">
        <f t="shared" si="1"/>
        <v>14925.14919</v>
      </c>
      <c r="C60" s="60">
        <v>3286.99433</v>
      </c>
      <c r="D60" s="151">
        <v>3595.9901899999995</v>
      </c>
      <c r="E60" s="151">
        <v>3702.7886199999994</v>
      </c>
      <c r="F60" s="151">
        <v>2670.5233600000001</v>
      </c>
      <c r="G60" s="151">
        <v>1668.8526900000002</v>
      </c>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row>
    <row r="61" spans="1:51" ht="21.75" customHeight="1" x14ac:dyDescent="0.25">
      <c r="A61" s="64" t="s">
        <v>89</v>
      </c>
      <c r="B61" s="79">
        <f t="shared" si="1"/>
        <v>5482092.5592565062</v>
      </c>
      <c r="C61" s="80">
        <f t="shared" ref="C61:G61" si="6">+C58-C59-C60</f>
        <v>1228062.4271399884</v>
      </c>
      <c r="D61" s="80">
        <f t="shared" ref="D61:F61" si="7">+D58-D59-D60</f>
        <v>854772.3705399941</v>
      </c>
      <c r="E61" s="80">
        <f t="shared" si="7"/>
        <v>1121963.3478199982</v>
      </c>
      <c r="F61" s="80">
        <f t="shared" si="7"/>
        <v>1294546.0869665327</v>
      </c>
      <c r="G61" s="80">
        <f t="shared" si="6"/>
        <v>982748.32678999286</v>
      </c>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row>
    <row r="62" spans="1:51" ht="14.45" customHeight="1" x14ac:dyDescent="0.25">
      <c r="A62" s="72" t="s">
        <v>64</v>
      </c>
      <c r="B62" s="126">
        <f t="shared" si="1"/>
        <v>99799.840960000001</v>
      </c>
      <c r="C62" s="60">
        <v>15826.166999999999</v>
      </c>
      <c r="D62" s="151">
        <v>8458.4529999999995</v>
      </c>
      <c r="E62" s="151">
        <v>25372.004000000001</v>
      </c>
      <c r="F62" s="151">
        <v>22241.462469999999</v>
      </c>
      <c r="G62" s="151">
        <v>27901.754489999999</v>
      </c>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row>
    <row r="63" spans="1:51" ht="14.45" customHeight="1" outlineLevel="1" x14ac:dyDescent="0.25">
      <c r="A63" s="78" t="s">
        <v>55</v>
      </c>
      <c r="B63" s="126">
        <f t="shared" si="1"/>
        <v>42350.10989</v>
      </c>
      <c r="C63" s="149">
        <v>4865.2489999999998</v>
      </c>
      <c r="D63" s="154">
        <v>3031.2489999999998</v>
      </c>
      <c r="E63" s="154">
        <v>7356.64</v>
      </c>
      <c r="F63" s="154">
        <v>14569.81558</v>
      </c>
      <c r="G63" s="154">
        <v>12527.15631</v>
      </c>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row>
    <row r="64" spans="1:51" ht="14.45" customHeight="1" outlineLevel="1" x14ac:dyDescent="0.25">
      <c r="A64" s="78" t="s">
        <v>54</v>
      </c>
      <c r="B64" s="126">
        <f t="shared" si="1"/>
        <v>56960.772270000001</v>
      </c>
      <c r="C64" s="149">
        <v>10882.683999999999</v>
      </c>
      <c r="D64" s="154">
        <v>5380.6840000000002</v>
      </c>
      <c r="E64" s="154">
        <v>17999.242999999999</v>
      </c>
      <c r="F64" s="154">
        <v>7638.1555200000003</v>
      </c>
      <c r="G64" s="154">
        <v>15060.00575</v>
      </c>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row>
    <row r="65" spans="1:51" ht="14.45" customHeight="1" outlineLevel="1" x14ac:dyDescent="0.25">
      <c r="A65" s="78" t="s">
        <v>53</v>
      </c>
      <c r="B65" s="126">
        <f t="shared" si="1"/>
        <v>314766.83272000001</v>
      </c>
      <c r="C65" s="149">
        <v>78.081000000000003</v>
      </c>
      <c r="D65" s="154">
        <v>47.081000000000003</v>
      </c>
      <c r="E65" s="154">
        <v>15.987</v>
      </c>
      <c r="F65" s="154">
        <v>33.253720000000001</v>
      </c>
      <c r="G65" s="162">
        <v>314592.43</v>
      </c>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row>
    <row r="66" spans="1:51" ht="20.25" customHeight="1" x14ac:dyDescent="0.25">
      <c r="A66" s="74" t="s">
        <v>93</v>
      </c>
      <c r="B66" s="81">
        <f t="shared" si="1"/>
        <v>5382292.7182965064</v>
      </c>
      <c r="C66" s="81">
        <f t="shared" ref="C66:G66" si="8">+C61-C62</f>
        <v>1212236.2601399885</v>
      </c>
      <c r="D66" s="81">
        <f t="shared" ref="D66:F66" si="9">+D61-D62</f>
        <v>846313.91753999412</v>
      </c>
      <c r="E66" s="81">
        <f t="shared" si="9"/>
        <v>1096591.3438199982</v>
      </c>
      <c r="F66" s="81">
        <f t="shared" si="9"/>
        <v>1272304.6244965328</v>
      </c>
      <c r="G66" s="81">
        <f t="shared" si="8"/>
        <v>954846.5722999929</v>
      </c>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row>
    <row r="67" spans="1:51" customFormat="1" x14ac:dyDescent="0.25">
      <c r="A67" s="222" t="s">
        <v>129</v>
      </c>
      <c r="B67" s="222"/>
      <c r="C67" s="222"/>
      <c r="D67" s="222"/>
      <c r="E67" s="222"/>
      <c r="F67" s="222"/>
      <c r="G67" s="222"/>
    </row>
    <row r="68" spans="1:51" ht="80.25" customHeight="1" x14ac:dyDescent="0.2">
      <c r="A68" s="230" t="s">
        <v>97</v>
      </c>
      <c r="B68" s="230"/>
      <c r="C68" s="230"/>
      <c r="D68" s="230"/>
      <c r="E68" s="230"/>
      <c r="F68" s="230"/>
      <c r="G68" s="230"/>
      <c r="H68" s="145"/>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row>
    <row r="69" spans="1:51" ht="12.75" x14ac:dyDescent="0.2">
      <c r="A69" s="222" t="s">
        <v>62</v>
      </c>
      <c r="B69" s="222"/>
      <c r="C69" s="222"/>
      <c r="D69" s="222"/>
      <c r="E69" s="222"/>
      <c r="F69" s="222"/>
      <c r="G69" s="222"/>
      <c r="H69" s="145"/>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row>
    <row r="70" spans="1:51" x14ac:dyDescent="0.25">
      <c r="A70" s="222" t="s">
        <v>101</v>
      </c>
      <c r="B70" s="222"/>
      <c r="C70" s="222"/>
      <c r="D70" s="222"/>
      <c r="E70" s="222"/>
      <c r="F70" s="222"/>
      <c r="G70" s="222"/>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row>
    <row r="71" spans="1:51" s="7" customFormat="1" ht="13.9" customHeight="1" x14ac:dyDescent="0.25">
      <c r="A71" s="231" t="s">
        <v>102</v>
      </c>
      <c r="B71" s="231"/>
      <c r="C71" s="231"/>
      <c r="D71" s="231"/>
      <c r="E71" s="231"/>
      <c r="F71" s="231"/>
      <c r="G71" s="231"/>
      <c r="H71"/>
    </row>
    <row r="72" spans="1:51" s="7" customFormat="1" ht="13.9" customHeight="1" x14ac:dyDescent="0.25">
      <c r="A72" s="222" t="s">
        <v>65</v>
      </c>
      <c r="B72" s="222"/>
      <c r="C72" s="222"/>
      <c r="D72" s="222"/>
      <c r="E72" s="222"/>
      <c r="F72" s="222"/>
      <c r="G72" s="222"/>
      <c r="H72"/>
    </row>
    <row r="73" spans="1:51" s="2" customFormat="1" ht="12.75" x14ac:dyDescent="0.2">
      <c r="A73" s="222" t="s">
        <v>60</v>
      </c>
      <c r="B73" s="222"/>
      <c r="C73" s="222"/>
      <c r="D73" s="222"/>
      <c r="E73" s="222"/>
      <c r="F73" s="222"/>
      <c r="G73" s="222"/>
    </row>
    <row r="74" spans="1:51" s="7" customFormat="1" ht="15" customHeight="1" x14ac:dyDescent="0.2">
      <c r="A74" s="134" t="s">
        <v>130</v>
      </c>
      <c r="B74" s="134"/>
      <c r="C74" s="134"/>
      <c r="D74" s="134"/>
      <c r="E74" s="134"/>
      <c r="F74" s="134"/>
      <c r="G74" s="134"/>
      <c r="H74" s="134"/>
      <c r="I74" s="134"/>
      <c r="J74" s="19"/>
    </row>
    <row r="75" spans="1:51" x14ac:dyDescent="0.25">
      <c r="A75" s="42" t="s">
        <v>63</v>
      </c>
      <c r="B75" s="41"/>
      <c r="C75" s="41"/>
      <c r="D75" s="41"/>
      <c r="E75" s="41"/>
      <c r="F75" s="41"/>
      <c r="G75" s="41"/>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row>
    <row r="76" spans="1:51" x14ac:dyDescent="0.25">
      <c r="A76" s="42" t="s">
        <v>29</v>
      </c>
      <c r="B76" s="41"/>
      <c r="C76" s="41"/>
      <c r="D76" s="41"/>
      <c r="E76" s="41"/>
      <c r="F76" s="41"/>
      <c r="G76" s="41"/>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row>
    <row r="77" spans="1:51" x14ac:dyDescent="0.25">
      <c r="A77" s="40"/>
      <c r="B77" s="40"/>
      <c r="C77" s="40"/>
      <c r="D77" s="40"/>
      <c r="E77" s="40"/>
      <c r="F77" s="40"/>
      <c r="G77" s="40"/>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row>
    <row r="78" spans="1:51" x14ac:dyDescent="0.25">
      <c r="A78" s="40"/>
      <c r="B78" s="40"/>
      <c r="C78" s="40"/>
      <c r="D78" s="40"/>
      <c r="E78" s="40"/>
      <c r="F78" s="40"/>
      <c r="G78" s="40"/>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row>
    <row r="79" spans="1:51" x14ac:dyDescent="0.25">
      <c r="A79" s="39"/>
      <c r="B79" s="38"/>
      <c r="C79" s="38"/>
      <c r="D79" s="38"/>
      <c r="E79" s="38"/>
      <c r="F79" s="38"/>
      <c r="G79" s="38"/>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row>
    <row r="80" spans="1:51" x14ac:dyDescent="0.25">
      <c r="A80" s="39"/>
      <c r="B80" s="38"/>
      <c r="C80" s="38"/>
      <c r="D80" s="38"/>
      <c r="E80" s="38"/>
      <c r="F80" s="38"/>
      <c r="G80" s="38"/>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row>
    <row r="81" spans="1:51" x14ac:dyDescent="0.25">
      <c r="A81" s="39"/>
      <c r="B81" s="38"/>
      <c r="C81" s="38"/>
      <c r="D81" s="38"/>
      <c r="E81" s="38"/>
      <c r="F81" s="38"/>
      <c r="G81" s="38"/>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row>
    <row r="82" spans="1:51" x14ac:dyDescent="0.25">
      <c r="A82" s="39"/>
      <c r="B82" s="38"/>
      <c r="C82" s="38"/>
      <c r="D82" s="38"/>
      <c r="E82" s="38"/>
      <c r="F82" s="38"/>
      <c r="G82" s="38"/>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row>
    <row r="83" spans="1:51" x14ac:dyDescent="0.25">
      <c r="A83" s="39"/>
      <c r="B83" s="38"/>
      <c r="C83" s="38"/>
      <c r="D83" s="38"/>
      <c r="E83" s="38"/>
      <c r="F83" s="38"/>
      <c r="G83" s="38"/>
    </row>
    <row r="84" spans="1:51" x14ac:dyDescent="0.25">
      <c r="A84" s="39"/>
      <c r="B84" s="38"/>
      <c r="C84" s="38"/>
      <c r="D84" s="38"/>
      <c r="E84" s="38"/>
      <c r="F84" s="38"/>
      <c r="G84" s="38"/>
    </row>
    <row r="85" spans="1:51" x14ac:dyDescent="0.25">
      <c r="A85" s="39"/>
      <c r="B85" s="38"/>
      <c r="C85" s="38"/>
      <c r="D85" s="38"/>
      <c r="E85" s="38"/>
      <c r="F85" s="38"/>
      <c r="G85" s="38"/>
    </row>
    <row r="86" spans="1:51" x14ac:dyDescent="0.25">
      <c r="A86" s="39"/>
      <c r="B86" s="38"/>
      <c r="C86" s="38"/>
      <c r="D86" s="38"/>
      <c r="E86" s="38"/>
      <c r="F86" s="38"/>
      <c r="G86" s="38"/>
    </row>
    <row r="87" spans="1:51" x14ac:dyDescent="0.25">
      <c r="A87" s="39"/>
      <c r="B87" s="38"/>
      <c r="C87" s="38"/>
      <c r="D87" s="38"/>
      <c r="E87" s="38"/>
      <c r="F87" s="38"/>
      <c r="G87" s="38"/>
    </row>
    <row r="88" spans="1:51" x14ac:dyDescent="0.25">
      <c r="A88" s="39"/>
      <c r="B88" s="38"/>
      <c r="C88" s="38"/>
      <c r="D88" s="38"/>
      <c r="E88" s="38"/>
      <c r="F88" s="38"/>
      <c r="G88" s="38"/>
    </row>
    <row r="89" spans="1:51" x14ac:dyDescent="0.25">
      <c r="A89" s="39"/>
      <c r="B89" s="38"/>
      <c r="C89" s="38"/>
      <c r="D89" s="38"/>
      <c r="E89" s="38"/>
      <c r="F89" s="38"/>
      <c r="G89" s="38"/>
    </row>
    <row r="90" spans="1:51" x14ac:dyDescent="0.25">
      <c r="A90" s="39"/>
      <c r="B90" s="38"/>
      <c r="C90" s="38"/>
      <c r="D90" s="38"/>
      <c r="E90" s="38"/>
      <c r="F90" s="38"/>
      <c r="G90" s="38"/>
    </row>
    <row r="91" spans="1:51" x14ac:dyDescent="0.25">
      <c r="A91" s="39"/>
      <c r="B91" s="38"/>
      <c r="C91" s="38"/>
      <c r="D91" s="38"/>
      <c r="E91" s="38"/>
      <c r="F91" s="38"/>
      <c r="G91" s="38"/>
    </row>
    <row r="92" spans="1:51" x14ac:dyDescent="0.25">
      <c r="A92" s="39"/>
      <c r="B92" s="38"/>
      <c r="C92" s="38"/>
      <c r="D92" s="38"/>
      <c r="E92" s="38"/>
      <c r="F92" s="38"/>
      <c r="G92" s="38"/>
    </row>
    <row r="93" spans="1:51" x14ac:dyDescent="0.25">
      <c r="A93" s="39"/>
      <c r="B93" s="38"/>
      <c r="C93" s="38"/>
      <c r="D93" s="38"/>
      <c r="E93" s="38"/>
      <c r="F93" s="38"/>
      <c r="G93" s="38"/>
    </row>
    <row r="94" spans="1:51" x14ac:dyDescent="0.25">
      <c r="A94" s="39"/>
      <c r="B94" s="38"/>
      <c r="C94" s="38"/>
      <c r="D94" s="38"/>
      <c r="E94" s="38"/>
      <c r="F94" s="38"/>
      <c r="G94" s="38"/>
    </row>
    <row r="95" spans="1:51" x14ac:dyDescent="0.25">
      <c r="A95" s="39"/>
      <c r="B95" s="38"/>
      <c r="C95" s="38"/>
      <c r="D95" s="38"/>
      <c r="E95" s="38"/>
      <c r="F95" s="38"/>
      <c r="G95" s="38"/>
    </row>
    <row r="96" spans="1:51" x14ac:dyDescent="0.25">
      <c r="A96" s="39"/>
      <c r="B96" s="38"/>
      <c r="C96" s="38"/>
      <c r="D96" s="38"/>
      <c r="E96" s="38"/>
      <c r="F96" s="38"/>
      <c r="G96" s="38"/>
    </row>
    <row r="97" spans="1:7" x14ac:dyDescent="0.25">
      <c r="A97" s="39"/>
      <c r="B97" s="38"/>
      <c r="C97" s="38"/>
      <c r="D97" s="38"/>
      <c r="E97" s="38"/>
      <c r="F97" s="38"/>
      <c r="G97" s="38"/>
    </row>
    <row r="98" spans="1:7" x14ac:dyDescent="0.25">
      <c r="A98" s="39"/>
      <c r="B98" s="38"/>
      <c r="C98" s="38"/>
      <c r="D98" s="38"/>
      <c r="E98" s="38"/>
      <c r="F98" s="38"/>
      <c r="G98" s="38"/>
    </row>
    <row r="99" spans="1:7" x14ac:dyDescent="0.25">
      <c r="A99" s="39"/>
      <c r="B99" s="38"/>
      <c r="C99" s="38"/>
      <c r="D99" s="38"/>
      <c r="E99" s="38"/>
      <c r="F99" s="38"/>
      <c r="G99" s="38"/>
    </row>
    <row r="100" spans="1:7" x14ac:dyDescent="0.25">
      <c r="A100" s="39"/>
      <c r="B100" s="38"/>
      <c r="C100" s="38"/>
      <c r="D100" s="38"/>
      <c r="E100" s="38"/>
      <c r="F100" s="38"/>
      <c r="G100" s="38"/>
    </row>
    <row r="101" spans="1:7" x14ac:dyDescent="0.25">
      <c r="A101" s="39"/>
      <c r="B101" s="38"/>
      <c r="C101" s="38"/>
      <c r="D101" s="38"/>
      <c r="E101" s="38"/>
      <c r="F101" s="38"/>
      <c r="G101" s="38"/>
    </row>
    <row r="102" spans="1:7" x14ac:dyDescent="0.25">
      <c r="A102" s="39"/>
      <c r="B102" s="38"/>
      <c r="C102" s="38"/>
      <c r="D102" s="38"/>
      <c r="E102" s="38"/>
      <c r="F102" s="38"/>
      <c r="G102" s="38"/>
    </row>
    <row r="103" spans="1:7" x14ac:dyDescent="0.25">
      <c r="A103" s="39"/>
      <c r="B103" s="38"/>
      <c r="C103" s="38"/>
      <c r="D103" s="38"/>
      <c r="E103" s="38"/>
      <c r="F103" s="38"/>
      <c r="G103" s="38"/>
    </row>
    <row r="104" spans="1:7" x14ac:dyDescent="0.25">
      <c r="A104" s="39"/>
      <c r="B104" s="38"/>
      <c r="C104" s="38"/>
      <c r="D104" s="38"/>
      <c r="E104" s="38"/>
      <c r="F104" s="38"/>
      <c r="G104" s="38"/>
    </row>
    <row r="105" spans="1:7" x14ac:dyDescent="0.25">
      <c r="A105" s="39"/>
      <c r="B105" s="38"/>
      <c r="C105" s="38"/>
      <c r="D105" s="38"/>
      <c r="E105" s="38"/>
      <c r="F105" s="38"/>
      <c r="G105" s="38"/>
    </row>
    <row r="106" spans="1:7" x14ac:dyDescent="0.25">
      <c r="A106" s="39"/>
      <c r="B106" s="38"/>
      <c r="C106" s="38"/>
      <c r="D106" s="38"/>
      <c r="E106" s="38"/>
      <c r="F106" s="38"/>
      <c r="G106" s="38"/>
    </row>
    <row r="107" spans="1:7" x14ac:dyDescent="0.25">
      <c r="A107" s="39"/>
      <c r="B107" s="38"/>
      <c r="C107" s="38"/>
      <c r="D107" s="38"/>
      <c r="E107" s="38"/>
      <c r="F107" s="38"/>
      <c r="G107" s="38"/>
    </row>
    <row r="108" spans="1:7" x14ac:dyDescent="0.25">
      <c r="A108" s="39"/>
      <c r="B108" s="38"/>
      <c r="C108" s="38"/>
      <c r="D108" s="38"/>
      <c r="E108" s="38"/>
      <c r="F108" s="38"/>
      <c r="G108" s="38"/>
    </row>
    <row r="109" spans="1:7" x14ac:dyDescent="0.25">
      <c r="A109" s="39"/>
      <c r="B109" s="38"/>
      <c r="C109" s="38"/>
      <c r="D109" s="38"/>
      <c r="E109" s="38"/>
      <c r="F109" s="38"/>
      <c r="G109" s="38"/>
    </row>
    <row r="110" spans="1:7" x14ac:dyDescent="0.25">
      <c r="A110" s="39"/>
      <c r="B110" s="38"/>
      <c r="C110" s="38"/>
      <c r="D110" s="38"/>
      <c r="E110" s="38"/>
      <c r="F110" s="38"/>
      <c r="G110" s="38"/>
    </row>
    <row r="111" spans="1:7" x14ac:dyDescent="0.25">
      <c r="A111" s="39"/>
      <c r="B111" s="38"/>
      <c r="C111" s="38"/>
      <c r="D111" s="38"/>
      <c r="E111" s="38"/>
      <c r="F111" s="38"/>
      <c r="G111" s="38"/>
    </row>
    <row r="112" spans="1:7" x14ac:dyDescent="0.25">
      <c r="A112" s="39"/>
      <c r="B112" s="38"/>
      <c r="C112" s="38"/>
      <c r="D112" s="38"/>
      <c r="E112" s="38"/>
      <c r="F112" s="38"/>
      <c r="G112" s="38"/>
    </row>
    <row r="113" spans="1:7" x14ac:dyDescent="0.25">
      <c r="A113" s="39"/>
      <c r="B113" s="38"/>
      <c r="C113" s="38"/>
      <c r="D113" s="38"/>
      <c r="E113" s="38"/>
      <c r="F113" s="38"/>
      <c r="G113" s="38"/>
    </row>
    <row r="114" spans="1:7" x14ac:dyDescent="0.25">
      <c r="A114" s="39"/>
      <c r="B114" s="38"/>
      <c r="C114" s="38"/>
      <c r="D114" s="38"/>
      <c r="E114" s="38"/>
      <c r="F114" s="38"/>
      <c r="G114" s="38"/>
    </row>
    <row r="115" spans="1:7" x14ac:dyDescent="0.25">
      <c r="A115" s="39"/>
      <c r="B115" s="38"/>
      <c r="C115" s="38"/>
      <c r="D115" s="38"/>
      <c r="E115" s="38"/>
      <c r="F115" s="38"/>
      <c r="G115" s="38"/>
    </row>
    <row r="116" spans="1:7" x14ac:dyDescent="0.25">
      <c r="A116" s="39"/>
      <c r="B116" s="38"/>
      <c r="C116" s="38"/>
      <c r="D116" s="38"/>
      <c r="E116" s="38"/>
      <c r="F116" s="38"/>
      <c r="G116" s="38"/>
    </row>
  </sheetData>
  <mergeCells count="11">
    <mergeCell ref="A1:G1"/>
    <mergeCell ref="A2:G2"/>
    <mergeCell ref="A3:G3"/>
    <mergeCell ref="A4:G4"/>
    <mergeCell ref="A73:G73"/>
    <mergeCell ref="A67:G67"/>
    <mergeCell ref="A68:G68"/>
    <mergeCell ref="A69:G69"/>
    <mergeCell ref="A70:G70"/>
    <mergeCell ref="A71:G71"/>
    <mergeCell ref="A72:G72"/>
  </mergeCells>
  <printOptions horizontalCentered="1" verticalCentered="1"/>
  <pageMargins left="0.39370078740157483" right="0.39370078740157483" top="0.35433070866141736" bottom="0.39370078740157483" header="0.39370078740157483" footer="0"/>
  <pageSetup paperSize="8" scale="63" orientation="landscape" r:id="rId1"/>
  <headerFooter>
    <oddHeader>&amp;R&amp;"Arial,Negrita"&amp;11CUADRO No. "B3"</oddHeader>
    <oddFooter>&amp;LFecha:  &amp;D&amp;R&amp;"Arial,Negrita"&amp;9Planificación Nacional - XM</oddFooter>
  </headerFooter>
  <ignoredErrors>
    <ignoredError sqref="F58:G58 C58:E5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Ene 2021</vt:lpstr>
      <vt:lpstr>Feb 2021</vt:lpstr>
      <vt:lpstr>Mar 2021</vt:lpstr>
      <vt:lpstr>Abr 2021</vt:lpstr>
      <vt:lpstr>May 2021</vt:lpstr>
      <vt:lpstr>Acum</vt:lpstr>
      <vt:lpstr>Recaudación abierta</vt:lpstr>
      <vt:lpstr>'Abr 2021'!Área_de_impresión</vt:lpstr>
      <vt:lpstr>Acum!Área_de_impresión</vt:lpstr>
      <vt:lpstr>'Ene 2021'!Área_de_impresión</vt:lpstr>
      <vt:lpstr>'Feb 2021'!Área_de_impresión</vt:lpstr>
      <vt:lpstr>'Mar 2021'!Área_de_impresión</vt:lpstr>
      <vt:lpstr>'May 2021'!Área_de_impresión</vt:lpstr>
      <vt:lpstr>'Recaudación abierta'!Área_de_impresión</vt:lpstr>
    </vt:vector>
  </TitlesOfParts>
  <Company>SRI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Chasi Toapanta, Julissa Elizabeth</dc:creator>
  <cp:lastModifiedBy>Martinez Tapia, Gerardo Ivan</cp:lastModifiedBy>
  <cp:lastPrinted>2019-10-03T17:15:07Z</cp:lastPrinted>
  <dcterms:created xsi:type="dcterms:W3CDTF">2018-02-06T15:09:54Z</dcterms:created>
  <dcterms:modified xsi:type="dcterms:W3CDTF">2021-06-24T15:43:59Z</dcterms:modified>
</cp:coreProperties>
</file>