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D:\Inf_historico2\PLANIFICACIÓN\REPORTES DE CIERRRE MENSUAL\PUBLICACIÓN WEB\2026\Septiembre2026\"/>
    </mc:Choice>
  </mc:AlternateContent>
  <xr:revisionPtr revIDLastSave="0" documentId="13_ncr:1_{8DE57549-4C8B-40FA-A549-9C0A842418B3}" xr6:coauthVersionLast="47" xr6:coauthVersionMax="47" xr10:uidLastSave="{00000000-0000-0000-0000-000000000000}"/>
  <bookViews>
    <workbookView xWindow="-108" yWindow="-108" windowWidth="23256" windowHeight="12456" tabRatio="892" activeTab="12" xr2:uid="{00000000-000D-0000-FFFF-FFFF00000000}"/>
  </bookViews>
  <sheets>
    <sheet name="Ene 2026" sheetId="44" r:id="rId1"/>
    <sheet name="Feb 2026" sheetId="45" r:id="rId2"/>
    <sheet name="Mar 2026" sheetId="57" r:id="rId3"/>
    <sheet name="Abr 2026" sheetId="58" r:id="rId4"/>
    <sheet name="May 2026" sheetId="59" r:id="rId5"/>
    <sheet name="Jun 2026" sheetId="67" r:id="rId6"/>
    <sheet name="Jul 2026" sheetId="61" r:id="rId7"/>
    <sheet name="Ago 2026" sheetId="62" r:id="rId8"/>
    <sheet name="Sept 2026" sheetId="63" r:id="rId9"/>
    <sheet name="Oct 2025" sheetId="68" state="hidden" r:id="rId10"/>
    <sheet name="Nov2025" sheetId="69" state="hidden" r:id="rId11"/>
    <sheet name="Dic2025" sheetId="71" state="hidden" r:id="rId12"/>
    <sheet name="Acum" sheetId="43" r:id="rId13"/>
    <sheet name="Recaudación abierta" sheetId="31" r:id="rId14"/>
  </sheets>
  <definedNames>
    <definedName name="_xlnm.Print_Area" localSheetId="3">'Abr 2026'!$A$1:$I$153</definedName>
    <definedName name="_xlnm.Print_Area" localSheetId="12">Acum!$A$1:$I$153</definedName>
    <definedName name="_xlnm.Print_Area" localSheetId="7">'Ago 2026'!$A$1:$I$152</definedName>
    <definedName name="_xlnm.Print_Area" localSheetId="11">'Dic2025'!$A$1:$I$162</definedName>
    <definedName name="_xlnm.Print_Area" localSheetId="0">'Ene 2026'!$A$1:$I$151</definedName>
    <definedName name="_xlnm.Print_Area" localSheetId="1">'Feb 2026'!$A$1:$I$153</definedName>
    <definedName name="_xlnm.Print_Area" localSheetId="6">'Jul 2026'!$A$1:$I$152</definedName>
    <definedName name="_xlnm.Print_Area" localSheetId="5">'Jun 2026'!$A$1:$I$153</definedName>
    <definedName name="_xlnm.Print_Area" localSheetId="2">'Mar 2026'!$A$1:$I$151</definedName>
    <definedName name="_xlnm.Print_Area" localSheetId="4">'May 2026'!$A$1:$I$153</definedName>
    <definedName name="_xlnm.Print_Area" localSheetId="10">'Nov2025'!$A$1:$I$162</definedName>
    <definedName name="_xlnm.Print_Area" localSheetId="9">'Oct 2025'!$A$1:$I$159</definedName>
    <definedName name="_xlnm.Print_Area" localSheetId="13">'Recaudación abierta'!$A$1:$J$83</definedName>
    <definedName name="_xlnm.Print_Area" localSheetId="8">'Sept 2026'!$A$1:$I$151</definedName>
    <definedName name="REPRESENTANTE_SRI">#REF!</definedName>
    <definedName name="Z_8CB2C254_96FC_4087_BB04_55B2BA5977AB_.wvu.PrintArea" localSheetId="13" hidden="1">'Recaudación abierta'!$A$1:$G$91</definedName>
  </definedNames>
  <calcPr calcId="191029"/>
  <customWorkbookViews>
    <customWorkbookView name="1" guid="{8CB2C254-96FC-4087-BB04-55B2BA5977AB}" maximized="1" xWindow="-8" yWindow="-8" windowWidth="1456" windowHeight="876" tabRatio="892" activeSheetId="9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31" i="62" l="1"/>
  <c r="G83" i="43"/>
  <c r="G82" i="43"/>
  <c r="G59" i="43"/>
  <c r="G60" i="43"/>
  <c r="G61" i="43"/>
  <c r="G62" i="43"/>
  <c r="G63" i="43"/>
  <c r="G64" i="43"/>
  <c r="G65" i="43"/>
  <c r="G66" i="43"/>
  <c r="G67" i="43"/>
  <c r="G68" i="43"/>
  <c r="G69" i="43"/>
  <c r="G70" i="43"/>
  <c r="G71" i="43"/>
  <c r="G72" i="43"/>
  <c r="G73" i="43"/>
  <c r="G74" i="43"/>
  <c r="G75" i="43"/>
  <c r="G76" i="43"/>
  <c r="G77" i="43"/>
  <c r="G78" i="43"/>
  <c r="G79" i="43"/>
  <c r="G58" i="43"/>
  <c r="J65" i="31"/>
  <c r="J12" i="31"/>
  <c r="F128" i="63"/>
  <c r="D88" i="63"/>
  <c r="D87" i="63"/>
  <c r="D86" i="63" s="1"/>
  <c r="D88" i="62"/>
  <c r="D87" i="62"/>
  <c r="D86" i="62"/>
  <c r="D88" i="61"/>
  <c r="D86" i="61" s="1"/>
  <c r="D87" i="61"/>
  <c r="D88" i="67"/>
  <c r="D86" i="67" s="1"/>
  <c r="D87" i="67"/>
  <c r="D88" i="59"/>
  <c r="D87" i="59"/>
  <c r="D86" i="59"/>
  <c r="D88" i="58"/>
  <c r="D86" i="58" s="1"/>
  <c r="D87" i="58"/>
  <c r="D88" i="57"/>
  <c r="D87" i="57"/>
  <c r="D86" i="57" s="1"/>
  <c r="D88" i="45"/>
  <c r="D87" i="45"/>
  <c r="D86" i="45"/>
  <c r="D86" i="44"/>
  <c r="D88" i="44"/>
  <c r="D87" i="44"/>
  <c r="F87" i="43"/>
  <c r="F87" i="63"/>
  <c r="F30" i="63"/>
  <c r="F31" i="63"/>
  <c r="F29" i="63"/>
  <c r="F17" i="63"/>
  <c r="F18" i="63"/>
  <c r="F19" i="63"/>
  <c r="F20" i="63"/>
  <c r="F21" i="63"/>
  <c r="F22" i="63"/>
  <c r="F23" i="63"/>
  <c r="F24" i="63"/>
  <c r="F25" i="63"/>
  <c r="F26" i="63"/>
  <c r="F27" i="63"/>
  <c r="F28" i="63"/>
  <c r="F11" i="63"/>
  <c r="F12" i="63"/>
  <c r="F13" i="63"/>
  <c r="F14" i="63"/>
  <c r="F15" i="63"/>
  <c r="F16" i="63"/>
  <c r="D87" i="43" l="1"/>
  <c r="J8" i="31" l="1"/>
  <c r="K12" i="31"/>
  <c r="K9" i="31"/>
  <c r="F87" i="62"/>
  <c r="F80" i="62"/>
  <c r="D124" i="43"/>
  <c r="D88" i="43" s="1"/>
  <c r="D86" i="43" s="1"/>
  <c r="D123" i="43"/>
  <c r="D120" i="43"/>
  <c r="D119" i="43"/>
  <c r="D96" i="43"/>
  <c r="D97" i="43"/>
  <c r="D98" i="43"/>
  <c r="D99" i="43"/>
  <c r="D101" i="43"/>
  <c r="D102" i="43"/>
  <c r="D103" i="43"/>
  <c r="D104" i="43"/>
  <c r="D105" i="43"/>
  <c r="D106" i="43"/>
  <c r="D107" i="43"/>
  <c r="D108" i="43"/>
  <c r="D109" i="43"/>
  <c r="D110" i="43"/>
  <c r="D111" i="43"/>
  <c r="D112" i="43"/>
  <c r="D113" i="43"/>
  <c r="D114" i="43"/>
  <c r="D115" i="43"/>
  <c r="D116" i="43"/>
  <c r="F124" i="43"/>
  <c r="F123" i="43"/>
  <c r="F120" i="43"/>
  <c r="F119" i="43"/>
  <c r="F96" i="43"/>
  <c r="F97" i="43"/>
  <c r="F98" i="43"/>
  <c r="F99" i="43"/>
  <c r="F101" i="43"/>
  <c r="F102" i="43"/>
  <c r="F103" i="43"/>
  <c r="F104" i="43"/>
  <c r="F105" i="43"/>
  <c r="F106" i="43"/>
  <c r="F107" i="43"/>
  <c r="F108" i="43"/>
  <c r="F109" i="43"/>
  <c r="F110" i="43"/>
  <c r="F111" i="43"/>
  <c r="F112" i="43"/>
  <c r="F113" i="43"/>
  <c r="F114" i="43"/>
  <c r="F115" i="43"/>
  <c r="F116" i="43"/>
  <c r="G96" i="43"/>
  <c r="G97" i="43"/>
  <c r="G98" i="43"/>
  <c r="G99" i="43"/>
  <c r="G101" i="43"/>
  <c r="G102" i="43"/>
  <c r="G103" i="43"/>
  <c r="G104" i="43"/>
  <c r="G105" i="43"/>
  <c r="G106" i="43"/>
  <c r="G107" i="43"/>
  <c r="G108" i="43"/>
  <c r="G109" i="43"/>
  <c r="G110" i="43"/>
  <c r="G111" i="43"/>
  <c r="G112" i="43"/>
  <c r="G113" i="43"/>
  <c r="G114" i="43"/>
  <c r="G115" i="43"/>
  <c r="G116" i="43"/>
  <c r="F83" i="43" l="1"/>
  <c r="F59" i="43"/>
  <c r="F60" i="43"/>
  <c r="F61" i="43"/>
  <c r="F62" i="43"/>
  <c r="F63" i="43"/>
  <c r="F64" i="43"/>
  <c r="F65" i="43"/>
  <c r="F66" i="43"/>
  <c r="F67" i="43"/>
  <c r="F68" i="43"/>
  <c r="F69" i="43"/>
  <c r="F70" i="43"/>
  <c r="F71" i="43"/>
  <c r="F72" i="43"/>
  <c r="F73" i="43"/>
  <c r="F74" i="43"/>
  <c r="F75" i="43"/>
  <c r="F76" i="43"/>
  <c r="F77" i="43"/>
  <c r="F78" i="43"/>
  <c r="F79" i="43"/>
  <c r="F58" i="43"/>
  <c r="D13" i="63"/>
  <c r="D13" i="43" s="1"/>
  <c r="F13" i="43"/>
  <c r="G13" i="63"/>
  <c r="G13" i="43" s="1"/>
  <c r="F12" i="43"/>
  <c r="G84" i="63" l="1"/>
  <c r="F84" i="63"/>
  <c r="F55" i="63" s="1"/>
  <c r="G80" i="63"/>
  <c r="F80" i="63"/>
  <c r="F88" i="63"/>
  <c r="G120" i="43"/>
  <c r="G119" i="43"/>
  <c r="G87" i="63" l="1"/>
  <c r="G87" i="43" s="1"/>
  <c r="G123" i="43"/>
  <c r="K61" i="31"/>
  <c r="B61" i="31" s="1"/>
  <c r="G88" i="63"/>
  <c r="G124" i="43"/>
  <c r="K62" i="31"/>
  <c r="F100" i="63"/>
  <c r="D100" i="63"/>
  <c r="F29" i="62"/>
  <c r="F30" i="62"/>
  <c r="F31" i="62"/>
  <c r="F84" i="62"/>
  <c r="F55" i="62" s="1"/>
  <c r="D95" i="63" l="1"/>
  <c r="D100" i="43"/>
  <c r="F95" i="63"/>
  <c r="F100" i="43"/>
  <c r="F86" i="63"/>
  <c r="G86" i="63"/>
  <c r="G100" i="63"/>
  <c r="F87" i="59"/>
  <c r="F88" i="59"/>
  <c r="G95" i="63" l="1"/>
  <c r="G10" i="63" s="1"/>
  <c r="G100" i="43"/>
  <c r="F95" i="43"/>
  <c r="F10" i="63"/>
  <c r="I43" i="44"/>
  <c r="I43" i="45"/>
  <c r="I43" i="57"/>
  <c r="D100" i="44" l="1"/>
  <c r="D95" i="44" s="1"/>
  <c r="F130" i="45"/>
  <c r="G130" i="45"/>
  <c r="D100" i="45"/>
  <c r="D95" i="45"/>
  <c r="F84" i="61" l="1"/>
  <c r="F82" i="43" s="1"/>
  <c r="F55" i="61" l="1"/>
  <c r="J61" i="31"/>
  <c r="J62" i="31"/>
  <c r="J9" i="31"/>
  <c r="L9" i="31"/>
  <c r="M9" i="31"/>
  <c r="N9" i="31"/>
  <c r="F35" i="62"/>
  <c r="F88" i="62"/>
  <c r="G88" i="62"/>
  <c r="G87" i="62"/>
  <c r="G17" i="62"/>
  <c r="G18" i="62"/>
  <c r="G19" i="62"/>
  <c r="G20" i="62"/>
  <c r="G21" i="62"/>
  <c r="G22" i="62"/>
  <c r="G23" i="62"/>
  <c r="G24" i="62"/>
  <c r="G25" i="62"/>
  <c r="G26" i="62"/>
  <c r="G27" i="62"/>
  <c r="G28" i="62"/>
  <c r="G29" i="62"/>
  <c r="G30" i="62"/>
  <c r="G16" i="62"/>
  <c r="F17" i="62"/>
  <c r="F18" i="62"/>
  <c r="F19" i="62"/>
  <c r="F20" i="62"/>
  <c r="F21" i="62"/>
  <c r="F22" i="62"/>
  <c r="F23" i="62"/>
  <c r="F24" i="62"/>
  <c r="F25" i="62"/>
  <c r="F26" i="62"/>
  <c r="F27" i="62"/>
  <c r="F28" i="62"/>
  <c r="F16" i="62"/>
  <c r="D17" i="62"/>
  <c r="D18" i="62"/>
  <c r="D19" i="62"/>
  <c r="D20" i="62"/>
  <c r="D21" i="62"/>
  <c r="D22" i="62"/>
  <c r="D23" i="62"/>
  <c r="D24" i="62"/>
  <c r="D25" i="62"/>
  <c r="D26" i="62"/>
  <c r="D27" i="62"/>
  <c r="D28" i="62"/>
  <c r="D29" i="62"/>
  <c r="D30" i="62"/>
  <c r="D31" i="62"/>
  <c r="D16" i="62"/>
  <c r="F34" i="62"/>
  <c r="D11" i="62"/>
  <c r="E115" i="43"/>
  <c r="E116" i="43"/>
  <c r="G125" i="62"/>
  <c r="F125" i="62"/>
  <c r="D125" i="62"/>
  <c r="G121" i="62"/>
  <c r="F121" i="62"/>
  <c r="F128" i="62" s="1"/>
  <c r="D121" i="62"/>
  <c r="D128" i="62" s="1"/>
  <c r="D100" i="62"/>
  <c r="D14" i="62"/>
  <c r="D12" i="62"/>
  <c r="F100" i="62"/>
  <c r="F12" i="62"/>
  <c r="F11" i="62"/>
  <c r="F13" i="62"/>
  <c r="G14" i="62"/>
  <c r="G12" i="62"/>
  <c r="G35" i="62"/>
  <c r="D35" i="62"/>
  <c r="G34" i="62"/>
  <c r="D34" i="62"/>
  <c r="F14" i="62"/>
  <c r="G13" i="62"/>
  <c r="D13" i="62"/>
  <c r="G11" i="62"/>
  <c r="I67" i="31"/>
  <c r="I66" i="31"/>
  <c r="I57" i="31"/>
  <c r="I58" i="31"/>
  <c r="I59" i="31"/>
  <c r="I56" i="31"/>
  <c r="I50" i="31"/>
  <c r="I51" i="31"/>
  <c r="I49" i="31"/>
  <c r="I48" i="31"/>
  <c r="I47" i="31"/>
  <c r="I22" i="31"/>
  <c r="I9" i="31"/>
  <c r="I46" i="31"/>
  <c r="I24" i="31"/>
  <c r="I21" i="31"/>
  <c r="I16" i="31"/>
  <c r="I17" i="31"/>
  <c r="I18" i="31"/>
  <c r="I19" i="31"/>
  <c r="I15" i="31"/>
  <c r="I13" i="31"/>
  <c r="I12" i="31"/>
  <c r="B11" i="31"/>
  <c r="I10" i="31"/>
  <c r="F88" i="67"/>
  <c r="G87" i="61"/>
  <c r="G88" i="61"/>
  <c r="F88" i="61"/>
  <c r="F36" i="62" l="1"/>
  <c r="G128" i="62"/>
  <c r="D15" i="62"/>
  <c r="D95" i="62"/>
  <c r="D117" i="62" s="1"/>
  <c r="D130" i="62" s="1"/>
  <c r="F15" i="62"/>
  <c r="F95" i="62"/>
  <c r="F117" i="62" s="1"/>
  <c r="F130" i="62" s="1"/>
  <c r="F127" i="62" s="1"/>
  <c r="G100" i="62"/>
  <c r="G15" i="62"/>
  <c r="G95" i="62"/>
  <c r="F86" i="62"/>
  <c r="F52" i="62" s="1"/>
  <c r="G86" i="62"/>
  <c r="I62" i="31"/>
  <c r="I61" i="31"/>
  <c r="G134" i="43"/>
  <c r="F134" i="43"/>
  <c r="G131" i="43"/>
  <c r="G132" i="43"/>
  <c r="F132" i="43"/>
  <c r="F131" i="43"/>
  <c r="E124" i="43"/>
  <c r="E123" i="43"/>
  <c r="G125" i="61"/>
  <c r="F125" i="61"/>
  <c r="D125" i="61"/>
  <c r="G121" i="61"/>
  <c r="G128" i="61" s="1"/>
  <c r="F121" i="61"/>
  <c r="D121" i="61"/>
  <c r="D128" i="61" s="1"/>
  <c r="G100" i="61"/>
  <c r="G95" i="61" s="1"/>
  <c r="F100" i="61"/>
  <c r="D100" i="61"/>
  <c r="F95" i="61"/>
  <c r="F117" i="61" s="1"/>
  <c r="I93" i="61"/>
  <c r="G93" i="61"/>
  <c r="F93" i="61"/>
  <c r="D93" i="61"/>
  <c r="F87" i="61"/>
  <c r="G86" i="61"/>
  <c r="G80" i="61"/>
  <c r="F80" i="61"/>
  <c r="G55" i="61"/>
  <c r="D55" i="61"/>
  <c r="G50" i="61"/>
  <c r="F50" i="61"/>
  <c r="G45" i="61"/>
  <c r="F45" i="61"/>
  <c r="G43" i="61"/>
  <c r="F43" i="61"/>
  <c r="G42" i="61"/>
  <c r="F42" i="61"/>
  <c r="G35" i="61"/>
  <c r="F35" i="61"/>
  <c r="D35" i="61"/>
  <c r="G34" i="61"/>
  <c r="F34" i="61"/>
  <c r="D34" i="61"/>
  <c r="G31" i="61"/>
  <c r="F31" i="61"/>
  <c r="D31" i="61"/>
  <c r="G30" i="61"/>
  <c r="F30" i="61"/>
  <c r="D30" i="61"/>
  <c r="G29" i="61"/>
  <c r="F29" i="61"/>
  <c r="D29" i="61"/>
  <c r="G28" i="61"/>
  <c r="F28" i="61"/>
  <c r="D28" i="61"/>
  <c r="G27" i="61"/>
  <c r="F27" i="61"/>
  <c r="D27" i="61"/>
  <c r="G26" i="61"/>
  <c r="F26" i="61"/>
  <c r="D26" i="61"/>
  <c r="G25" i="61"/>
  <c r="F25" i="61"/>
  <c r="D25" i="61"/>
  <c r="G24" i="61"/>
  <c r="F24" i="61"/>
  <c r="D24" i="61"/>
  <c r="G23" i="61"/>
  <c r="F23" i="61"/>
  <c r="D23" i="61"/>
  <c r="G22" i="61"/>
  <c r="F22" i="61"/>
  <c r="D22" i="61"/>
  <c r="G21" i="61"/>
  <c r="F21" i="61"/>
  <c r="D21" i="61"/>
  <c r="G20" i="61"/>
  <c r="F20" i="61"/>
  <c r="D20" i="61"/>
  <c r="G19" i="61"/>
  <c r="F19" i="61"/>
  <c r="D19" i="61"/>
  <c r="G18" i="61"/>
  <c r="F18" i="61"/>
  <c r="D18" i="61"/>
  <c r="G17" i="61"/>
  <c r="F17" i="61"/>
  <c r="D17" i="61"/>
  <c r="G16" i="61"/>
  <c r="F16" i="61"/>
  <c r="D16" i="61"/>
  <c r="G14" i="61"/>
  <c r="F14" i="61"/>
  <c r="D14" i="61"/>
  <c r="G13" i="61"/>
  <c r="F13" i="61"/>
  <c r="D13" i="61"/>
  <c r="G12" i="61"/>
  <c r="F12" i="61"/>
  <c r="D12" i="61"/>
  <c r="G11" i="61"/>
  <c r="F11" i="61"/>
  <c r="D11" i="61"/>
  <c r="B72" i="31"/>
  <c r="B71" i="31"/>
  <c r="B70" i="31"/>
  <c r="G9" i="31"/>
  <c r="H13" i="31"/>
  <c r="H12" i="31"/>
  <c r="H9" i="31"/>
  <c r="H62" i="31"/>
  <c r="H61" i="31"/>
  <c r="H24" i="31"/>
  <c r="G117" i="62" l="1"/>
  <c r="D95" i="61"/>
  <c r="D117" i="61" s="1"/>
  <c r="D130" i="61" s="1"/>
  <c r="G10" i="62"/>
  <c r="D10" i="62"/>
  <c r="F10" i="62"/>
  <c r="G117" i="61"/>
  <c r="G130" i="61" s="1"/>
  <c r="D127" i="62"/>
  <c r="I123" i="61"/>
  <c r="G52" i="61"/>
  <c r="F128" i="61"/>
  <c r="D36" i="61"/>
  <c r="D39" i="61" s="1"/>
  <c r="F130" i="61"/>
  <c r="F36" i="61"/>
  <c r="F39" i="61" s="1"/>
  <c r="D15" i="61"/>
  <c r="D10" i="61" s="1"/>
  <c r="D32" i="61" s="1"/>
  <c r="F15" i="61"/>
  <c r="F10" i="61" s="1"/>
  <c r="F32" i="61" s="1"/>
  <c r="G15" i="61"/>
  <c r="G10" i="61" s="1"/>
  <c r="G32" i="61" s="1"/>
  <c r="F86" i="61"/>
  <c r="F52" i="61" s="1"/>
  <c r="G36" i="61"/>
  <c r="G39" i="61" s="1"/>
  <c r="F100" i="67"/>
  <c r="F87" i="67"/>
  <c r="F32" i="62" l="1"/>
  <c r="F41" i="62" s="1"/>
  <c r="I42" i="62" s="1"/>
  <c r="G130" i="62"/>
  <c r="D127" i="61"/>
  <c r="F127" i="61"/>
  <c r="I95" i="61"/>
  <c r="G41" i="61"/>
  <c r="F133" i="61"/>
  <c r="F135" i="61" s="1"/>
  <c r="F41" i="61"/>
  <c r="I42" i="61" s="1"/>
  <c r="D41" i="61"/>
  <c r="G127" i="61"/>
  <c r="I127" i="61" s="1"/>
  <c r="G133" i="61"/>
  <c r="G135" i="61" s="1"/>
  <c r="I119" i="61"/>
  <c r="I128" i="61"/>
  <c r="D95" i="67"/>
  <c r="F95" i="67"/>
  <c r="G100" i="67"/>
  <c r="G95" i="67"/>
  <c r="F44" i="61" l="1"/>
  <c r="F46" i="61" s="1"/>
  <c r="F38" i="61"/>
  <c r="G127" i="62"/>
  <c r="D38" i="61"/>
  <c r="I43" i="61"/>
  <c r="G38" i="61"/>
  <c r="I38" i="61" s="1"/>
  <c r="I41" i="61"/>
  <c r="D44" i="61"/>
  <c r="D46" i="61" s="1"/>
  <c r="I34" i="61"/>
  <c r="I39" i="61"/>
  <c r="I10" i="61"/>
  <c r="G44" i="61"/>
  <c r="G46" i="61" s="1"/>
  <c r="G88" i="67"/>
  <c r="G87" i="67"/>
  <c r="G80" i="67"/>
  <c r="F80" i="67"/>
  <c r="G86" i="67" l="1"/>
  <c r="G43" i="67"/>
  <c r="F43" i="67"/>
  <c r="G42" i="67"/>
  <c r="F42" i="67"/>
  <c r="G35" i="67"/>
  <c r="F35" i="67"/>
  <c r="D35" i="67"/>
  <c r="G34" i="67"/>
  <c r="F34" i="67"/>
  <c r="D34" i="67"/>
  <c r="G31" i="67"/>
  <c r="F31" i="67"/>
  <c r="F31" i="43" s="1"/>
  <c r="D31" i="67"/>
  <c r="G30" i="67"/>
  <c r="F30" i="67"/>
  <c r="F30" i="43" s="1"/>
  <c r="D30" i="67"/>
  <c r="G29" i="67"/>
  <c r="F29" i="67"/>
  <c r="F29" i="43" s="1"/>
  <c r="D29" i="67"/>
  <c r="G28" i="67"/>
  <c r="F28" i="67"/>
  <c r="F28" i="43" s="1"/>
  <c r="D28" i="67"/>
  <c r="G27" i="67"/>
  <c r="F27" i="67"/>
  <c r="F27" i="43" s="1"/>
  <c r="D27" i="67"/>
  <c r="G26" i="67"/>
  <c r="F26" i="67"/>
  <c r="F26" i="43" s="1"/>
  <c r="D26" i="67"/>
  <c r="G25" i="67"/>
  <c r="F25" i="67"/>
  <c r="F25" i="43" s="1"/>
  <c r="D25" i="67"/>
  <c r="G24" i="67"/>
  <c r="F24" i="67"/>
  <c r="F24" i="43" s="1"/>
  <c r="D24" i="67"/>
  <c r="G23" i="67"/>
  <c r="F23" i="67"/>
  <c r="F23" i="43" s="1"/>
  <c r="D23" i="67"/>
  <c r="G22" i="67"/>
  <c r="F22" i="67"/>
  <c r="F22" i="43" s="1"/>
  <c r="D22" i="67"/>
  <c r="G21" i="67"/>
  <c r="F21" i="67"/>
  <c r="F21" i="43" s="1"/>
  <c r="D21" i="67"/>
  <c r="G20" i="67"/>
  <c r="F20" i="67"/>
  <c r="F20" i="43" s="1"/>
  <c r="D20" i="67"/>
  <c r="G19" i="67"/>
  <c r="F19" i="67"/>
  <c r="F19" i="43" s="1"/>
  <c r="D19" i="67"/>
  <c r="G18" i="67"/>
  <c r="F18" i="67"/>
  <c r="F18" i="43" s="1"/>
  <c r="D18" i="67"/>
  <c r="G17" i="67"/>
  <c r="F17" i="67"/>
  <c r="F17" i="43" s="1"/>
  <c r="D17" i="67"/>
  <c r="G16" i="67"/>
  <c r="F16" i="67"/>
  <c r="F16" i="43" s="1"/>
  <c r="D16" i="67"/>
  <c r="D15" i="67"/>
  <c r="G14" i="67"/>
  <c r="F14" i="67"/>
  <c r="F14" i="43" s="1"/>
  <c r="D14" i="67"/>
  <c r="G13" i="67"/>
  <c r="F13" i="67"/>
  <c r="D13" i="67"/>
  <c r="G12" i="67"/>
  <c r="F12" i="67"/>
  <c r="D12" i="67"/>
  <c r="G11" i="67"/>
  <c r="F11" i="67"/>
  <c r="F11" i="43" s="1"/>
  <c r="D11" i="67"/>
  <c r="G12" i="31"/>
  <c r="G13" i="31"/>
  <c r="G61" i="31"/>
  <c r="G62" i="31"/>
  <c r="D10" i="67" l="1"/>
  <c r="G15" i="67"/>
  <c r="F15" i="67"/>
  <c r="F15" i="43" s="1"/>
  <c r="F10" i="67" l="1"/>
  <c r="F10" i="43" s="1"/>
  <c r="F32" i="43" s="1"/>
  <c r="G10" i="67"/>
  <c r="G35" i="59"/>
  <c r="F35" i="59"/>
  <c r="D35" i="59"/>
  <c r="G34" i="59"/>
  <c r="F34" i="59"/>
  <c r="D34" i="59"/>
  <c r="G31" i="59"/>
  <c r="F31" i="59"/>
  <c r="D31" i="59"/>
  <c r="G30" i="59"/>
  <c r="F30" i="59"/>
  <c r="D30" i="59"/>
  <c r="G29" i="59"/>
  <c r="F29" i="59"/>
  <c r="D29" i="59"/>
  <c r="G28" i="59"/>
  <c r="F28" i="59"/>
  <c r="D28" i="59"/>
  <c r="G27" i="59"/>
  <c r="F27" i="59"/>
  <c r="D27" i="59"/>
  <c r="G26" i="59"/>
  <c r="F26" i="59"/>
  <c r="D26" i="59"/>
  <c r="G25" i="59"/>
  <c r="F25" i="59"/>
  <c r="D25" i="59"/>
  <c r="G24" i="59"/>
  <c r="F24" i="59"/>
  <c r="D24" i="59"/>
  <c r="G23" i="59"/>
  <c r="F23" i="59"/>
  <c r="D23" i="59"/>
  <c r="G22" i="59"/>
  <c r="F22" i="59"/>
  <c r="D22" i="59"/>
  <c r="G21" i="59"/>
  <c r="F21" i="59"/>
  <c r="D21" i="59"/>
  <c r="G20" i="59"/>
  <c r="F20" i="59"/>
  <c r="D20" i="59"/>
  <c r="G19" i="59"/>
  <c r="F19" i="59"/>
  <c r="G18" i="59"/>
  <c r="F18" i="59"/>
  <c r="G17" i="59"/>
  <c r="F17" i="59"/>
  <c r="G16" i="59"/>
  <c r="F16" i="59"/>
  <c r="D16" i="59"/>
  <c r="G14" i="59"/>
  <c r="F14" i="59"/>
  <c r="D14" i="59"/>
  <c r="G13" i="59"/>
  <c r="F13" i="59"/>
  <c r="G12" i="59"/>
  <c r="F12" i="59"/>
  <c r="G11" i="59"/>
  <c r="F11" i="59"/>
  <c r="D11" i="59"/>
  <c r="D19" i="59"/>
  <c r="D18" i="59"/>
  <c r="D13" i="59"/>
  <c r="D12" i="59"/>
  <c r="F100" i="59"/>
  <c r="G100" i="59"/>
  <c r="G95" i="59" l="1"/>
  <c r="D17" i="59"/>
  <c r="D15" i="59" s="1"/>
  <c r="D10" i="59" s="1"/>
  <c r="G15" i="59"/>
  <c r="F15" i="59"/>
  <c r="D95" i="59"/>
  <c r="F95" i="59"/>
  <c r="G87" i="59"/>
  <c r="G88" i="59"/>
  <c r="E96" i="43"/>
  <c r="G80" i="59"/>
  <c r="G55" i="59" s="1"/>
  <c r="F80" i="59"/>
  <c r="F55" i="59" s="1"/>
  <c r="F125" i="59"/>
  <c r="D125" i="59"/>
  <c r="F10" i="59" l="1"/>
  <c r="G10" i="59"/>
  <c r="G125" i="59"/>
  <c r="G34" i="44"/>
  <c r="F67" i="31"/>
  <c r="F66" i="31"/>
  <c r="F62" i="31"/>
  <c r="F61" i="31"/>
  <c r="F59" i="31"/>
  <c r="F58" i="31"/>
  <c r="F57" i="31"/>
  <c r="F56" i="31"/>
  <c r="F51" i="31"/>
  <c r="F50" i="31"/>
  <c r="F49" i="31"/>
  <c r="F48" i="31"/>
  <c r="F47" i="31"/>
  <c r="F46" i="31"/>
  <c r="F24" i="31"/>
  <c r="F23" i="31" s="1"/>
  <c r="F22" i="31"/>
  <c r="F21" i="31"/>
  <c r="F20" i="31" s="1"/>
  <c r="F19" i="31"/>
  <c r="F18" i="31"/>
  <c r="F17" i="31"/>
  <c r="F16" i="31"/>
  <c r="F15" i="31"/>
  <c r="F13" i="31"/>
  <c r="F12" i="31"/>
  <c r="F9" i="31"/>
  <c r="G35" i="58"/>
  <c r="D125" i="58"/>
  <c r="D24" i="58"/>
  <c r="D23" i="58"/>
  <c r="D22" i="58"/>
  <c r="D20" i="58"/>
  <c r="D16" i="58"/>
  <c r="D12" i="58"/>
  <c r="F35" i="58"/>
  <c r="F34" i="58"/>
  <c r="F24" i="58"/>
  <c r="F23" i="58"/>
  <c r="F18" i="58"/>
  <c r="F17" i="58"/>
  <c r="G88" i="58"/>
  <c r="G87" i="58"/>
  <c r="G34" i="58"/>
  <c r="G18" i="58"/>
  <c r="G19" i="58"/>
  <c r="G20" i="58"/>
  <c r="G21" i="58"/>
  <c r="G24" i="58"/>
  <c r="G27" i="58"/>
  <c r="G28" i="58"/>
  <c r="G29" i="58"/>
  <c r="F69" i="31"/>
  <c r="I134" i="58" s="1"/>
  <c r="L61" i="31"/>
  <c r="M61" i="31"/>
  <c r="N61" i="31"/>
  <c r="L62" i="31"/>
  <c r="M62" i="31"/>
  <c r="N62" i="31"/>
  <c r="G55" i="58"/>
  <c r="F88" i="58"/>
  <c r="F87" i="58"/>
  <c r="G80" i="58"/>
  <c r="F80" i="58"/>
  <c r="D35" i="58"/>
  <c r="D34" i="58"/>
  <c r="G31" i="58"/>
  <c r="F31" i="58"/>
  <c r="D31" i="58"/>
  <c r="F30" i="58"/>
  <c r="D30" i="58"/>
  <c r="D29" i="58"/>
  <c r="F28" i="58"/>
  <c r="D28" i="58"/>
  <c r="F27" i="58"/>
  <c r="D27" i="58"/>
  <c r="G26" i="58"/>
  <c r="F26" i="58"/>
  <c r="D26" i="58"/>
  <c r="G25" i="58"/>
  <c r="F25" i="58"/>
  <c r="D25" i="58"/>
  <c r="F21" i="58"/>
  <c r="F20" i="58"/>
  <c r="F19" i="58"/>
  <c r="D18" i="58"/>
  <c r="D17" i="58"/>
  <c r="F16" i="58"/>
  <c r="F14" i="58"/>
  <c r="D14" i="58"/>
  <c r="G13" i="58"/>
  <c r="F13" i="58"/>
  <c r="D13" i="58"/>
  <c r="F12" i="58"/>
  <c r="G11" i="58"/>
  <c r="F11" i="58"/>
  <c r="D11" i="58"/>
  <c r="F55" i="58"/>
  <c r="F14" i="31" l="1"/>
  <c r="D19" i="58"/>
  <c r="D15" i="58" s="1"/>
  <c r="D10" i="58" s="1"/>
  <c r="D21" i="58"/>
  <c r="D95" i="58"/>
  <c r="D117" i="58" s="1"/>
  <c r="F100" i="58"/>
  <c r="F22" i="58"/>
  <c r="F29" i="58"/>
  <c r="G30" i="58"/>
  <c r="G16" i="58"/>
  <c r="G100" i="58"/>
  <c r="G17" i="58"/>
  <c r="G22" i="58"/>
  <c r="G125" i="58"/>
  <c r="G14" i="58"/>
  <c r="G23" i="58"/>
  <c r="G12" i="58"/>
  <c r="F15" i="58"/>
  <c r="E61" i="31"/>
  <c r="D61" i="31"/>
  <c r="C61" i="31"/>
  <c r="F88" i="57"/>
  <c r="F87" i="57"/>
  <c r="G87" i="57"/>
  <c r="G125" i="45"/>
  <c r="F87" i="45"/>
  <c r="F88" i="45"/>
  <c r="G87" i="45"/>
  <c r="F87" i="44"/>
  <c r="F88" i="44"/>
  <c r="G87" i="44"/>
  <c r="G88" i="44"/>
  <c r="F10" i="58" l="1"/>
  <c r="F10" i="31"/>
  <c r="F8" i="31" s="1"/>
  <c r="F65" i="31" s="1"/>
  <c r="F68" i="31" s="1"/>
  <c r="F73" i="31" s="1"/>
  <c r="G15" i="58"/>
  <c r="G95" i="58"/>
  <c r="F95" i="58"/>
  <c r="F86" i="44"/>
  <c r="D125" i="44"/>
  <c r="F125" i="44"/>
  <c r="F130" i="44" s="1"/>
  <c r="J131" i="44" s="1"/>
  <c r="G125" i="44"/>
  <c r="F86" i="45"/>
  <c r="D125" i="45"/>
  <c r="F125" i="45"/>
  <c r="F86" i="57"/>
  <c r="D125" i="57"/>
  <c r="F125" i="57"/>
  <c r="G125" i="57"/>
  <c r="G86" i="44"/>
  <c r="F117" i="58" l="1"/>
  <c r="G10" i="58"/>
  <c r="G117" i="58"/>
  <c r="J132" i="44"/>
  <c r="D9" i="31"/>
  <c r="E59" i="31"/>
  <c r="E58" i="31"/>
  <c r="E57" i="31"/>
  <c r="E56" i="31"/>
  <c r="E51" i="31"/>
  <c r="E50" i="31"/>
  <c r="E49" i="31"/>
  <c r="E48" i="31"/>
  <c r="E47" i="31"/>
  <c r="E46" i="31"/>
  <c r="E24" i="31"/>
  <c r="E22" i="31"/>
  <c r="E21" i="31"/>
  <c r="E19" i="31"/>
  <c r="E18" i="31"/>
  <c r="E17" i="31"/>
  <c r="E16" i="31"/>
  <c r="E15" i="31"/>
  <c r="E13" i="31"/>
  <c r="E12" i="31"/>
  <c r="E9" i="31"/>
  <c r="E62" i="31"/>
  <c r="E23" i="31" l="1"/>
  <c r="E20" i="31"/>
  <c r="E14" i="31"/>
  <c r="G35" i="57" l="1"/>
  <c r="G34" i="57"/>
  <c r="D31" i="57"/>
  <c r="D30" i="57"/>
  <c r="D29" i="57"/>
  <c r="D28" i="57"/>
  <c r="D27" i="57"/>
  <c r="D26" i="57"/>
  <c r="D25" i="57"/>
  <c r="D24" i="57"/>
  <c r="D23" i="57"/>
  <c r="D22" i="57"/>
  <c r="D21" i="57"/>
  <c r="D20" i="57"/>
  <c r="D19" i="57"/>
  <c r="D18" i="57"/>
  <c r="D17" i="57"/>
  <c r="D16" i="57"/>
  <c r="D14" i="57"/>
  <c r="D13" i="57"/>
  <c r="D12" i="57"/>
  <c r="D11" i="57"/>
  <c r="F31" i="57"/>
  <c r="F30" i="57"/>
  <c r="F29" i="57"/>
  <c r="F28" i="57"/>
  <c r="F27" i="57"/>
  <c r="F26" i="57"/>
  <c r="F25" i="57"/>
  <c r="F24" i="57"/>
  <c r="F23" i="57"/>
  <c r="F22" i="57"/>
  <c r="F21" i="57"/>
  <c r="F20" i="57"/>
  <c r="F19" i="57"/>
  <c r="F18" i="57"/>
  <c r="F17" i="57"/>
  <c r="F16" i="57"/>
  <c r="F14" i="57"/>
  <c r="F13" i="57"/>
  <c r="F12" i="57"/>
  <c r="F11" i="57"/>
  <c r="G31" i="57"/>
  <c r="G30" i="57"/>
  <c r="G29" i="57"/>
  <c r="G28" i="57"/>
  <c r="G24" i="57"/>
  <c r="G21" i="57"/>
  <c r="G17" i="57"/>
  <c r="G18" i="57"/>
  <c r="G19" i="57"/>
  <c r="G20" i="57"/>
  <c r="G22" i="57"/>
  <c r="G23" i="57"/>
  <c r="G25" i="57"/>
  <c r="G26" i="57"/>
  <c r="G27" i="57"/>
  <c r="G16" i="57"/>
  <c r="G14" i="57"/>
  <c r="G13" i="57"/>
  <c r="G12" i="57"/>
  <c r="E10" i="31" s="1"/>
  <c r="E8" i="31" s="1"/>
  <c r="E65" i="31" s="1"/>
  <c r="G11" i="57"/>
  <c r="G88" i="57"/>
  <c r="G86" i="57" s="1"/>
  <c r="F100" i="57"/>
  <c r="D15" i="57" l="1"/>
  <c r="D10" i="57" s="1"/>
  <c r="G15" i="57"/>
  <c r="G10" i="57" s="1"/>
  <c r="F15" i="57"/>
  <c r="F10" i="57" s="1"/>
  <c r="D95" i="57"/>
  <c r="F95" i="57"/>
  <c r="G100" i="57"/>
  <c r="F12" i="44"/>
  <c r="D62" i="31"/>
  <c r="B62" i="31" s="1"/>
  <c r="D12" i="31"/>
  <c r="G88" i="45"/>
  <c r="G95" i="57" l="1"/>
  <c r="G86" i="45"/>
  <c r="F100" i="45"/>
  <c r="G100" i="45"/>
  <c r="G13" i="45"/>
  <c r="F13" i="45"/>
  <c r="D13" i="45"/>
  <c r="E100" i="45"/>
  <c r="C9" i="31"/>
  <c r="E13" i="44"/>
  <c r="F13" i="44"/>
  <c r="G13" i="44"/>
  <c r="F55" i="44"/>
  <c r="F52" i="44" s="1"/>
  <c r="I42" i="44" s="1"/>
  <c r="G31" i="44"/>
  <c r="G117" i="57" l="1"/>
  <c r="G95" i="45"/>
  <c r="G95" i="43" s="1"/>
  <c r="F95" i="45"/>
  <c r="F117" i="45" s="1"/>
  <c r="D13" i="44"/>
  <c r="F117" i="44"/>
  <c r="F121" i="44"/>
  <c r="F128" i="44" s="1"/>
  <c r="C12" i="31"/>
  <c r="G100" i="44" l="1"/>
  <c r="D69" i="31"/>
  <c r="I134" i="45" s="1"/>
  <c r="G95" i="44" l="1"/>
  <c r="D95" i="43"/>
  <c r="F127" i="44"/>
  <c r="F10" i="71"/>
  <c r="N67" i="31"/>
  <c r="N66" i="31"/>
  <c r="N59" i="31"/>
  <c r="N58" i="31"/>
  <c r="N57" i="31"/>
  <c r="N56" i="31"/>
  <c r="N51" i="31"/>
  <c r="N50" i="31"/>
  <c r="N49" i="31"/>
  <c r="N48" i="31"/>
  <c r="N47" i="31"/>
  <c r="N46" i="31"/>
  <c r="N24" i="31"/>
  <c r="N22" i="31"/>
  <c r="N21" i="31"/>
  <c r="N19" i="31"/>
  <c r="N18" i="31"/>
  <c r="N17" i="31"/>
  <c r="N16" i="31"/>
  <c r="N15" i="31"/>
  <c r="N13" i="31"/>
  <c r="N12" i="31"/>
  <c r="N10" i="31"/>
  <c r="G135" i="71"/>
  <c r="I133" i="71" s="1"/>
  <c r="F135" i="71"/>
  <c r="D135" i="71"/>
  <c r="G131" i="71"/>
  <c r="G138" i="71" s="1"/>
  <c r="F131" i="71"/>
  <c r="F138" i="71" s="1"/>
  <c r="D131" i="71"/>
  <c r="D138" i="71" s="1"/>
  <c r="G127" i="71"/>
  <c r="F127" i="71"/>
  <c r="I103" i="71"/>
  <c r="G103" i="71"/>
  <c r="F103" i="71"/>
  <c r="D103" i="71"/>
  <c r="G97" i="71"/>
  <c r="F97" i="71"/>
  <c r="G94" i="71"/>
  <c r="F94" i="71"/>
  <c r="G90" i="71"/>
  <c r="F90" i="71"/>
  <c r="D90" i="71"/>
  <c r="G89" i="71"/>
  <c r="F89" i="71"/>
  <c r="D89" i="71"/>
  <c r="G84" i="71"/>
  <c r="G55" i="71" s="1"/>
  <c r="G80" i="71"/>
  <c r="F80" i="71"/>
  <c r="F55" i="71" s="1"/>
  <c r="G50" i="71"/>
  <c r="F50" i="71"/>
  <c r="D50" i="71"/>
  <c r="G45" i="71"/>
  <c r="F45" i="71"/>
  <c r="G43" i="71"/>
  <c r="F43" i="71"/>
  <c r="G42" i="71"/>
  <c r="F42" i="71"/>
  <c r="G35" i="71"/>
  <c r="F35" i="71"/>
  <c r="D35" i="71"/>
  <c r="G34" i="71"/>
  <c r="F34" i="71"/>
  <c r="D34" i="71"/>
  <c r="G31" i="71"/>
  <c r="F31" i="71"/>
  <c r="D31" i="71"/>
  <c r="G30" i="71"/>
  <c r="F30" i="71"/>
  <c r="D30" i="71"/>
  <c r="G29" i="71"/>
  <c r="F29" i="71"/>
  <c r="D29" i="71"/>
  <c r="G28" i="71"/>
  <c r="F28" i="71"/>
  <c r="D28" i="71"/>
  <c r="G27" i="71"/>
  <c r="F27" i="71"/>
  <c r="D27" i="71"/>
  <c r="G26" i="71"/>
  <c r="F26" i="71"/>
  <c r="D26" i="71"/>
  <c r="G25" i="71"/>
  <c r="F25" i="71"/>
  <c r="D25" i="71"/>
  <c r="G24" i="71"/>
  <c r="F24" i="71"/>
  <c r="D24" i="71"/>
  <c r="G23" i="71"/>
  <c r="F23" i="71"/>
  <c r="D23" i="71"/>
  <c r="G22" i="71"/>
  <c r="F22" i="71"/>
  <c r="D22" i="71"/>
  <c r="G21" i="71"/>
  <c r="F21" i="71"/>
  <c r="D21" i="71"/>
  <c r="G20" i="71"/>
  <c r="F20" i="71"/>
  <c r="D20" i="71"/>
  <c r="G19" i="71"/>
  <c r="F19" i="71"/>
  <c r="D19" i="71"/>
  <c r="G18" i="71"/>
  <c r="F18" i="71"/>
  <c r="D18" i="71"/>
  <c r="G17" i="71"/>
  <c r="F17" i="71"/>
  <c r="D17" i="71"/>
  <c r="G16" i="71"/>
  <c r="F16" i="71"/>
  <c r="D16" i="71"/>
  <c r="G15" i="71"/>
  <c r="F15" i="71"/>
  <c r="G14" i="71"/>
  <c r="F14" i="71"/>
  <c r="D14" i="71"/>
  <c r="G13" i="71"/>
  <c r="F13" i="71"/>
  <c r="D13" i="71"/>
  <c r="G12" i="71"/>
  <c r="F12" i="71"/>
  <c r="D12" i="71"/>
  <c r="G11" i="71"/>
  <c r="F11" i="71"/>
  <c r="D11" i="71"/>
  <c r="G10" i="71"/>
  <c r="G13" i="69"/>
  <c r="F13" i="69"/>
  <c r="D13" i="69"/>
  <c r="M12" i="31"/>
  <c r="M46" i="31"/>
  <c r="M22" i="31"/>
  <c r="M58" i="31"/>
  <c r="M57" i="31"/>
  <c r="M56" i="31"/>
  <c r="M51" i="31"/>
  <c r="M50" i="31"/>
  <c r="M49" i="31"/>
  <c r="M48" i="31"/>
  <c r="M47" i="31"/>
  <c r="M24" i="31"/>
  <c r="M21" i="31"/>
  <c r="M19" i="31"/>
  <c r="M18" i="31"/>
  <c r="M13" i="31"/>
  <c r="M67" i="31"/>
  <c r="M66" i="31"/>
  <c r="M59" i="31"/>
  <c r="M17" i="31"/>
  <c r="M16" i="31"/>
  <c r="M15" i="31"/>
  <c r="M10" i="31"/>
  <c r="G10" i="44" l="1"/>
  <c r="N14" i="31"/>
  <c r="N8" i="31" s="1"/>
  <c r="D87" i="71"/>
  <c r="D52" i="71" s="1"/>
  <c r="F87" i="71"/>
  <c r="F52" i="71" s="1"/>
  <c r="N20" i="31"/>
  <c r="N23" i="31"/>
  <c r="G87" i="71"/>
  <c r="G52" i="71" s="1"/>
  <c r="G91" i="71"/>
  <c r="G36" i="71"/>
  <c r="G39" i="71" s="1"/>
  <c r="G140" i="71"/>
  <c r="F140" i="71"/>
  <c r="F36" i="71"/>
  <c r="F39" i="71" s="1"/>
  <c r="F32" i="71"/>
  <c r="D15" i="71"/>
  <c r="D127" i="71"/>
  <c r="D140" i="71" s="1"/>
  <c r="D36" i="71"/>
  <c r="B12" i="31"/>
  <c r="G32" i="71"/>
  <c r="D39" i="71"/>
  <c r="M14" i="31"/>
  <c r="M8" i="31" s="1"/>
  <c r="M65" i="31" s="1"/>
  <c r="M20" i="31"/>
  <c r="M23" i="31"/>
  <c r="E120" i="43"/>
  <c r="G135" i="69"/>
  <c r="I133" i="69" s="1"/>
  <c r="F135" i="69"/>
  <c r="D135" i="69"/>
  <c r="G131" i="69"/>
  <c r="G138" i="69" s="1"/>
  <c r="F131" i="69"/>
  <c r="F138" i="69" s="1"/>
  <c r="D131" i="69"/>
  <c r="D138" i="69" s="1"/>
  <c r="I103" i="69"/>
  <c r="G103" i="69"/>
  <c r="F103" i="69"/>
  <c r="D103" i="69"/>
  <c r="G97" i="69"/>
  <c r="F97" i="69"/>
  <c r="G94" i="69"/>
  <c r="F94" i="69"/>
  <c r="G90" i="69"/>
  <c r="F90" i="69"/>
  <c r="D90" i="69"/>
  <c r="G89" i="69"/>
  <c r="F89" i="69"/>
  <c r="D89" i="69"/>
  <c r="G84" i="69"/>
  <c r="G55" i="69" s="1"/>
  <c r="F80" i="69"/>
  <c r="F55" i="69" s="1"/>
  <c r="G27" i="69"/>
  <c r="G24" i="69"/>
  <c r="G23" i="69"/>
  <c r="G22" i="69"/>
  <c r="G11" i="69"/>
  <c r="G80" i="69"/>
  <c r="G50" i="69"/>
  <c r="F50" i="69"/>
  <c r="D50" i="69"/>
  <c r="G45" i="69"/>
  <c r="F45" i="69"/>
  <c r="G43" i="69"/>
  <c r="F43" i="69"/>
  <c r="G42" i="69"/>
  <c r="F42" i="69"/>
  <c r="G35" i="69"/>
  <c r="F35" i="69"/>
  <c r="D35" i="69"/>
  <c r="G34" i="69"/>
  <c r="F34" i="69"/>
  <c r="D34" i="69"/>
  <c r="G31" i="69"/>
  <c r="F31" i="69"/>
  <c r="D31" i="69"/>
  <c r="G30" i="69"/>
  <c r="F30" i="69"/>
  <c r="D30" i="69"/>
  <c r="G29" i="69"/>
  <c r="F29" i="69"/>
  <c r="D29" i="69"/>
  <c r="G28" i="69"/>
  <c r="F28" i="69"/>
  <c r="D28" i="69"/>
  <c r="F27" i="69"/>
  <c r="D27" i="69"/>
  <c r="G26" i="69"/>
  <c r="F26" i="69"/>
  <c r="D26" i="69"/>
  <c r="G25" i="69"/>
  <c r="F25" i="69"/>
  <c r="D25" i="69"/>
  <c r="F24" i="69"/>
  <c r="D24" i="69"/>
  <c r="F23" i="69"/>
  <c r="D23" i="69"/>
  <c r="F22" i="69"/>
  <c r="D22" i="69"/>
  <c r="F21" i="69"/>
  <c r="D21" i="69"/>
  <c r="G20" i="69"/>
  <c r="F20" i="69"/>
  <c r="D20" i="69"/>
  <c r="G19" i="69"/>
  <c r="F19" i="69"/>
  <c r="D19" i="69"/>
  <c r="G18" i="69"/>
  <c r="F18" i="69"/>
  <c r="D18" i="69"/>
  <c r="G17" i="69"/>
  <c r="F17" i="69"/>
  <c r="D17" i="69"/>
  <c r="G16" i="69"/>
  <c r="F16" i="69"/>
  <c r="D16" i="69"/>
  <c r="G14" i="69"/>
  <c r="F14" i="69"/>
  <c r="D14" i="69"/>
  <c r="G12" i="69"/>
  <c r="F12" i="69"/>
  <c r="D12" i="69"/>
  <c r="F11" i="69"/>
  <c r="D11" i="69"/>
  <c r="N65" i="31" l="1"/>
  <c r="I138" i="71"/>
  <c r="D10" i="71"/>
  <c r="G41" i="71"/>
  <c r="G38" i="71" s="1"/>
  <c r="I38" i="71" s="1"/>
  <c r="I105" i="71"/>
  <c r="I129" i="71"/>
  <c r="G143" i="71"/>
  <c r="G145" i="71" s="1"/>
  <c r="G137" i="71"/>
  <c r="I137" i="71" s="1"/>
  <c r="F137" i="71"/>
  <c r="F143" i="71"/>
  <c r="F145" i="71" s="1"/>
  <c r="F41" i="71"/>
  <c r="F38" i="71" s="1"/>
  <c r="D137" i="71"/>
  <c r="F127" i="69"/>
  <c r="F140" i="69" s="1"/>
  <c r="F36" i="69"/>
  <c r="F39" i="69" s="1"/>
  <c r="D15" i="69"/>
  <c r="D36" i="69"/>
  <c r="D39" i="69" s="1"/>
  <c r="F15" i="69"/>
  <c r="G36" i="69"/>
  <c r="G87" i="69"/>
  <c r="G52" i="69" s="1"/>
  <c r="D87" i="69"/>
  <c r="D52" i="69" s="1"/>
  <c r="F87" i="69"/>
  <c r="F52" i="69" s="1"/>
  <c r="G10" i="69"/>
  <c r="G127" i="69"/>
  <c r="G140" i="69" s="1"/>
  <c r="G15" i="69"/>
  <c r="G21" i="69"/>
  <c r="F10" i="69"/>
  <c r="G91" i="69"/>
  <c r="F12" i="68"/>
  <c r="D32" i="71" l="1"/>
  <c r="D41" i="71" s="1"/>
  <c r="D38" i="71" s="1"/>
  <c r="I10" i="71"/>
  <c r="I41" i="71"/>
  <c r="I34" i="71"/>
  <c r="I39" i="71"/>
  <c r="G44" i="71"/>
  <c r="G46" i="71" s="1"/>
  <c r="F44" i="71"/>
  <c r="F46" i="71" s="1"/>
  <c r="D44" i="71"/>
  <c r="D46" i="71" s="1"/>
  <c r="D10" i="69"/>
  <c r="D127" i="69"/>
  <c r="D140" i="69" s="1"/>
  <c r="D137" i="69" s="1"/>
  <c r="F137" i="69"/>
  <c r="F32" i="69"/>
  <c r="F41" i="69" s="1"/>
  <c r="F44" i="69" s="1"/>
  <c r="F46" i="69" s="1"/>
  <c r="F143" i="69"/>
  <c r="F145" i="69" s="1"/>
  <c r="I138" i="69"/>
  <c r="G39" i="69"/>
  <c r="I105" i="69"/>
  <c r="I129" i="69"/>
  <c r="G143" i="69"/>
  <c r="G145" i="69" s="1"/>
  <c r="G137" i="69"/>
  <c r="I137" i="69" s="1"/>
  <c r="G32" i="69"/>
  <c r="L67" i="31"/>
  <c r="L66" i="31"/>
  <c r="L22" i="31"/>
  <c r="L57" i="31"/>
  <c r="L58" i="31"/>
  <c r="L59" i="31"/>
  <c r="L56" i="31"/>
  <c r="L48" i="31"/>
  <c r="L49" i="31"/>
  <c r="L50" i="31"/>
  <c r="L51" i="31"/>
  <c r="L47" i="31"/>
  <c r="L46" i="31"/>
  <c r="L24" i="31"/>
  <c r="L21" i="31"/>
  <c r="L16" i="31"/>
  <c r="L17" i="31"/>
  <c r="L18" i="31"/>
  <c r="L19" i="31"/>
  <c r="L15" i="31"/>
  <c r="L13" i="31"/>
  <c r="L10" i="31"/>
  <c r="D32" i="69" l="1"/>
  <c r="D41" i="69" s="1"/>
  <c r="D38" i="69" s="1"/>
  <c r="F38" i="69"/>
  <c r="D44" i="69"/>
  <c r="D46" i="69" s="1"/>
  <c r="G41" i="69"/>
  <c r="I41" i="69" s="1"/>
  <c r="G79" i="68"/>
  <c r="G133" i="68"/>
  <c r="I131" i="68" s="1"/>
  <c r="F133" i="68"/>
  <c r="D133" i="68"/>
  <c r="G129" i="68"/>
  <c r="G136" i="68" s="1"/>
  <c r="F129" i="68"/>
  <c r="F136" i="68" s="1"/>
  <c r="D129" i="68"/>
  <c r="D136" i="68" s="1"/>
  <c r="I102" i="68"/>
  <c r="G102" i="68"/>
  <c r="F102" i="68"/>
  <c r="D102" i="68"/>
  <c r="G96" i="68"/>
  <c r="F96" i="68"/>
  <c r="G93" i="68"/>
  <c r="F93" i="68"/>
  <c r="G89" i="68"/>
  <c r="F89" i="68"/>
  <c r="D89" i="68"/>
  <c r="D86" i="68" s="1"/>
  <c r="D51" i="68" s="1"/>
  <c r="G88" i="68"/>
  <c r="F88" i="68"/>
  <c r="D88" i="68"/>
  <c r="G83" i="68"/>
  <c r="G54" i="68" s="1"/>
  <c r="F79" i="68"/>
  <c r="F54" i="68"/>
  <c r="G49" i="68"/>
  <c r="F49" i="68"/>
  <c r="D49" i="68"/>
  <c r="G44" i="68"/>
  <c r="F44" i="68"/>
  <c r="G42" i="68"/>
  <c r="F42" i="68"/>
  <c r="G41" i="68"/>
  <c r="F41" i="68"/>
  <c r="G34" i="68"/>
  <c r="F34" i="68"/>
  <c r="D34" i="68"/>
  <c r="G33" i="68"/>
  <c r="F33" i="68"/>
  <c r="D33" i="68"/>
  <c r="G30" i="68"/>
  <c r="F30" i="68"/>
  <c r="D30" i="68"/>
  <c r="G29" i="68"/>
  <c r="F29" i="68"/>
  <c r="D29" i="68"/>
  <c r="G28" i="68"/>
  <c r="F28" i="68"/>
  <c r="D28" i="68"/>
  <c r="G27" i="68"/>
  <c r="F27" i="68"/>
  <c r="D27" i="68"/>
  <c r="G26" i="68"/>
  <c r="F26" i="68"/>
  <c r="D26" i="68"/>
  <c r="G25" i="68"/>
  <c r="F25" i="68"/>
  <c r="D25" i="68"/>
  <c r="G24" i="68"/>
  <c r="F24" i="68"/>
  <c r="D24" i="68"/>
  <c r="G23" i="68"/>
  <c r="F23" i="68"/>
  <c r="D23" i="68"/>
  <c r="G22" i="68"/>
  <c r="F22" i="68"/>
  <c r="D22" i="68"/>
  <c r="G21" i="68"/>
  <c r="F21" i="68"/>
  <c r="D21" i="68"/>
  <c r="G20" i="68"/>
  <c r="F20" i="68"/>
  <c r="D20" i="68"/>
  <c r="G19" i="68"/>
  <c r="F19" i="68"/>
  <c r="D19" i="68"/>
  <c r="G18" i="68"/>
  <c r="F18" i="68"/>
  <c r="D18" i="68"/>
  <c r="G17" i="68"/>
  <c r="F17" i="68"/>
  <c r="D17" i="68"/>
  <c r="G16" i="68"/>
  <c r="F16" i="68"/>
  <c r="D16" i="68"/>
  <c r="G15" i="68"/>
  <c r="F15" i="68"/>
  <c r="D15" i="68"/>
  <c r="G13" i="68"/>
  <c r="F13" i="68"/>
  <c r="D13" i="68"/>
  <c r="G12" i="68"/>
  <c r="D12" i="68"/>
  <c r="G11" i="68"/>
  <c r="F11" i="68"/>
  <c r="D11" i="68"/>
  <c r="F86" i="68" l="1"/>
  <c r="F51" i="68" s="1"/>
  <c r="G38" i="69"/>
  <c r="I38" i="69" s="1"/>
  <c r="G44" i="69"/>
  <c r="G46" i="69" s="1"/>
  <c r="I34" i="69"/>
  <c r="I39" i="69"/>
  <c r="I10" i="69"/>
  <c r="D35" i="68"/>
  <c r="D38" i="68" s="1"/>
  <c r="G90" i="68"/>
  <c r="F35" i="68"/>
  <c r="F38" i="68" s="1"/>
  <c r="G86" i="68"/>
  <c r="G51" i="68" s="1"/>
  <c r="G35" i="68"/>
  <c r="G38" i="68" s="1"/>
  <c r="D10" i="68"/>
  <c r="D125" i="68"/>
  <c r="D138" i="68" s="1"/>
  <c r="D14" i="68"/>
  <c r="G14" i="68"/>
  <c r="F14" i="68"/>
  <c r="G125" i="68"/>
  <c r="G10" i="68"/>
  <c r="F10" i="68"/>
  <c r="F125" i="68"/>
  <c r="F138" i="68" s="1"/>
  <c r="D31" i="68" l="1"/>
  <c r="F31" i="68"/>
  <c r="F40" i="68" s="1"/>
  <c r="F37" i="68" s="1"/>
  <c r="G31" i="68"/>
  <c r="G40" i="68" s="1"/>
  <c r="D135" i="68"/>
  <c r="D40" i="68"/>
  <c r="D37" i="68" s="1"/>
  <c r="F141" i="68"/>
  <c r="F143" i="68" s="1"/>
  <c r="F135" i="68"/>
  <c r="F43" i="68"/>
  <c r="F45" i="68" s="1"/>
  <c r="G138" i="68"/>
  <c r="F45" i="63"/>
  <c r="D50" i="63"/>
  <c r="D23" i="63"/>
  <c r="D23" i="43" s="1"/>
  <c r="D24" i="63"/>
  <c r="D24" i="43" s="1"/>
  <c r="D25" i="63"/>
  <c r="D25" i="43" s="1"/>
  <c r="D26" i="63"/>
  <c r="D26" i="43" s="1"/>
  <c r="D27" i="63"/>
  <c r="D27" i="43" s="1"/>
  <c r="D28" i="63"/>
  <c r="D28" i="43" s="1"/>
  <c r="D29" i="63"/>
  <c r="D29" i="43" s="1"/>
  <c r="D30" i="63"/>
  <c r="D30" i="43" s="1"/>
  <c r="D31" i="63"/>
  <c r="D31" i="43" s="1"/>
  <c r="D22" i="63"/>
  <c r="D22" i="43" s="1"/>
  <c r="D17" i="63"/>
  <c r="D17" i="43" s="1"/>
  <c r="D18" i="63"/>
  <c r="D18" i="43" s="1"/>
  <c r="D19" i="63"/>
  <c r="D19" i="43" s="1"/>
  <c r="D20" i="63"/>
  <c r="D20" i="43" s="1"/>
  <c r="D21" i="63"/>
  <c r="D21" i="43" s="1"/>
  <c r="D12" i="63"/>
  <c r="D12" i="43" s="1"/>
  <c r="D14" i="63"/>
  <c r="D14" i="43" s="1"/>
  <c r="K67" i="31"/>
  <c r="K66" i="31"/>
  <c r="K69" i="31"/>
  <c r="D43" i="68" l="1"/>
  <c r="D45" i="68" s="1"/>
  <c r="I104" i="68"/>
  <c r="G141" i="68"/>
  <c r="G143" i="68" s="1"/>
  <c r="I127" i="68"/>
  <c r="G135" i="68"/>
  <c r="I135" i="68" s="1"/>
  <c r="I136" i="68"/>
  <c r="G43" i="68"/>
  <c r="G45" i="68" s="1"/>
  <c r="G37" i="68"/>
  <c r="I37" i="68" s="1"/>
  <c r="I33" i="68"/>
  <c r="I38" i="68"/>
  <c r="I10" i="68"/>
  <c r="G84" i="43"/>
  <c r="G55" i="43" s="1"/>
  <c r="F55" i="67"/>
  <c r="F32" i="67" l="1"/>
  <c r="J69" i="31" l="1"/>
  <c r="G55" i="67" l="1"/>
  <c r="G52" i="67" s="1"/>
  <c r="G50" i="62"/>
  <c r="F50" i="62"/>
  <c r="I69" i="31" l="1"/>
  <c r="L69" i="31"/>
  <c r="M69" i="31"/>
  <c r="N69" i="31"/>
  <c r="I134" i="61" l="1"/>
  <c r="M77" i="31"/>
  <c r="H19" i="31" l="1"/>
  <c r="H46" i="31"/>
  <c r="H23" i="31" s="1"/>
  <c r="H22" i="31"/>
  <c r="H21" i="31"/>
  <c r="H18" i="31"/>
  <c r="H17" i="31"/>
  <c r="H10" i="31"/>
  <c r="H47" i="31"/>
  <c r="H57" i="31"/>
  <c r="H58" i="31"/>
  <c r="H56" i="31"/>
  <c r="H51" i="31"/>
  <c r="H50" i="31"/>
  <c r="H49" i="31"/>
  <c r="H48" i="31"/>
  <c r="H16" i="31"/>
  <c r="H15" i="31"/>
  <c r="H69" i="31"/>
  <c r="I134" i="67" s="1"/>
  <c r="H67" i="31"/>
  <c r="H66" i="31"/>
  <c r="H59" i="31"/>
  <c r="H14" i="31" l="1"/>
  <c r="H8" i="31" s="1"/>
  <c r="H20" i="31"/>
  <c r="G125" i="67"/>
  <c r="F125" i="67"/>
  <c r="D125" i="67"/>
  <c r="G121" i="67"/>
  <c r="G128" i="67" s="1"/>
  <c r="F121" i="67"/>
  <c r="D121" i="67"/>
  <c r="D128" i="67" s="1"/>
  <c r="I93" i="67"/>
  <c r="G93" i="67"/>
  <c r="F93" i="67"/>
  <c r="D93" i="67"/>
  <c r="D55" i="67"/>
  <c r="G50" i="67"/>
  <c r="F50" i="67"/>
  <c r="G45" i="67"/>
  <c r="F45" i="67"/>
  <c r="E67" i="31"/>
  <c r="E66" i="31"/>
  <c r="H65" i="31" l="1"/>
  <c r="H68" i="31" s="1"/>
  <c r="H73" i="31" s="1"/>
  <c r="F128" i="67"/>
  <c r="F86" i="67"/>
  <c r="F52" i="67" s="1"/>
  <c r="F36" i="67"/>
  <c r="F39" i="67" s="1"/>
  <c r="D36" i="67"/>
  <c r="D39" i="67" s="1"/>
  <c r="I123" i="67"/>
  <c r="G36" i="67"/>
  <c r="G39" i="67" s="1"/>
  <c r="G117" i="67"/>
  <c r="D32" i="67"/>
  <c r="G130" i="67" l="1"/>
  <c r="G127" i="67" s="1"/>
  <c r="I127" i="67" s="1"/>
  <c r="D117" i="67"/>
  <c r="F41" i="67"/>
  <c r="I42" i="67" s="1"/>
  <c r="D41" i="67"/>
  <c r="F117" i="67"/>
  <c r="G67" i="31"/>
  <c r="G66" i="31"/>
  <c r="G69" i="31"/>
  <c r="I134" i="59" s="1"/>
  <c r="D44" i="67" l="1"/>
  <c r="D46" i="67" s="1"/>
  <c r="I43" i="67"/>
  <c r="I119" i="67"/>
  <c r="G133" i="67"/>
  <c r="G135" i="67" s="1"/>
  <c r="I128" i="67"/>
  <c r="I95" i="67"/>
  <c r="F130" i="67"/>
  <c r="D130" i="67"/>
  <c r="F44" i="67"/>
  <c r="F46" i="67" s="1"/>
  <c r="F133" i="67"/>
  <c r="F135" i="67" s="1"/>
  <c r="F127" i="67"/>
  <c r="G32" i="67"/>
  <c r="G41" i="67" s="1"/>
  <c r="I41" i="67" s="1"/>
  <c r="F38" i="67"/>
  <c r="D38" i="67"/>
  <c r="I39" i="67" l="1"/>
  <c r="D127" i="67"/>
  <c r="I10" i="67"/>
  <c r="I34" i="67"/>
  <c r="G44" i="67"/>
  <c r="G46" i="67" s="1"/>
  <c r="G38" i="67"/>
  <c r="I38" i="67" s="1"/>
  <c r="D93" i="59"/>
  <c r="F93" i="59"/>
  <c r="G93" i="59"/>
  <c r="I93" i="59"/>
  <c r="F35" i="44" l="1"/>
  <c r="F34" i="44"/>
  <c r="F35" i="57" l="1"/>
  <c r="F34" i="57"/>
  <c r="G12" i="45"/>
  <c r="F12" i="45"/>
  <c r="G12" i="44"/>
  <c r="G45" i="57"/>
  <c r="G43" i="57"/>
  <c r="G42" i="57"/>
  <c r="E69" i="31"/>
  <c r="I134" i="57" s="1"/>
  <c r="F45" i="57" l="1"/>
  <c r="F43" i="57"/>
  <c r="F42" i="57"/>
  <c r="D35" i="45" l="1"/>
  <c r="D34" i="45"/>
  <c r="D23" i="45"/>
  <c r="D24" i="45"/>
  <c r="D25" i="45"/>
  <c r="D26" i="45"/>
  <c r="D27" i="45"/>
  <c r="D28" i="45"/>
  <c r="D29" i="45"/>
  <c r="D30" i="45"/>
  <c r="D31" i="45"/>
  <c r="D22" i="45"/>
  <c r="D11" i="45"/>
  <c r="D12" i="45"/>
  <c r="D14" i="45"/>
  <c r="D16" i="45"/>
  <c r="D17" i="45"/>
  <c r="D18" i="45"/>
  <c r="D19" i="45"/>
  <c r="D20" i="45"/>
  <c r="D21" i="45"/>
  <c r="B52" i="31"/>
  <c r="B53" i="31"/>
  <c r="B54" i="31"/>
  <c r="B55" i="31"/>
  <c r="G121" i="44" l="1"/>
  <c r="G128" i="44" s="1"/>
  <c r="G117" i="44"/>
  <c r="G130" i="44" l="1"/>
  <c r="I123" i="44"/>
  <c r="D67" i="31"/>
  <c r="D66" i="31"/>
  <c r="G43" i="45"/>
  <c r="G42" i="45"/>
  <c r="G45" i="45"/>
  <c r="D15" i="45" l="1"/>
  <c r="D10" i="45"/>
  <c r="F45" i="45"/>
  <c r="F43" i="45"/>
  <c r="F42" i="45"/>
  <c r="F55" i="45" l="1"/>
  <c r="F52" i="45" s="1"/>
  <c r="G55" i="45"/>
  <c r="G52" i="45" s="1"/>
  <c r="F35" i="45"/>
  <c r="F34" i="45"/>
  <c r="F31" i="45"/>
  <c r="F30" i="45"/>
  <c r="F29" i="45"/>
  <c r="F28" i="45"/>
  <c r="F27" i="45"/>
  <c r="F26" i="45"/>
  <c r="F25" i="45"/>
  <c r="F24" i="45"/>
  <c r="F23" i="45"/>
  <c r="F22" i="45"/>
  <c r="F21" i="45"/>
  <c r="F20" i="45"/>
  <c r="F19" i="45"/>
  <c r="F18" i="45"/>
  <c r="F17" i="45"/>
  <c r="F16" i="45"/>
  <c r="F15" i="45"/>
  <c r="F14" i="45"/>
  <c r="F11" i="45"/>
  <c r="F10" i="45"/>
  <c r="G55" i="44"/>
  <c r="G52" i="44" s="1"/>
  <c r="C67" i="31"/>
  <c r="C66" i="31"/>
  <c r="C69" i="31"/>
  <c r="I134" i="44" l="1"/>
  <c r="B69" i="31"/>
  <c r="I134" i="43" s="1"/>
  <c r="G43" i="58"/>
  <c r="G42" i="58"/>
  <c r="F55" i="57"/>
  <c r="F52" i="57" s="1"/>
  <c r="D35" i="44" l="1"/>
  <c r="D34" i="44"/>
  <c r="D11" i="44"/>
  <c r="D12" i="44"/>
  <c r="D14" i="44"/>
  <c r="D15" i="44"/>
  <c r="D16" i="44"/>
  <c r="D17" i="44"/>
  <c r="D18" i="44"/>
  <c r="D19" i="44"/>
  <c r="D20" i="44"/>
  <c r="D21" i="44"/>
  <c r="D22" i="44"/>
  <c r="D23" i="44"/>
  <c r="D24" i="44"/>
  <c r="D25" i="44"/>
  <c r="D26" i="44"/>
  <c r="D27" i="44"/>
  <c r="D28" i="44"/>
  <c r="D29" i="44"/>
  <c r="D30" i="44"/>
  <c r="D31" i="44"/>
  <c r="D10" i="44"/>
  <c r="G45" i="44"/>
  <c r="G43" i="44"/>
  <c r="G42" i="44"/>
  <c r="F31" i="44"/>
  <c r="F30" i="44"/>
  <c r="F29" i="44"/>
  <c r="F28" i="44"/>
  <c r="F27" i="44"/>
  <c r="F26" i="44"/>
  <c r="F25" i="44"/>
  <c r="F24" i="44"/>
  <c r="F23" i="44"/>
  <c r="F22" i="44"/>
  <c r="F21" i="44"/>
  <c r="F20" i="44"/>
  <c r="F19" i="44"/>
  <c r="F18" i="44"/>
  <c r="F17" i="44"/>
  <c r="F16" i="44"/>
  <c r="F15" i="44"/>
  <c r="F14" i="44"/>
  <c r="F11" i="44"/>
  <c r="F10" i="44" l="1"/>
  <c r="F80" i="43" l="1"/>
  <c r="F117" i="57" l="1"/>
  <c r="F121" i="57"/>
  <c r="F128" i="57" s="1"/>
  <c r="D121" i="57"/>
  <c r="L14" i="31" l="1"/>
  <c r="L8" i="31" s="1"/>
  <c r="L20" i="31"/>
  <c r="K59" i="31" l="1"/>
  <c r="K58" i="31"/>
  <c r="K57" i="31"/>
  <c r="K56" i="31"/>
  <c r="K51" i="31"/>
  <c r="K50" i="31"/>
  <c r="K49" i="31"/>
  <c r="K48" i="31"/>
  <c r="K47" i="31"/>
  <c r="K46" i="31"/>
  <c r="K24" i="31"/>
  <c r="K22" i="31"/>
  <c r="K21" i="31"/>
  <c r="K19" i="31"/>
  <c r="K18" i="31"/>
  <c r="K17" i="31"/>
  <c r="K16" i="31"/>
  <c r="K15" i="31"/>
  <c r="K13" i="31"/>
  <c r="K10" i="31"/>
  <c r="K20" i="31" l="1"/>
  <c r="K14" i="31"/>
  <c r="K8" i="31" s="1"/>
  <c r="K23" i="31"/>
  <c r="K65" i="31" l="1"/>
  <c r="D34" i="63"/>
  <c r="D16" i="63"/>
  <c r="D16" i="43" s="1"/>
  <c r="D10" i="63"/>
  <c r="F34" i="63"/>
  <c r="F34" i="43" s="1"/>
  <c r="G34" i="63"/>
  <c r="G21" i="63"/>
  <c r="G21" i="43" s="1"/>
  <c r="G22" i="63"/>
  <c r="G22" i="43" s="1"/>
  <c r="G23" i="63"/>
  <c r="G23" i="43" s="1"/>
  <c r="G24" i="63"/>
  <c r="G24" i="43" s="1"/>
  <c r="G30" i="63"/>
  <c r="G30" i="43" s="1"/>
  <c r="G125" i="63"/>
  <c r="F125" i="63"/>
  <c r="D125" i="63"/>
  <c r="D125" i="43" s="1"/>
  <c r="I93" i="63"/>
  <c r="G93" i="63"/>
  <c r="F93" i="63"/>
  <c r="D93" i="63"/>
  <c r="G55" i="63"/>
  <c r="G52" i="63" s="1"/>
  <c r="F52" i="63"/>
  <c r="G50" i="63"/>
  <c r="F50" i="63"/>
  <c r="G45" i="63"/>
  <c r="G43" i="63"/>
  <c r="F43" i="63"/>
  <c r="G42" i="63"/>
  <c r="F42" i="63"/>
  <c r="F35" i="63"/>
  <c r="F35" i="43" s="1"/>
  <c r="G29" i="63"/>
  <c r="G29" i="43" s="1"/>
  <c r="G28" i="63"/>
  <c r="G28" i="43" s="1"/>
  <c r="G26" i="63"/>
  <c r="G26" i="43" s="1"/>
  <c r="G25" i="63"/>
  <c r="G25" i="43" s="1"/>
  <c r="G18" i="63"/>
  <c r="G18" i="43" s="1"/>
  <c r="G17" i="63"/>
  <c r="G17" i="43" s="1"/>
  <c r="G14" i="63"/>
  <c r="G14" i="43" s="1"/>
  <c r="G12" i="63"/>
  <c r="G12" i="43" s="1"/>
  <c r="G11" i="63"/>
  <c r="G11" i="43" s="1"/>
  <c r="D11" i="63"/>
  <c r="D11" i="43" s="1"/>
  <c r="F36" i="43" l="1"/>
  <c r="F88" i="43"/>
  <c r="F125" i="43"/>
  <c r="I123" i="63"/>
  <c r="G125" i="43"/>
  <c r="D32" i="63"/>
  <c r="D121" i="63"/>
  <c r="D35" i="63"/>
  <c r="D35" i="43" s="1"/>
  <c r="D15" i="63"/>
  <c r="D15" i="43" s="1"/>
  <c r="D117" i="63"/>
  <c r="D117" i="43" s="1"/>
  <c r="F36" i="63"/>
  <c r="F121" i="63"/>
  <c r="G31" i="63"/>
  <c r="G31" i="43" s="1"/>
  <c r="G27" i="63"/>
  <c r="G27" i="43" s="1"/>
  <c r="G121" i="63"/>
  <c r="G35" i="63"/>
  <c r="G35" i="43" s="1"/>
  <c r="G19" i="63"/>
  <c r="G19" i="43" s="1"/>
  <c r="G15" i="63"/>
  <c r="G15" i="43" s="1"/>
  <c r="G16" i="63"/>
  <c r="G16" i="43" s="1"/>
  <c r="G20" i="63"/>
  <c r="G20" i="43" s="1"/>
  <c r="F117" i="63"/>
  <c r="F117" i="43" s="1"/>
  <c r="G117" i="63"/>
  <c r="G117" i="43" s="1"/>
  <c r="G32" i="63" l="1"/>
  <c r="F121" i="43"/>
  <c r="F128" i="43" s="1"/>
  <c r="D128" i="63"/>
  <c r="D121" i="43"/>
  <c r="D130" i="43" s="1"/>
  <c r="G128" i="63"/>
  <c r="G121" i="43"/>
  <c r="G130" i="43" s="1"/>
  <c r="D36" i="63"/>
  <c r="D39" i="63" s="1"/>
  <c r="D130" i="63"/>
  <c r="D41" i="63"/>
  <c r="F130" i="63"/>
  <c r="G36" i="63"/>
  <c r="G39" i="63" s="1"/>
  <c r="F39" i="63"/>
  <c r="F32" i="63"/>
  <c r="G130" i="63"/>
  <c r="J10" i="31"/>
  <c r="F130" i="43" l="1"/>
  <c r="F41" i="63"/>
  <c r="D127" i="63"/>
  <c r="D38" i="63"/>
  <c r="D44" i="63"/>
  <c r="D46" i="63" s="1"/>
  <c r="F133" i="63"/>
  <c r="F135" i="63" s="1"/>
  <c r="F127" i="63"/>
  <c r="I95" i="63"/>
  <c r="G41" i="63"/>
  <c r="I41" i="63" s="1"/>
  <c r="G133" i="63"/>
  <c r="I119" i="63"/>
  <c r="G127" i="63"/>
  <c r="I127" i="63" s="1"/>
  <c r="I128" i="63"/>
  <c r="J46" i="31"/>
  <c r="J15" i="31"/>
  <c r="J16" i="31"/>
  <c r="J19" i="31"/>
  <c r="J47" i="31"/>
  <c r="J48" i="31"/>
  <c r="J49" i="31"/>
  <c r="J51" i="31"/>
  <c r="J56" i="31"/>
  <c r="J57" i="31"/>
  <c r="J58" i="31"/>
  <c r="J13" i="31"/>
  <c r="J59" i="31"/>
  <c r="J50" i="31"/>
  <c r="J24" i="31"/>
  <c r="J23" i="31" s="1"/>
  <c r="J21" i="31"/>
  <c r="J18" i="31"/>
  <c r="J17" i="31"/>
  <c r="I10" i="63" l="1"/>
  <c r="F44" i="63"/>
  <c r="F46" i="63" s="1"/>
  <c r="F38" i="63"/>
  <c r="J14" i="31"/>
  <c r="G135" i="63"/>
  <c r="I34" i="63"/>
  <c r="I39" i="63"/>
  <c r="G38" i="63"/>
  <c r="I38" i="63" s="1"/>
  <c r="G44" i="63"/>
  <c r="G46" i="63" s="1"/>
  <c r="J67" i="31"/>
  <c r="J66" i="31"/>
  <c r="J22" i="31"/>
  <c r="J20" i="31" l="1"/>
  <c r="F86" i="43"/>
  <c r="I93" i="62"/>
  <c r="G93" i="62"/>
  <c r="F93" i="62"/>
  <c r="D93" i="62"/>
  <c r="G84" i="62"/>
  <c r="G55" i="62" s="1"/>
  <c r="G52" i="62" s="1"/>
  <c r="D55" i="62"/>
  <c r="G45" i="62"/>
  <c r="F45" i="62"/>
  <c r="G43" i="62"/>
  <c r="F43" i="62"/>
  <c r="G42" i="62"/>
  <c r="F42" i="62"/>
  <c r="G88" i="43" l="1"/>
  <c r="G86" i="43" s="1"/>
  <c r="G52" i="43" s="1"/>
  <c r="I123" i="62"/>
  <c r="J68" i="31"/>
  <c r="J73" i="31" s="1"/>
  <c r="D36" i="62"/>
  <c r="D39" i="62" s="1"/>
  <c r="F39" i="62"/>
  <c r="G36" i="62"/>
  <c r="G39" i="62" s="1"/>
  <c r="G80" i="62"/>
  <c r="D32" i="62" l="1"/>
  <c r="D41" i="62" s="1"/>
  <c r="D44" i="62" s="1"/>
  <c r="D46" i="62" s="1"/>
  <c r="G32" i="62"/>
  <c r="B67" i="31"/>
  <c r="B66" i="31"/>
  <c r="I20" i="31"/>
  <c r="G80" i="45"/>
  <c r="F38" i="62" l="1"/>
  <c r="G41" i="62"/>
  <c r="I41" i="62" s="1"/>
  <c r="G133" i="62"/>
  <c r="G135" i="62" s="1"/>
  <c r="F133" i="62"/>
  <c r="F135" i="62" s="1"/>
  <c r="I95" i="62"/>
  <c r="I128" i="62"/>
  <c r="I119" i="62"/>
  <c r="I127" i="62"/>
  <c r="I23" i="31"/>
  <c r="D38" i="62"/>
  <c r="I39" i="62"/>
  <c r="I34" i="62" l="1"/>
  <c r="G38" i="62"/>
  <c r="I38" i="62" s="1"/>
  <c r="F44" i="62"/>
  <c r="F46" i="62" s="1"/>
  <c r="G44" i="62"/>
  <c r="G46" i="62" s="1"/>
  <c r="I10" i="62"/>
  <c r="G43" i="59"/>
  <c r="G42" i="59"/>
  <c r="G43" i="43" l="1"/>
  <c r="G42" i="43"/>
  <c r="G121" i="58" l="1"/>
  <c r="F125" i="58"/>
  <c r="G86" i="58" l="1"/>
  <c r="G52" i="58" s="1"/>
  <c r="G128" i="58"/>
  <c r="G130" i="58"/>
  <c r="F130" i="57"/>
  <c r="J131" i="57" l="1"/>
  <c r="G133" i="58"/>
  <c r="G135" i="58" s="1"/>
  <c r="G127" i="58"/>
  <c r="G10" i="31" l="1"/>
  <c r="D10" i="31"/>
  <c r="G48" i="31"/>
  <c r="G49" i="31"/>
  <c r="G50" i="31"/>
  <c r="G51" i="31"/>
  <c r="G56" i="31"/>
  <c r="G57" i="31"/>
  <c r="G58" i="31"/>
  <c r="G59" i="31"/>
  <c r="G47" i="31"/>
  <c r="G46" i="31"/>
  <c r="G24" i="31"/>
  <c r="G22" i="31"/>
  <c r="G21" i="31"/>
  <c r="G16" i="31"/>
  <c r="G17" i="31"/>
  <c r="G18" i="31"/>
  <c r="G19" i="31"/>
  <c r="G15" i="31"/>
  <c r="D58" i="31"/>
  <c r="D59" i="31"/>
  <c r="D57" i="31"/>
  <c r="D48" i="31"/>
  <c r="D49" i="31"/>
  <c r="D50" i="31"/>
  <c r="D51" i="31"/>
  <c r="D56" i="31"/>
  <c r="D47" i="31"/>
  <c r="D46" i="31"/>
  <c r="D24" i="31"/>
  <c r="D22" i="31"/>
  <c r="D21" i="31"/>
  <c r="D16" i="31"/>
  <c r="D17" i="31"/>
  <c r="D18" i="31"/>
  <c r="D19" i="31"/>
  <c r="D15" i="31"/>
  <c r="D13" i="31"/>
  <c r="C58" i="31"/>
  <c r="C59" i="31"/>
  <c r="C57" i="31"/>
  <c r="C56" i="31"/>
  <c r="C48" i="31"/>
  <c r="C49" i="31"/>
  <c r="C50" i="31"/>
  <c r="C51" i="31"/>
  <c r="C47" i="31"/>
  <c r="C46" i="31"/>
  <c r="C24" i="31"/>
  <c r="C22" i="31"/>
  <c r="C21" i="31"/>
  <c r="C15" i="31"/>
  <c r="C16" i="31"/>
  <c r="C17" i="31"/>
  <c r="C18" i="31"/>
  <c r="C19" i="31"/>
  <c r="C13" i="31"/>
  <c r="G14" i="31" l="1"/>
  <c r="G20" i="31"/>
  <c r="G8" i="31"/>
  <c r="B24" i="31"/>
  <c r="B59" i="31"/>
  <c r="C20" i="31"/>
  <c r="D14" i="31"/>
  <c r="D8" i="31" s="1"/>
  <c r="C14" i="31"/>
  <c r="B25" i="31" l="1"/>
  <c r="B45" i="31"/>
  <c r="B44" i="31"/>
  <c r="B43" i="31"/>
  <c r="B42" i="31"/>
  <c r="B41" i="31"/>
  <c r="B40" i="31"/>
  <c r="B39" i="31"/>
  <c r="B38" i="31"/>
  <c r="B37" i="31"/>
  <c r="B36" i="31"/>
  <c r="B35" i="31"/>
  <c r="B34" i="31"/>
  <c r="B33" i="31"/>
  <c r="B32" i="31"/>
  <c r="B31" i="31"/>
  <c r="B30" i="31"/>
  <c r="B29" i="31"/>
  <c r="B28" i="31"/>
  <c r="B27" i="31"/>
  <c r="B26" i="31"/>
  <c r="G30" i="45"/>
  <c r="G121" i="45"/>
  <c r="G128" i="45" l="1"/>
  <c r="G128" i="43"/>
  <c r="G55" i="57"/>
  <c r="G52" i="57" s="1"/>
  <c r="G80" i="57"/>
  <c r="G121" i="59" l="1"/>
  <c r="G86" i="59" s="1"/>
  <c r="G52" i="59" s="1"/>
  <c r="F121" i="59"/>
  <c r="F86" i="59" s="1"/>
  <c r="F52" i="59" s="1"/>
  <c r="D121" i="59"/>
  <c r="D128" i="59" s="1"/>
  <c r="D55" i="59"/>
  <c r="G50" i="59"/>
  <c r="F50" i="59"/>
  <c r="G45" i="59"/>
  <c r="F45" i="59"/>
  <c r="F43" i="59"/>
  <c r="F42" i="59"/>
  <c r="F128" i="59" l="1"/>
  <c r="G23" i="31"/>
  <c r="G65" i="31" s="1"/>
  <c r="G128" i="59"/>
  <c r="G36" i="59"/>
  <c r="G39" i="59" s="1"/>
  <c r="D36" i="59"/>
  <c r="D39" i="59" s="1"/>
  <c r="F36" i="59"/>
  <c r="F39" i="59" s="1"/>
  <c r="D32" i="59" l="1"/>
  <c r="D41" i="59" s="1"/>
  <c r="G117" i="59"/>
  <c r="D117" i="59"/>
  <c r="F117" i="59"/>
  <c r="D44" i="59" l="1"/>
  <c r="D46" i="59" s="1"/>
  <c r="I43" i="59"/>
  <c r="G130" i="59"/>
  <c r="F130" i="59"/>
  <c r="F32" i="59"/>
  <c r="F41" i="59" s="1"/>
  <c r="I42" i="59" s="1"/>
  <c r="D130" i="59"/>
  <c r="G32" i="59"/>
  <c r="G41" i="59" s="1"/>
  <c r="I41" i="59" s="1"/>
  <c r="D38" i="59"/>
  <c r="G45" i="58"/>
  <c r="G45" i="43" s="1"/>
  <c r="F45" i="58"/>
  <c r="F45" i="43" s="1"/>
  <c r="F43" i="58"/>
  <c r="F43" i="43" s="1"/>
  <c r="F42" i="58"/>
  <c r="F42" i="43" s="1"/>
  <c r="F121" i="58"/>
  <c r="D121" i="58"/>
  <c r="I93" i="58"/>
  <c r="G93" i="58"/>
  <c r="F93" i="58"/>
  <c r="D93" i="58"/>
  <c r="D55" i="58"/>
  <c r="G50" i="58"/>
  <c r="F50" i="58"/>
  <c r="F44" i="59" l="1"/>
  <c r="F46" i="59" s="1"/>
  <c r="F133" i="59"/>
  <c r="F135" i="59" s="1"/>
  <c r="I123" i="59"/>
  <c r="I95" i="59"/>
  <c r="G133" i="59"/>
  <c r="G135" i="59" s="1"/>
  <c r="G127" i="59"/>
  <c r="I127" i="59" s="1"/>
  <c r="I119" i="59"/>
  <c r="I128" i="59"/>
  <c r="F127" i="59"/>
  <c r="F127" i="43"/>
  <c r="D128" i="58"/>
  <c r="D130" i="58"/>
  <c r="F86" i="58"/>
  <c r="F52" i="58" s="1"/>
  <c r="F128" i="58"/>
  <c r="F130" i="58"/>
  <c r="F38" i="59"/>
  <c r="D127" i="59"/>
  <c r="I34" i="59"/>
  <c r="G38" i="59"/>
  <c r="I38" i="59" s="1"/>
  <c r="G44" i="59"/>
  <c r="G46" i="59" s="1"/>
  <c r="I39" i="59"/>
  <c r="I10" i="59"/>
  <c r="D36" i="58"/>
  <c r="D39" i="58" s="1"/>
  <c r="F36" i="58"/>
  <c r="F39" i="58" s="1"/>
  <c r="G36" i="58"/>
  <c r="G39" i="58" s="1"/>
  <c r="D127" i="58" l="1"/>
  <c r="F127" i="58"/>
  <c r="F133" i="58"/>
  <c r="F135" i="58" s="1"/>
  <c r="F41" i="43"/>
  <c r="I119" i="58"/>
  <c r="I123" i="58"/>
  <c r="I95" i="58"/>
  <c r="D32" i="58"/>
  <c r="G32" i="58"/>
  <c r="F32" i="58" l="1"/>
  <c r="F41" i="58" s="1"/>
  <c r="I42" i="58" s="1"/>
  <c r="D41" i="58"/>
  <c r="I43" i="58" s="1"/>
  <c r="G41" i="58"/>
  <c r="I127" i="58"/>
  <c r="I128" i="58"/>
  <c r="D35" i="57"/>
  <c r="D34" i="57"/>
  <c r="D34" i="43" s="1"/>
  <c r="I10" i="58" l="1"/>
  <c r="I41" i="58"/>
  <c r="F38" i="58"/>
  <c r="F44" i="58"/>
  <c r="F46" i="58" s="1"/>
  <c r="D44" i="58"/>
  <c r="D46" i="58" s="1"/>
  <c r="D38" i="58"/>
  <c r="G44" i="58"/>
  <c r="G46" i="58" s="1"/>
  <c r="I34" i="58"/>
  <c r="G38" i="58"/>
  <c r="I38" i="58" s="1"/>
  <c r="I39" i="58"/>
  <c r="D117" i="57" l="1"/>
  <c r="D10" i="43"/>
  <c r="G121" i="57"/>
  <c r="G130" i="57" s="1"/>
  <c r="D128" i="57"/>
  <c r="I93" i="57"/>
  <c r="G93" i="57"/>
  <c r="F93" i="57"/>
  <c r="D93" i="57"/>
  <c r="F80" i="57"/>
  <c r="D55" i="57"/>
  <c r="G50" i="57"/>
  <c r="F50" i="57"/>
  <c r="F36" i="57"/>
  <c r="F39" i="57" s="1"/>
  <c r="D36" i="57"/>
  <c r="D39" i="57" s="1"/>
  <c r="D130" i="57" l="1"/>
  <c r="F133" i="57"/>
  <c r="F135" i="57" s="1"/>
  <c r="G128" i="57"/>
  <c r="D32" i="57"/>
  <c r="D41" i="57" s="1"/>
  <c r="D44" i="57" s="1"/>
  <c r="D46" i="57" s="1"/>
  <c r="F32" i="57"/>
  <c r="F41" i="57" s="1"/>
  <c r="G36" i="57"/>
  <c r="G39" i="57" s="1"/>
  <c r="G80" i="43"/>
  <c r="E119" i="43"/>
  <c r="F84" i="43"/>
  <c r="F55" i="43" s="1"/>
  <c r="F52" i="43" s="1"/>
  <c r="F80" i="45"/>
  <c r="G80" i="44"/>
  <c r="F80" i="44"/>
  <c r="G35" i="45"/>
  <c r="G34" i="45"/>
  <c r="G11" i="45"/>
  <c r="G14" i="45"/>
  <c r="G15" i="45"/>
  <c r="G16" i="45"/>
  <c r="G17" i="45"/>
  <c r="G18" i="45"/>
  <c r="G19" i="45"/>
  <c r="G20" i="45"/>
  <c r="G21" i="45"/>
  <c r="G22" i="45"/>
  <c r="G23" i="45"/>
  <c r="G24" i="45"/>
  <c r="G25" i="45"/>
  <c r="G26" i="45"/>
  <c r="G27" i="45"/>
  <c r="G28" i="45"/>
  <c r="G29" i="45"/>
  <c r="G31" i="45"/>
  <c r="G10" i="45"/>
  <c r="G35" i="44"/>
  <c r="G11" i="44"/>
  <c r="C10" i="31"/>
  <c r="C8" i="31" s="1"/>
  <c r="G14" i="44"/>
  <c r="G15" i="44"/>
  <c r="G16" i="44"/>
  <c r="G17" i="44"/>
  <c r="G18" i="44"/>
  <c r="G19" i="44"/>
  <c r="G20" i="44"/>
  <c r="G21" i="44"/>
  <c r="G22" i="44"/>
  <c r="G23" i="44"/>
  <c r="G24" i="44"/>
  <c r="G25" i="44"/>
  <c r="G26" i="44"/>
  <c r="G27" i="44"/>
  <c r="G28" i="44"/>
  <c r="G29" i="44"/>
  <c r="G30" i="44"/>
  <c r="D55" i="44"/>
  <c r="I42" i="43" l="1"/>
  <c r="F38" i="57"/>
  <c r="I42" i="57"/>
  <c r="J132" i="57"/>
  <c r="I123" i="57"/>
  <c r="D127" i="57"/>
  <c r="G32" i="44"/>
  <c r="G34" i="43"/>
  <c r="B10" i="31"/>
  <c r="I119" i="57"/>
  <c r="B9" i="31"/>
  <c r="D23" i="31"/>
  <c r="D20" i="31"/>
  <c r="D65" i="31" s="1"/>
  <c r="B58" i="31"/>
  <c r="B57" i="31"/>
  <c r="F127" i="57"/>
  <c r="G127" i="57"/>
  <c r="I127" i="57" s="1"/>
  <c r="G133" i="57"/>
  <c r="G135" i="57" s="1"/>
  <c r="I128" i="57"/>
  <c r="I95" i="57"/>
  <c r="D38" i="57"/>
  <c r="F44" i="57"/>
  <c r="G36" i="43" l="1"/>
  <c r="G39" i="43" s="1"/>
  <c r="G32" i="57"/>
  <c r="G41" i="57" s="1"/>
  <c r="I41" i="57" s="1"/>
  <c r="G10" i="43"/>
  <c r="G32" i="43" s="1"/>
  <c r="C23" i="31"/>
  <c r="C65" i="31" s="1"/>
  <c r="F46" i="57"/>
  <c r="G38" i="57" l="1"/>
  <c r="I38" i="57" s="1"/>
  <c r="I39" i="57"/>
  <c r="I34" i="57"/>
  <c r="G44" i="57"/>
  <c r="G46" i="57" s="1"/>
  <c r="I10" i="57"/>
  <c r="G41" i="43"/>
  <c r="D68" i="31"/>
  <c r="F50" i="45"/>
  <c r="C68" i="31" l="1"/>
  <c r="C73" i="31" s="1"/>
  <c r="G38" i="43"/>
  <c r="L23" i="31"/>
  <c r="L65" i="31" s="1"/>
  <c r="B20" i="31"/>
  <c r="I14" i="31"/>
  <c r="I8" i="31" s="1"/>
  <c r="I65" i="31" s="1"/>
  <c r="B65" i="31" l="1"/>
  <c r="I68" i="31" l="1"/>
  <c r="B8" i="31"/>
  <c r="B48" i="31"/>
  <c r="B22" i="31"/>
  <c r="B16" i="31"/>
  <c r="B15" i="31"/>
  <c r="B56" i="31"/>
  <c r="B50" i="31"/>
  <c r="B49" i="31"/>
  <c r="B47" i="31"/>
  <c r="B46" i="31"/>
  <c r="B19" i="31"/>
  <c r="B51" i="31" l="1"/>
  <c r="B21" i="31"/>
  <c r="B18" i="31"/>
  <c r="B17" i="31"/>
  <c r="B13" i="31"/>
  <c r="N68" i="31"/>
  <c r="N73" i="31" s="1"/>
  <c r="M68" i="31" l="1"/>
  <c r="D36" i="43"/>
  <c r="D39" i="43" s="1"/>
  <c r="M73" i="31" l="1"/>
  <c r="L68" i="31"/>
  <c r="L73" i="31" l="1"/>
  <c r="D32" i="43" l="1"/>
  <c r="D41" i="43" s="1"/>
  <c r="I43" i="43" s="1"/>
  <c r="K68" i="31"/>
  <c r="K73" i="31" l="1"/>
  <c r="I73" i="31" l="1"/>
  <c r="B14" i="31" l="1"/>
  <c r="G68" i="31" l="1"/>
  <c r="G73" i="31" l="1"/>
  <c r="B23" i="31" l="1"/>
  <c r="G32" i="45"/>
  <c r="G50" i="45" l="1"/>
  <c r="D32" i="44"/>
  <c r="D36" i="44"/>
  <c r="D39" i="44" s="1"/>
  <c r="D36" i="45"/>
  <c r="I93" i="45"/>
  <c r="G93" i="45"/>
  <c r="F93" i="45"/>
  <c r="D93" i="45"/>
  <c r="D41" i="44" l="1"/>
  <c r="D121" i="45"/>
  <c r="D128" i="45" s="1"/>
  <c r="F121" i="45"/>
  <c r="F36" i="45"/>
  <c r="F39" i="45" s="1"/>
  <c r="F32" i="45"/>
  <c r="G36" i="45"/>
  <c r="D39" i="45"/>
  <c r="F128" i="45" l="1"/>
  <c r="D117" i="45"/>
  <c r="D130" i="45" s="1"/>
  <c r="D38" i="44"/>
  <c r="D44" i="44"/>
  <c r="D46" i="44" s="1"/>
  <c r="G117" i="45"/>
  <c r="G41" i="45"/>
  <c r="D32" i="45"/>
  <c r="D41" i="45" s="1"/>
  <c r="F41" i="45"/>
  <c r="I42" i="45" s="1"/>
  <c r="G39" i="45"/>
  <c r="I123" i="43" l="1"/>
  <c r="G127" i="43"/>
  <c r="I41" i="43"/>
  <c r="D38" i="45"/>
  <c r="F127" i="45"/>
  <c r="I34" i="45"/>
  <c r="F133" i="45"/>
  <c r="F135" i="45" s="1"/>
  <c r="F38" i="45"/>
  <c r="F44" i="45"/>
  <c r="F46" i="45" s="1"/>
  <c r="D127" i="45"/>
  <c r="I10" i="45"/>
  <c r="G38" i="45"/>
  <c r="I38" i="45" s="1"/>
  <c r="G44" i="45"/>
  <c r="G46" i="45" s="1"/>
  <c r="I39" i="45"/>
  <c r="I41" i="45" l="1"/>
  <c r="G127" i="45"/>
  <c r="I127" i="45" s="1"/>
  <c r="I123" i="45"/>
  <c r="I95" i="45"/>
  <c r="I128" i="45"/>
  <c r="I119" i="45"/>
  <c r="G133" i="45"/>
  <c r="G135" i="45" l="1"/>
  <c r="F32" i="44"/>
  <c r="F36" i="44" l="1"/>
  <c r="F41" i="44" l="1"/>
  <c r="F44" i="44" s="1"/>
  <c r="I93" i="43"/>
  <c r="I93" i="44"/>
  <c r="G93" i="44"/>
  <c r="F93" i="44"/>
  <c r="D93" i="44"/>
  <c r="G50" i="44"/>
  <c r="F50" i="44"/>
  <c r="G36" i="44"/>
  <c r="G39" i="44" s="1"/>
  <c r="F39" i="44"/>
  <c r="G93" i="43"/>
  <c r="F93" i="43"/>
  <c r="D93" i="43"/>
  <c r="G50" i="43"/>
  <c r="F50" i="43"/>
  <c r="D38" i="43"/>
  <c r="F39" i="43" l="1"/>
  <c r="D117" i="44"/>
  <c r="D121" i="44"/>
  <c r="D128" i="44" s="1"/>
  <c r="F38" i="44"/>
  <c r="F133" i="44"/>
  <c r="F135" i="44" s="1"/>
  <c r="D130" i="44" l="1"/>
  <c r="D128" i="43"/>
  <c r="F44" i="43"/>
  <c r="F46" i="43" s="1"/>
  <c r="I95" i="43"/>
  <c r="E68" i="31"/>
  <c r="F46" i="44"/>
  <c r="F133" i="43"/>
  <c r="F135" i="43" s="1"/>
  <c r="F38" i="43"/>
  <c r="D127" i="44" l="1"/>
  <c r="B68" i="31"/>
  <c r="D127" i="43"/>
  <c r="E73" i="31"/>
  <c r="D73" i="31"/>
  <c r="I10" i="43"/>
  <c r="B73" i="31" l="1"/>
  <c r="I39" i="43"/>
  <c r="I34" i="43"/>
  <c r="I38" i="43"/>
  <c r="G44" i="43"/>
  <c r="G41" i="44" l="1"/>
  <c r="I41" i="44" s="1"/>
  <c r="G44" i="44" l="1"/>
  <c r="G38" i="44"/>
  <c r="I38" i="44" s="1"/>
  <c r="G46" i="44"/>
  <c r="G127" i="44"/>
  <c r="I127" i="44" s="1"/>
  <c r="I128" i="43"/>
  <c r="G133" i="43"/>
  <c r="I119" i="43"/>
  <c r="I127" i="43"/>
  <c r="I10" i="44"/>
  <c r="I119" i="44"/>
  <c r="G133" i="44"/>
  <c r="G135" i="44" s="1"/>
  <c r="I128" i="44"/>
  <c r="I39" i="44"/>
  <c r="I34" i="44"/>
  <c r="I95" i="44"/>
  <c r="G135" i="43" l="1"/>
  <c r="I135" i="43" s="1"/>
  <c r="G46" i="43" l="1"/>
</calcChain>
</file>

<file path=xl/sharedStrings.xml><?xml version="1.0" encoding="utf-8"?>
<sst xmlns="http://schemas.openxmlformats.org/spreadsheetml/2006/main" count="1958" uniqueCount="224">
  <si>
    <t>CONCEPTOS</t>
  </si>
  <si>
    <t>Impuesto a la Renta Recaudado</t>
  </si>
  <si>
    <t>Declaraciones de Impuesto a la Renta</t>
  </si>
  <si>
    <t>Impuesto al Valor Agregado</t>
  </si>
  <si>
    <t>Impuesto a los Consumos Especiales</t>
  </si>
  <si>
    <t>Impuesto a los Vehículos Motorizados</t>
  </si>
  <si>
    <t>Impuesto a la Salida de Divisas</t>
  </si>
  <si>
    <t>Regalías, patentes y utilidades de conservación minera</t>
  </si>
  <si>
    <t>Otros Ingresos</t>
  </si>
  <si>
    <t>Elaboración:    Dirección Nacional de Planificación y Gestión Estratégica.-  SRI</t>
  </si>
  <si>
    <t>A la renta empresas petroleras y otros NEP</t>
  </si>
  <si>
    <t>Retenciones Mensuales</t>
  </si>
  <si>
    <t>Herencias, Legados y Donaciones</t>
  </si>
  <si>
    <t>Personas Jurídicas</t>
  </si>
  <si>
    <t>Personas Naturales</t>
  </si>
  <si>
    <t>Anticipos al IR</t>
  </si>
  <si>
    <t>Impuesto Activos en el Exterior</t>
  </si>
  <si>
    <t>Contribución para la atención integral del cancer</t>
  </si>
  <si>
    <t>Impuesto Redimible Botellas Plásticas no Retornable</t>
  </si>
  <si>
    <t>-miles de dólares-</t>
  </si>
  <si>
    <t>CLASIFICACIÓN</t>
  </si>
  <si>
    <t>INTERNOS</t>
  </si>
  <si>
    <t>IMPORTACIONES</t>
  </si>
  <si>
    <t xml:space="preserve">SUBTOTAL </t>
  </si>
  <si>
    <t>DIRECTOS</t>
  </si>
  <si>
    <t>INDIRECTOS</t>
  </si>
  <si>
    <t>TOTALES</t>
  </si>
  <si>
    <t>(-) Notas de Crédito</t>
  </si>
  <si>
    <t>(-) Compensaciones</t>
  </si>
  <si>
    <t xml:space="preserve">Devoluciones Otros </t>
  </si>
  <si>
    <t>Devoluciones IVA</t>
  </si>
  <si>
    <t>Devoluciones I.Renta</t>
  </si>
  <si>
    <t>TOTAL</t>
  </si>
  <si>
    <t>CONSOLIDADO NACIONAL</t>
  </si>
  <si>
    <t>ENERO</t>
  </si>
  <si>
    <t xml:space="preserve">Cifras provisionales sujetas a revisión. </t>
  </si>
  <si>
    <r>
      <t xml:space="preserve">(-) Devoluciones </t>
    </r>
    <r>
      <rPr>
        <vertAlign val="superscript"/>
        <sz val="10"/>
        <rFont val="Arial"/>
        <family val="2"/>
      </rPr>
      <t>(4)</t>
    </r>
  </si>
  <si>
    <t>Nota (5): Corresponde al valor efectivo, descontando los valores de devoluciones de impuestos</t>
  </si>
  <si>
    <t>IVA Importaciones</t>
  </si>
  <si>
    <t>ICE Importaciones</t>
  </si>
  <si>
    <t>IVA Operaciones Internas</t>
  </si>
  <si>
    <t>ICE Operaciones Internas</t>
  </si>
  <si>
    <r>
      <t>(A)  TOTAL RECAUDADO</t>
    </r>
    <r>
      <rPr>
        <b/>
        <sz val="12"/>
        <color theme="0"/>
        <rFont val="Arial"/>
        <family val="2"/>
      </rPr>
      <t xml:space="preserve"> </t>
    </r>
    <r>
      <rPr>
        <sz val="12"/>
        <color theme="0"/>
        <rFont val="Arial"/>
        <family val="2"/>
      </rPr>
      <t>(SIN CONSIDERAR VALORES OCASIONALES PARA EFECTOS DE COMPARACIÓN INTERANUAL)</t>
    </r>
  </si>
  <si>
    <r>
      <t xml:space="preserve">Retenciones Mensuales </t>
    </r>
    <r>
      <rPr>
        <vertAlign val="superscript"/>
        <sz val="11"/>
        <color theme="3" tint="-0.499984740745262"/>
        <rFont val="Arial"/>
        <family val="2"/>
      </rPr>
      <t>(2)</t>
    </r>
  </si>
  <si>
    <r>
      <t xml:space="preserve">Declaraciones de Impuesto a la Renta </t>
    </r>
    <r>
      <rPr>
        <vertAlign val="superscript"/>
        <sz val="11"/>
        <color theme="3" tint="-0.499984740745262"/>
        <rFont val="Arial"/>
        <family val="2"/>
      </rPr>
      <t>(3)</t>
    </r>
  </si>
  <si>
    <t>Nota (2):   Incluye retenciones contratos petroleros</t>
  </si>
  <si>
    <t>Nota (3):   Corresponde a lo recaudado  por Impuesto a la Renta de personas naturales y sociedades (menos anticipos y retenciones) más herencias, legados y donaciones.</t>
  </si>
  <si>
    <t>TOTAL VALORES OCASIONALES</t>
  </si>
  <si>
    <r>
      <t xml:space="preserve">(B)  VALORES OCASIONALES </t>
    </r>
    <r>
      <rPr>
        <b/>
        <sz val="12"/>
        <color theme="0"/>
        <rFont val="Arial"/>
        <family val="2"/>
      </rPr>
      <t xml:space="preserve"> </t>
    </r>
    <r>
      <rPr>
        <sz val="12"/>
        <color theme="0"/>
        <rFont val="Arial"/>
        <family val="2"/>
      </rPr>
      <t>(NO CONSIDERADOS PARA EFECTOS DE COMPARACIÓN INTERANUAL)</t>
    </r>
  </si>
  <si>
    <t>(d) Notas de Crédito</t>
  </si>
  <si>
    <t>(e) Compensaciones</t>
  </si>
  <si>
    <r>
      <t xml:space="preserve">(C=A+B)  TOTAL RECAUDADO </t>
    </r>
    <r>
      <rPr>
        <sz val="12"/>
        <color theme="0"/>
        <rFont val="Arial"/>
        <family val="2"/>
      </rPr>
      <t>(CONSIDERANDO VALORES OCASIONALES)</t>
    </r>
  </si>
  <si>
    <t>SERVICIO DE RENTAS INTERNAS</t>
  </si>
  <si>
    <r>
      <t>RECAUDACIÓN NACIONAL</t>
    </r>
    <r>
      <rPr>
        <b/>
        <vertAlign val="superscript"/>
        <sz val="14"/>
        <color theme="8" tint="-0.499984740745262"/>
        <rFont val="Arial"/>
        <family val="2"/>
      </rPr>
      <t>(1)</t>
    </r>
  </si>
  <si>
    <r>
      <t xml:space="preserve">RECAUDACIÓN DEL SERVICIO DE RENTAS INTERNAS </t>
    </r>
    <r>
      <rPr>
        <b/>
        <vertAlign val="superscript"/>
        <sz val="14"/>
        <color theme="8" tint="-0.499984740745262"/>
        <rFont val="Arial"/>
        <family val="2"/>
      </rPr>
      <t>(1)</t>
    </r>
  </si>
  <si>
    <t>(a) SUBTOTAL INTERNOS</t>
  </si>
  <si>
    <r>
      <t xml:space="preserve">RECAUDACIÓN NETA </t>
    </r>
    <r>
      <rPr>
        <b/>
        <vertAlign val="superscript"/>
        <sz val="11"/>
        <color theme="0"/>
        <rFont val="Arial"/>
        <family val="2"/>
      </rPr>
      <t>(5)</t>
    </r>
  </si>
  <si>
    <t>Intereses por Mora Tributaria</t>
  </si>
  <si>
    <t>Multas Tributarias Fiscales</t>
  </si>
  <si>
    <t>Nota (3): Corresponde al valor de recaudación, restando Notas de Crédito y Compensaciones</t>
  </si>
  <si>
    <t>Nota (4): Devoluciones acreditadas en efectivo</t>
  </si>
  <si>
    <t>(b) SUBTOTAL IMPORTACIONES</t>
  </si>
  <si>
    <t xml:space="preserve"> </t>
  </si>
  <si>
    <t>Microempresas</t>
  </si>
  <si>
    <t>Nota (6): Se incluye valores retenidos, conforme Dictamen No. 2-21-OP/21 emitido por la Corte Constitucional el 23 de junio de 2021, sobre valores equivalentes al Impuesto al Valor Agregado (IVA) pagado por Gobiernos Autónomos Descentralizados (GAD’s), universidades y escuelas politécnicas públicas. Reforma a los Art. 62 y 63 de la LORTI, mediante R.O. 486-S, 02-VII-2021.</t>
  </si>
  <si>
    <r>
      <t>IVA Operaciones Internas</t>
    </r>
    <r>
      <rPr>
        <vertAlign val="superscript"/>
        <sz val="10"/>
        <color theme="3" tint="-0.499984740745262"/>
        <rFont val="Arial"/>
        <family val="2"/>
      </rPr>
      <t>(6)</t>
    </r>
  </si>
  <si>
    <t>FEBRERO</t>
  </si>
  <si>
    <t>Regularización de Activos en el Exterior</t>
  </si>
  <si>
    <t>Fuente: Base de datos SRI - BCE - SENAE - GI. Reintegro Tributario</t>
  </si>
  <si>
    <t>MARZO</t>
  </si>
  <si>
    <t>ABRIL</t>
  </si>
  <si>
    <t>MAYO</t>
  </si>
  <si>
    <t>JUNIO</t>
  </si>
  <si>
    <t>-cifras en miles de dólares-</t>
  </si>
  <si>
    <r>
      <t>Otros Ingresos</t>
    </r>
    <r>
      <rPr>
        <b/>
        <vertAlign val="superscript"/>
        <sz val="11"/>
        <color theme="3" tint="-0.499984740745262"/>
        <rFont val="Arial"/>
        <family val="2"/>
      </rPr>
      <t>(4)</t>
    </r>
  </si>
  <si>
    <r>
      <t xml:space="preserve">(c=a+b) RECAUDACIÓN BRUTA </t>
    </r>
    <r>
      <rPr>
        <b/>
        <vertAlign val="superscript"/>
        <sz val="11"/>
        <color theme="0"/>
        <rFont val="Arial"/>
        <family val="2"/>
      </rPr>
      <t>(5)</t>
    </r>
  </si>
  <si>
    <r>
      <t>(f=c-d-e) RECAUDACIÓN EN EFECTIVO</t>
    </r>
    <r>
      <rPr>
        <b/>
        <vertAlign val="superscript"/>
        <sz val="11"/>
        <color theme="0"/>
        <rFont val="Arial"/>
        <family val="2"/>
      </rPr>
      <t xml:space="preserve"> (6)</t>
    </r>
  </si>
  <si>
    <r>
      <t xml:space="preserve">(g) Devoluciones </t>
    </r>
    <r>
      <rPr>
        <vertAlign val="superscript"/>
        <sz val="10"/>
        <rFont val="Arial"/>
        <family val="2"/>
      </rPr>
      <t>(7)</t>
    </r>
  </si>
  <si>
    <r>
      <t xml:space="preserve">(f=c-d-e) RECAUDACIÓN EN EFECTIVO </t>
    </r>
    <r>
      <rPr>
        <b/>
        <vertAlign val="superscript"/>
        <sz val="11"/>
        <color theme="0"/>
        <rFont val="Arial"/>
        <family val="2"/>
      </rPr>
      <t>(6)</t>
    </r>
  </si>
  <si>
    <r>
      <t>(g) Devoluciones</t>
    </r>
    <r>
      <rPr>
        <vertAlign val="superscript"/>
        <sz val="10"/>
        <color theme="3" tint="-0.499984740745262"/>
        <rFont val="Arial"/>
        <family val="2"/>
      </rPr>
      <t xml:space="preserve"> (7)</t>
    </r>
  </si>
  <si>
    <r>
      <t xml:space="preserve">(h=f-g)  RECAUCIÓN NETA </t>
    </r>
    <r>
      <rPr>
        <sz val="9"/>
        <color theme="0"/>
        <rFont val="Arial"/>
        <family val="2"/>
      </rPr>
      <t>(CONSIDERANDO VALORES OCASIONALES)</t>
    </r>
    <r>
      <rPr>
        <b/>
        <sz val="10"/>
        <color theme="0"/>
        <rFont val="Arial"/>
        <family val="2"/>
      </rPr>
      <t xml:space="preserve">  </t>
    </r>
    <r>
      <rPr>
        <b/>
        <vertAlign val="superscript"/>
        <sz val="10"/>
        <color theme="0"/>
        <rFont val="Arial"/>
        <family val="2"/>
      </rPr>
      <t>(8)</t>
    </r>
  </si>
  <si>
    <t>Nota (5):   Total Recaudación incluye Notas de Crédito, Compensaciones y TBC's.</t>
  </si>
  <si>
    <t>Nota (6):   Corresponde al valor de recaudación, restando Notas de Crédito y Compensaciones</t>
  </si>
  <si>
    <t>Nota (7):  Devoluciones acreditadas en efectivo</t>
  </si>
  <si>
    <r>
      <t xml:space="preserve">(h=f-g)  RECAUCIÓN NETA </t>
    </r>
    <r>
      <rPr>
        <sz val="9"/>
        <color theme="0"/>
        <rFont val="Arial"/>
        <family val="2"/>
      </rPr>
      <t>(SIN CONSIDERAR VALORES OCASIONALES PARA EFECTOS DE COMPARACIÓN INTERANUAL)</t>
    </r>
    <r>
      <rPr>
        <b/>
        <vertAlign val="superscript"/>
        <sz val="11"/>
        <color theme="0"/>
        <rFont val="Arial"/>
        <family val="2"/>
      </rPr>
      <t>(8)</t>
    </r>
  </si>
  <si>
    <t>JULIO</t>
  </si>
  <si>
    <t>AGOSTO</t>
  </si>
  <si>
    <t>SEPTIEMBRE</t>
  </si>
  <si>
    <t>OCTUBRE</t>
  </si>
  <si>
    <t>NOVIEMBRE</t>
  </si>
  <si>
    <t>DICIEMBRE</t>
  </si>
  <si>
    <t>Meta 2024</t>
  </si>
  <si>
    <t xml:space="preserve">Nota (1):   Incluye todas sus formas de pago (valor bruto):  Efectivo, Notas de crédito, Compensaciones  y valores retenidos y no pagados, con el fin de analizar el desempeño de cada impuesto en forma objetiva.  </t>
  </si>
  <si>
    <r>
      <t xml:space="preserve">TOTAL REMISIÓN </t>
    </r>
    <r>
      <rPr>
        <b/>
        <vertAlign val="superscript"/>
        <sz val="12"/>
        <color theme="0"/>
        <rFont val="Arial"/>
        <family val="2"/>
      </rPr>
      <t>(10)</t>
    </r>
  </si>
  <si>
    <t>Contribución Temporal de Seguridad</t>
  </si>
  <si>
    <t>Contribución Temporal Bancos y Cooperativas</t>
  </si>
  <si>
    <t>ICE Aguas Minerales y Purificadas</t>
  </si>
  <si>
    <t>ICE Alcohol y Productos Alcohólicos</t>
  </si>
  <si>
    <t>ICE Armas de Fuego</t>
  </si>
  <si>
    <t>ICE Aviones, tricares,etc. y otros NEP</t>
  </si>
  <si>
    <t>ICE Bebidas energizantes</t>
  </si>
  <si>
    <t>ICE Bebidas Gaseosas</t>
  </si>
  <si>
    <t>ICE Bebidas no alcoholicas</t>
  </si>
  <si>
    <t>ICE Cerveza</t>
  </si>
  <si>
    <t>ICE Cigarrillos</t>
  </si>
  <si>
    <t>ICE Cocinas, calefones</t>
  </si>
  <si>
    <t>ICE Cuotas Membresías Clubes</t>
  </si>
  <si>
    <t>ICE Focos Incandescentes</t>
  </si>
  <si>
    <t>ICE Fundas Plásticas</t>
  </si>
  <si>
    <t>ICE Perfumes, Aguas de Tocador</t>
  </si>
  <si>
    <t>ICE Servicios Casino - Juegos Azar</t>
  </si>
  <si>
    <t>ICE Servicios Televisión Prepagada</t>
  </si>
  <si>
    <t>ICE Telecomunicaciones</t>
  </si>
  <si>
    <t>ICE Telefonía</t>
  </si>
  <si>
    <t>ICE Vehículos</t>
  </si>
  <si>
    <t>ICE Videojuegos</t>
  </si>
  <si>
    <t>ICE No Especificado</t>
  </si>
  <si>
    <t>TOTAL CONTRIBUCIONES TEMPORALES</t>
  </si>
  <si>
    <t>CONTRIBUCIONES TEMPORALES</t>
  </si>
  <si>
    <t>SUBTOTAL CONTRIBUCIONES</t>
  </si>
  <si>
    <t>CONTRIBUCIONES</t>
  </si>
  <si>
    <r>
      <t xml:space="preserve">RECAUDACIÓN EN EFECTIVO </t>
    </r>
    <r>
      <rPr>
        <b/>
        <vertAlign val="superscript"/>
        <sz val="11"/>
        <color theme="0"/>
        <rFont val="Arial"/>
        <family val="2"/>
      </rPr>
      <t>(3)</t>
    </r>
  </si>
  <si>
    <t>Impuesto Redimible Botellas Plásticas no Retornables</t>
  </si>
  <si>
    <t>Nota (4):   Incluye Otros ingresos, Tierras Rurales, RISE, Impuesto Ambiental Contaminación  Vehicular, Contribuciones (residuales de las que ya no están vigentes).</t>
  </si>
  <si>
    <t>AJUSTE RETENCIONES IVA PETROLERAS</t>
  </si>
  <si>
    <t>SUBTOTAL AJUSTE IVA PETROLERAS</t>
  </si>
  <si>
    <t>IVA operaciones internas</t>
  </si>
  <si>
    <t>Ajuste retenciones IVA petroleras</t>
  </si>
  <si>
    <t>(c) SUBTOTAL CONTRIBUCIONES</t>
  </si>
  <si>
    <r>
      <t xml:space="preserve">(d=a+b+c) RECAUDACIÓN BRUTA </t>
    </r>
    <r>
      <rPr>
        <b/>
        <vertAlign val="superscript"/>
        <sz val="11"/>
        <color theme="0"/>
        <rFont val="Arial"/>
        <family val="2"/>
      </rPr>
      <t>(5)</t>
    </r>
  </si>
  <si>
    <t>(e) Notas de Crédito</t>
  </si>
  <si>
    <t>(f) Compensaciones</t>
  </si>
  <si>
    <r>
      <t xml:space="preserve">(g=d-e-f) RECAUDACIÓN EN EFECTIVO </t>
    </r>
    <r>
      <rPr>
        <b/>
        <vertAlign val="superscript"/>
        <sz val="11"/>
        <color theme="0"/>
        <rFont val="Arial"/>
        <family val="2"/>
      </rPr>
      <t>(6)</t>
    </r>
  </si>
  <si>
    <r>
      <t>(h) Devoluciones</t>
    </r>
    <r>
      <rPr>
        <vertAlign val="superscript"/>
        <sz val="10"/>
        <color theme="3" tint="-0.499984740745262"/>
        <rFont val="Arial"/>
        <family val="2"/>
      </rPr>
      <t xml:space="preserve"> (7)</t>
    </r>
  </si>
  <si>
    <r>
      <t xml:space="preserve">(i=g-h)  RECAUCIÓN NETA </t>
    </r>
    <r>
      <rPr>
        <sz val="9"/>
        <color theme="0"/>
        <rFont val="Arial"/>
        <family val="2"/>
      </rPr>
      <t>(CONSIDERANDO VALORES OCASIONALES)</t>
    </r>
    <r>
      <rPr>
        <b/>
        <sz val="10"/>
        <color theme="0"/>
        <rFont val="Arial"/>
        <family val="2"/>
      </rPr>
      <t xml:space="preserve">  </t>
    </r>
    <r>
      <rPr>
        <b/>
        <vertAlign val="superscript"/>
        <sz val="10"/>
        <color theme="0"/>
        <rFont val="Arial"/>
        <family val="2"/>
      </rPr>
      <t>(8)</t>
    </r>
  </si>
  <si>
    <r>
      <t>(d=a+b+c) RECAUDACIÓN BRUTA</t>
    </r>
    <r>
      <rPr>
        <b/>
        <vertAlign val="superscript"/>
        <sz val="11"/>
        <color theme="0"/>
        <rFont val="Arial"/>
        <family val="2"/>
      </rPr>
      <t xml:space="preserve"> (5)</t>
    </r>
  </si>
  <si>
    <t>Recaudación
 2024</t>
  </si>
  <si>
    <t>Recaudación 
2025</t>
  </si>
  <si>
    <t>Meta 
2025</t>
  </si>
  <si>
    <t>Participación de la Recaudación 2025</t>
  </si>
  <si>
    <t>Fecha de conciliación: 28/02/2025</t>
  </si>
  <si>
    <t>Nota (2): Total Recaudación incluye Notas de Crédito, Compensaciones</t>
  </si>
  <si>
    <r>
      <t>Otros Ingresos</t>
    </r>
    <r>
      <rPr>
        <b/>
        <vertAlign val="superscript"/>
        <sz val="10"/>
        <color theme="3" tint="-0.499984740745262"/>
        <rFont val="Arial"/>
        <family val="2"/>
      </rPr>
      <t xml:space="preserve"> (7)</t>
    </r>
  </si>
  <si>
    <r>
      <t xml:space="preserve">RECAUDACIÓN BRUTA CON OCASIONALES </t>
    </r>
    <r>
      <rPr>
        <b/>
        <vertAlign val="superscript"/>
        <sz val="11"/>
        <color theme="0"/>
        <rFont val="Arial"/>
        <family val="2"/>
      </rPr>
      <t>(2)</t>
    </r>
  </si>
  <si>
    <t>TOTAL REMISIÓN</t>
  </si>
  <si>
    <t>Nota (9): Se incluye valores retenidos, conforme Dictamen No. 2-21-OP/21 emitido por la Corte Constitucional el 23 de junio de 2021, sobre valores equivalentes al Impuesto al Valor Agregado (IVA) pagado por Gobiernos Autónomos Descentralizados (GAD’s), universidades y escuelas politécnicas públicas. Reforma a los Art. 62 y 63 de la LORTI, mediante R.O. 486-S, 02-VII-2021.</t>
  </si>
  <si>
    <t>Nota (8): Corresponde al valor efectivo, descontando los valores de devoluciones de impuestos</t>
  </si>
  <si>
    <r>
      <t>IVA Operaciones Internas</t>
    </r>
    <r>
      <rPr>
        <b/>
        <vertAlign val="superscript"/>
        <sz val="11"/>
        <color theme="3" tint="-0.499984740745262"/>
        <rFont val="Arial"/>
        <family val="2"/>
      </rPr>
      <t>(9)</t>
    </r>
  </si>
  <si>
    <t>Nota (11): Para  las Autorretenciones se consideró el campo 3981 "Autorretenciones Sociedades Grandes Contribuyentes" del formulario 103, hasta el mes de julio de 2024 (Resolución No. NAC-DGERCGC24-00000003), en adelante se utiliza el “Formulario: Anticipo de Impuesto a la Renta y Autorretención de Grandes Contribuyentes”</t>
  </si>
  <si>
    <t>Patente de conservacion para concesion minera</t>
  </si>
  <si>
    <t>Regalias anticipadas</t>
  </si>
  <si>
    <t>Regalias mineras</t>
  </si>
  <si>
    <t>Utilidades de las actividades mineras</t>
  </si>
  <si>
    <r>
      <t>Declaraciones de Impuesto a la Renta</t>
    </r>
    <r>
      <rPr>
        <vertAlign val="superscript"/>
        <sz val="11"/>
        <color theme="3" tint="-0.499984740745262"/>
        <rFont val="Arial"/>
        <family val="2"/>
      </rPr>
      <t xml:space="preserve"> (3)</t>
    </r>
  </si>
  <si>
    <r>
      <t>Autorretenciones</t>
    </r>
    <r>
      <rPr>
        <i/>
        <vertAlign val="superscript"/>
        <sz val="10"/>
        <color rgb="FF0070C0"/>
        <rFont val="Arial"/>
        <family val="2"/>
      </rPr>
      <t xml:space="preserve"> (11)</t>
    </r>
  </si>
  <si>
    <t>Fecha de conciliación: 31/10/2025</t>
  </si>
  <si>
    <t>OCTUBRE 2025</t>
  </si>
  <si>
    <t>Versión 1_Octubre 2025 (actualizada 12/11/2025)</t>
  </si>
  <si>
    <t>Nota (10): Remisión 2025 vigente a partir de la publicación de la Ley Orgánica de Integridad Pública, publicada mediante Registro Oficial No. 68 el 26 de junio de 2025. Remisión 2024 vigente a partir de la publicación de la Ley Orgánica de Eficiencia Económica y Generación de Empleo, R.O. 461 del 20 de diciembre de 2023 hasta el 31 de julio 2024.</t>
  </si>
  <si>
    <t>Fecha de conciliación: 30/11/2025</t>
  </si>
  <si>
    <t>NOVIEMBRE 2025</t>
  </si>
  <si>
    <r>
      <t>Autorretenciones</t>
    </r>
    <r>
      <rPr>
        <vertAlign val="superscript"/>
        <sz val="11"/>
        <rFont val="Arial"/>
        <family val="2"/>
      </rPr>
      <t xml:space="preserve"> (11)</t>
    </r>
  </si>
  <si>
    <r>
      <t>Utilidades no distribuidas</t>
    </r>
    <r>
      <rPr>
        <vertAlign val="superscript"/>
        <sz val="11"/>
        <color theme="3" tint="-0.499984740745262"/>
        <rFont val="Arial"/>
        <family val="2"/>
      </rPr>
      <t>(12)</t>
    </r>
  </si>
  <si>
    <t>Nota (12): Reglamento General a la Ley Orgánica de Transparencia Social, emitido mediante Decreto Ejecutivo Nro. 191 publicado en el Suplemento del Registro Oficial Nro. 153 del 28 de octubre de 2025.</t>
  </si>
  <si>
    <r>
      <t>Autorretenciones</t>
    </r>
    <r>
      <rPr>
        <vertAlign val="superscript"/>
        <sz val="10"/>
        <rFont val="Arial"/>
        <family val="2"/>
      </rPr>
      <t xml:space="preserve"> (11)</t>
    </r>
  </si>
  <si>
    <t>Nota (2):   Incluye retenciones contratos petroleros.</t>
  </si>
  <si>
    <t>DICIEMBRE 2025</t>
  </si>
  <si>
    <t>Versión 1_Diciembre 2025 (actualizada 12/01/2026)</t>
  </si>
  <si>
    <t>Fecha de conciliación: 31/12/2025</t>
  </si>
  <si>
    <t>Contribución para la atención integral del cáncer</t>
  </si>
  <si>
    <t>Versión 2_Noviembre 2025 (actualizada 12/01/2026)</t>
  </si>
  <si>
    <t>Fecha de conciliación: 31/01/2026</t>
  </si>
  <si>
    <t>Recaudación
 2025</t>
  </si>
  <si>
    <t>Recaudación 
2026</t>
  </si>
  <si>
    <t>ENERO 2026</t>
  </si>
  <si>
    <t>Participación de la Recaudación 2026</t>
  </si>
  <si>
    <t>Nota (4):   Incluye Otros ingresos, e ingresos residuales de rubros que ya no están vigentes; entre otros: Tierras Rurales, RISE, Impuesto Ambiental Contaminación  Vehicular, Contribuciones (Contribución Post COVID Personas Naturales y Sociedades,Contribución Temporal de Seguridad, Contribución Temporal Bancos y Cooperativas, Contribución única temporal , etc.).</t>
  </si>
  <si>
    <t>Nota (7):   Incluye Otros ingresos, e ingresos residuales de rubros que ya no están vigentes; entre otros: Tierras Rurales, RISE, Impuesto Ambiental Contaminación  Vehicular, Contribuciones (Contribución Post COVID Personas Naturales y Sociedades,Contribución Temporal de Seguridad, Contribución Temporal Bancos y Cooperativas, Contribución única temporal , etc.).</t>
  </si>
  <si>
    <t>Autorretenciones</t>
  </si>
  <si>
    <t>Nota (8): Reglamento General a la Ley Orgánica de Transparencia Social, emitido mediante Decreto Ejecutivo Nro. 191 publicado en el Suplemento del Registro Oficial Nro. 153 del 28 de octubre de 2025.</t>
  </si>
  <si>
    <r>
      <t>Utilidades no distribuidas</t>
    </r>
    <r>
      <rPr>
        <vertAlign val="superscript"/>
        <sz val="11"/>
        <color theme="3" tint="-0.499984740745262"/>
        <rFont val="Arial"/>
        <family val="2"/>
      </rPr>
      <t>(8)</t>
    </r>
  </si>
  <si>
    <t>Nota (9): Reglamento General a la Ley Orgánica de Transparencia Social, emitido mediante Decreto Ejecutivo Nro. 191 publicado en el Suplemento del Registro Oficial Nro. 153 del 28 de octubre de 2025.</t>
  </si>
  <si>
    <r>
      <t>Utilidades no distribuidas</t>
    </r>
    <r>
      <rPr>
        <vertAlign val="superscript"/>
        <sz val="11"/>
        <color theme="3" tint="-0.499984740745262"/>
        <rFont val="Arial"/>
        <family val="2"/>
      </rPr>
      <t>(9)</t>
    </r>
  </si>
  <si>
    <t xml:space="preserve">Autorretenciones </t>
  </si>
  <si>
    <r>
      <t>TOTAL REMISIÓN</t>
    </r>
    <r>
      <rPr>
        <b/>
        <vertAlign val="superscript"/>
        <sz val="12"/>
        <color theme="0"/>
        <rFont val="Arial"/>
        <family val="2"/>
      </rPr>
      <t xml:space="preserve"> </t>
    </r>
  </si>
  <si>
    <t>FEBRERO 2026</t>
  </si>
  <si>
    <t>(b) SUBTOTAL OCASIONALES</t>
  </si>
  <si>
    <t>OCASIONALES</t>
  </si>
  <si>
    <t>OTROS OCASIONALES</t>
  </si>
  <si>
    <t>Nota (9): Desde febrero de 2026, Ecuador aplica una tasa por servicio aduanero de control del 30% sobre el valor en aduana a las mercancías importadas originarias de Colombia.</t>
  </si>
  <si>
    <r>
      <t>Tasa Servicio Aduanero</t>
    </r>
    <r>
      <rPr>
        <b/>
        <vertAlign val="superscript"/>
        <sz val="10"/>
        <rFont val="Arial"/>
        <family val="2"/>
      </rPr>
      <t xml:space="preserve"> (9)</t>
    </r>
  </si>
  <si>
    <t>Nota (10): Desde febrero de 2026, Ecuador aplica una tasa por servicio aduanero de control del 30% sobre el valor en aduana a las mercancías importadas originarias de Colombia.</t>
  </si>
  <si>
    <r>
      <t xml:space="preserve">Tasa Servicio Aduanero </t>
    </r>
    <r>
      <rPr>
        <vertAlign val="superscript"/>
        <sz val="11"/>
        <color theme="8"/>
        <rFont val="Arial"/>
        <family val="2"/>
      </rPr>
      <t>(10)</t>
    </r>
  </si>
  <si>
    <t>MARZO 2026</t>
  </si>
  <si>
    <t>Fecha de conciliación: 31/03/2026</t>
  </si>
  <si>
    <t>(c) SUBTOTAL OCASIONALES</t>
  </si>
  <si>
    <t>ABRIL 2026</t>
  </si>
  <si>
    <t>Fecha de conciliación: 30/04/2026</t>
  </si>
  <si>
    <t>Versión 2_Enero 2026 (actualizada 12/05/2026)</t>
  </si>
  <si>
    <t>MAYO 2026</t>
  </si>
  <si>
    <t>Fecha de conciliación: 31/05/2026</t>
  </si>
  <si>
    <t>JUNIO 2026</t>
  </si>
  <si>
    <t>Fecha de conciliación: 30/06/2026</t>
  </si>
  <si>
    <t>Fecha de conciliación: 31/07/2026</t>
  </si>
  <si>
    <t>Versión 2_Junio 2026 (actualizada 14/08/2026)</t>
  </si>
  <si>
    <t>Versión 3_Mayo 2026 (actualizada 14/08/2026)</t>
  </si>
  <si>
    <t>Versión 3_Abril 2026 (actualizada 14/08/2026)</t>
  </si>
  <si>
    <t>Versión 3_Marzo 2026 (actualizada 14/08/2026)</t>
  </si>
  <si>
    <t>Versión 4_Febrero 2026 (actualizada 14/08/2026)</t>
  </si>
  <si>
    <t>Fecha de conciliación: 31/08/2026</t>
  </si>
  <si>
    <t>Versión 1_Agosto 2026 (actualizada 08/09/2026)</t>
  </si>
  <si>
    <t>AGOSTO 2026</t>
  </si>
  <si>
    <t>Versión 2_Julio 2026 (actualizada 08/09/2026)</t>
  </si>
  <si>
    <r>
      <t xml:space="preserve">Meta </t>
    </r>
    <r>
      <rPr>
        <b/>
        <vertAlign val="superscript"/>
        <sz val="10"/>
        <color theme="0"/>
        <rFont val="Arial"/>
        <family val="2"/>
      </rPr>
      <t>(11)</t>
    </r>
    <r>
      <rPr>
        <b/>
        <sz val="10"/>
        <color theme="0"/>
        <rFont val="Arial"/>
        <family val="2"/>
      </rPr>
      <t xml:space="preserve">
2026</t>
    </r>
  </si>
  <si>
    <t>Nota (11): Se actualiza la meta de los meses de enero a agosto, de acuerdo a lo informado al Ministerio de Economía y Finanzas en el Oficio Nro. SRI-NAC-DNP-2026-0049-OF del 20 de agosto de 2026.</t>
  </si>
  <si>
    <t>Nota (10): Se actualiza la meta de los meses de enero a agosto, de acuerdo a lo informado al Ministerio de Economía y Finanzas en el Oficio Nro. SRI-NAC-DNP-2026-0049-OF del 20 de agosto de 2026.</t>
  </si>
  <si>
    <r>
      <t xml:space="preserve">Meta 
2026 </t>
    </r>
    <r>
      <rPr>
        <b/>
        <vertAlign val="superscript"/>
        <sz val="10"/>
        <color theme="0"/>
        <rFont val="Arial"/>
        <family val="2"/>
      </rPr>
      <t>(10)</t>
    </r>
  </si>
  <si>
    <r>
      <t xml:space="preserve">Meta 
2026 </t>
    </r>
    <r>
      <rPr>
        <b/>
        <vertAlign val="superscript"/>
        <sz val="10"/>
        <color theme="0"/>
        <rFont val="Arial"/>
        <family val="2"/>
      </rPr>
      <t>(11)</t>
    </r>
  </si>
  <si>
    <t>SEPTIEMBRE 2026</t>
  </si>
  <si>
    <t>Meta 
2026</t>
  </si>
  <si>
    <t>Versión 1_Septiembre 2026 (actualizada 07/10/2026)</t>
  </si>
  <si>
    <t>Fecha de conciliación: 30/09/2026</t>
  </si>
  <si>
    <t>Fecha de actualización: 07/10/2026</t>
  </si>
  <si>
    <t>ENERO - SEPTIEMBRE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</si>
</sst>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2">
    <numFmt numFmtId="43" formatCode="_ * #,##0.00_ ;_ * \-#,##0.00_ ;_ * &quot;-&quot;??_ ;_ @_ "/>
    <numFmt numFmtId="164" formatCode="_-* #,##0.00_-;\-* #,##0.00_-;_-* &quot;-&quot;??_-;_-@_-"/>
    <numFmt numFmtId="165" formatCode="_(&quot;$&quot;\ * #,##0.00_);_(&quot;$&quot;\ * \(#,##0.00\);_(&quot;$&quot;\ * &quot;-&quot;??_);_(@_)"/>
    <numFmt numFmtId="166" formatCode="_(* #,##0.00_);_(* \(#,##0.00\);_(* &quot;-&quot;??_);_(@_)"/>
    <numFmt numFmtId="167" formatCode="_-* #,##0.00\ &quot;€&quot;_-;\-* #,##0.00\ &quot;€&quot;_-;_-* &quot;-&quot;??\ &quot;€&quot;_-;_-@_-"/>
    <numFmt numFmtId="168" formatCode="_-* #,##0.00\ _€_-;\-* #,##0.00\ _€_-;_-* &quot;-&quot;??\ _€_-;_-@_-"/>
    <numFmt numFmtId="169" formatCode="#,##0.0"/>
    <numFmt numFmtId="170" formatCode="_(* #,##0_);_(* \(#,##0\);_(* &quot;-&quot;??_);_(@_)"/>
    <numFmt numFmtId="171" formatCode="0.0%"/>
    <numFmt numFmtId="172" formatCode="_(* #,##0.0_);_(* \(#,##0.0\);_(* &quot;-&quot;??_);_(@_)"/>
    <numFmt numFmtId="173" formatCode="#,##0.000"/>
    <numFmt numFmtId="174" formatCode="#,###,"/>
    <numFmt numFmtId="175" formatCode="#,##0.00000"/>
    <numFmt numFmtId="176" formatCode="_-* #,##0_-;\-* #,##0_-;_-* &quot;-&quot;??_-;_-@_-"/>
    <numFmt numFmtId="177" formatCode="#,##0.000_ ;\-#,##0.000\ "/>
    <numFmt numFmtId="178" formatCode="#,##0.0000"/>
    <numFmt numFmtId="179" formatCode="#,##0.000000"/>
    <numFmt numFmtId="180" formatCode="_-* #,##0.000000_-;\-* #,##0.000000_-;_-* &quot;-&quot;??_-;_-@_-"/>
    <numFmt numFmtId="181" formatCode="_-* #,##0.0000_-;\-* #,##0.0000_-;_-* &quot;-&quot;??_-;_-@_-"/>
    <numFmt numFmtId="182" formatCode="#,##0.000000_ ;\-#,##0.000000\ "/>
    <numFmt numFmtId="183" formatCode="0.00000"/>
    <numFmt numFmtId="184" formatCode="#,##0.00_ ;[Red]\-#,##0.00\ "/>
  </numFmts>
  <fonts count="8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indexed="9"/>
      <name val="Arial"/>
      <family val="2"/>
    </font>
    <font>
      <sz val="10"/>
      <name val="Tahoma"/>
      <family val="2"/>
    </font>
    <font>
      <b/>
      <sz val="12"/>
      <color theme="0"/>
      <name val="Arial"/>
      <family val="2"/>
    </font>
    <font>
      <b/>
      <sz val="10"/>
      <name val="Arial"/>
      <family val="2"/>
    </font>
    <font>
      <b/>
      <sz val="11"/>
      <color theme="0"/>
      <name val="Arial"/>
      <family val="2"/>
    </font>
    <font>
      <vertAlign val="superscript"/>
      <sz val="10"/>
      <name val="Arial"/>
      <family val="2"/>
    </font>
    <font>
      <sz val="8"/>
      <name val="Calibri"/>
      <family val="2"/>
      <scheme val="minor"/>
    </font>
    <font>
      <b/>
      <sz val="14"/>
      <color indexed="18"/>
      <name val="Arial"/>
      <family val="2"/>
    </font>
    <font>
      <b/>
      <sz val="12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1"/>
      <color indexed="8"/>
      <name val="Arial"/>
      <family val="2"/>
    </font>
    <font>
      <sz val="11"/>
      <color rgb="FFFF0000"/>
      <name val="Arial"/>
      <family val="2"/>
    </font>
    <font>
      <b/>
      <sz val="10"/>
      <color rgb="FFFF0000"/>
      <name val="Arial"/>
      <family val="2"/>
    </font>
    <font>
      <b/>
      <sz val="10"/>
      <color theme="0"/>
      <name val="Arial"/>
      <family val="2"/>
    </font>
    <font>
      <b/>
      <sz val="11"/>
      <color theme="3" tint="-0.249977111117893"/>
      <name val="Arial"/>
      <family val="2"/>
    </font>
    <font>
      <b/>
      <sz val="12"/>
      <color theme="3" tint="-0.249977111117893"/>
      <name val="Arial"/>
      <family val="2"/>
    </font>
    <font>
      <b/>
      <sz val="8"/>
      <color theme="0"/>
      <name val="Arial"/>
      <family val="2"/>
    </font>
    <font>
      <b/>
      <sz val="11"/>
      <color theme="5" tint="-0.249977111117893"/>
      <name val="Arial"/>
      <family val="2"/>
    </font>
    <font>
      <b/>
      <vertAlign val="superscript"/>
      <sz val="11"/>
      <color theme="0"/>
      <name val="Arial"/>
      <family val="2"/>
    </font>
    <font>
      <sz val="9"/>
      <name val="Calibri"/>
      <family val="2"/>
      <scheme val="minor"/>
    </font>
    <font>
      <b/>
      <sz val="14"/>
      <color theme="8" tint="-0.499984740745262"/>
      <name val="Arial"/>
      <family val="2"/>
    </font>
    <font>
      <b/>
      <vertAlign val="superscript"/>
      <sz val="14"/>
      <color theme="8" tint="-0.499984740745262"/>
      <name val="Arial"/>
      <family val="2"/>
    </font>
    <font>
      <b/>
      <sz val="12"/>
      <color theme="8" tint="-0.499984740745262"/>
      <name val="Arial"/>
      <family val="2"/>
    </font>
    <font>
      <b/>
      <sz val="11"/>
      <color theme="8" tint="-0.499984740745262"/>
      <name val="Arial"/>
      <family val="2"/>
    </font>
    <font>
      <b/>
      <sz val="16"/>
      <color theme="8" tint="-0.499984740745262"/>
      <name val="Arial"/>
      <family val="2"/>
    </font>
    <font>
      <sz val="11"/>
      <color theme="1"/>
      <name val="Arial"/>
      <family val="2"/>
    </font>
    <font>
      <b/>
      <vertAlign val="superscript"/>
      <sz val="10"/>
      <color theme="0"/>
      <name val="Arial"/>
      <family val="2"/>
    </font>
    <font>
      <b/>
      <sz val="14"/>
      <color theme="0"/>
      <name val="Arial"/>
      <family val="2"/>
    </font>
    <font>
      <sz val="12"/>
      <color theme="0"/>
      <name val="Arial"/>
      <family val="2"/>
    </font>
    <font>
      <b/>
      <sz val="11"/>
      <color theme="3" tint="-0.499984740745262"/>
      <name val="Arial"/>
      <family val="2"/>
    </font>
    <font>
      <sz val="11"/>
      <color theme="3" tint="-0.499984740745262"/>
      <name val="Arial"/>
      <family val="2"/>
    </font>
    <font>
      <i/>
      <sz val="10"/>
      <color theme="3" tint="-0.499984740745262"/>
      <name val="Arial"/>
      <family val="2"/>
    </font>
    <font>
      <vertAlign val="superscript"/>
      <sz val="11"/>
      <color theme="3" tint="-0.499984740745262"/>
      <name val="Arial"/>
      <family val="2"/>
    </font>
    <font>
      <sz val="10"/>
      <color theme="3" tint="-0.499984740745262"/>
      <name val="Arial"/>
      <family val="2"/>
    </font>
    <font>
      <sz val="9"/>
      <color theme="0"/>
      <name val="Arial"/>
      <family val="2"/>
    </font>
    <font>
      <sz val="11"/>
      <color theme="3" tint="-0.499984740745262"/>
      <name val="Calibri"/>
      <family val="2"/>
      <scheme val="minor"/>
    </font>
    <font>
      <b/>
      <sz val="11"/>
      <color rgb="FFFF0000"/>
      <name val="Arial"/>
      <family val="2"/>
    </font>
    <font>
      <b/>
      <sz val="10"/>
      <color theme="3" tint="-0.499984740745262"/>
      <name val="Arial"/>
      <family val="2"/>
    </font>
    <font>
      <vertAlign val="superscript"/>
      <sz val="10"/>
      <color theme="3" tint="-0.499984740745262"/>
      <name val="Arial"/>
      <family val="2"/>
    </font>
    <font>
      <b/>
      <vertAlign val="superscript"/>
      <sz val="11"/>
      <color theme="3" tint="-0.499984740745262"/>
      <name val="Arial"/>
      <family val="2"/>
    </font>
    <font>
      <sz val="11"/>
      <color rgb="FF4FC1EA"/>
      <name val="Arial"/>
      <family val="2"/>
    </font>
    <font>
      <sz val="11"/>
      <color rgb="FF4FC1EA"/>
      <name val="Calibri"/>
      <family val="2"/>
      <scheme val="minor"/>
    </font>
    <font>
      <sz val="10"/>
      <color rgb="FF4FC1EA"/>
      <name val="Arial"/>
      <family val="2"/>
    </font>
    <font>
      <sz val="11"/>
      <color theme="0"/>
      <name val="Calibri"/>
      <family val="2"/>
      <scheme val="minor"/>
    </font>
    <font>
      <sz val="12"/>
      <name val="Arial"/>
      <family val="2"/>
    </font>
    <font>
      <sz val="12"/>
      <color theme="1"/>
      <name val="Calibri"/>
      <family val="2"/>
      <scheme val="minor"/>
    </font>
    <font>
      <b/>
      <sz val="14"/>
      <color theme="2"/>
      <name val="Arial"/>
      <family val="2"/>
    </font>
    <font>
      <b/>
      <sz val="12"/>
      <color theme="2"/>
      <name val="Arial"/>
      <family val="2"/>
    </font>
    <font>
      <b/>
      <sz val="10"/>
      <color theme="2"/>
      <name val="Arial"/>
      <family val="2"/>
    </font>
    <font>
      <sz val="10"/>
      <color theme="2"/>
      <name val="Arial"/>
      <family val="2"/>
    </font>
    <font>
      <sz val="11"/>
      <color theme="2"/>
      <name val="Calibri"/>
      <family val="2"/>
      <scheme val="minor"/>
    </font>
    <font>
      <sz val="8"/>
      <color theme="2"/>
      <name val="Calibri"/>
      <family val="2"/>
      <scheme val="minor"/>
    </font>
    <font>
      <sz val="9"/>
      <color theme="2"/>
      <name val="Calibri"/>
      <family val="2"/>
      <scheme val="minor"/>
    </font>
    <font>
      <sz val="10"/>
      <color rgb="FFFF0000"/>
      <name val="Arial"/>
      <family val="2"/>
    </font>
    <font>
      <b/>
      <vertAlign val="superscript"/>
      <sz val="12"/>
      <color theme="0"/>
      <name val="Arial"/>
      <family val="2"/>
    </font>
    <font>
      <b/>
      <sz val="6"/>
      <color theme="0"/>
      <name val="Arial"/>
      <family val="2"/>
    </font>
    <font>
      <i/>
      <sz val="10"/>
      <color rgb="FF0070C0"/>
      <name val="Arial"/>
      <family val="2"/>
    </font>
    <font>
      <sz val="10"/>
      <color rgb="FF0070C0"/>
      <name val="Arial"/>
      <family val="2"/>
    </font>
    <font>
      <sz val="11"/>
      <color rgb="FF0070C0"/>
      <name val="Arial"/>
      <family val="2"/>
    </font>
    <font>
      <b/>
      <sz val="10"/>
      <color rgb="FF0070C0"/>
      <name val="Arial"/>
      <family val="2"/>
    </font>
    <font>
      <i/>
      <vertAlign val="superscript"/>
      <sz val="10"/>
      <color rgb="FF0070C0"/>
      <name val="Arial"/>
      <family val="2"/>
    </font>
    <font>
      <sz val="10"/>
      <color theme="8"/>
      <name val="Arial"/>
      <family val="2"/>
    </font>
    <font>
      <b/>
      <sz val="10"/>
      <color theme="8"/>
      <name val="Arial"/>
      <family val="2"/>
    </font>
    <font>
      <b/>
      <vertAlign val="superscript"/>
      <sz val="10"/>
      <color theme="3" tint="-0.499984740745262"/>
      <name val="Arial"/>
      <family val="2"/>
    </font>
    <font>
      <sz val="10"/>
      <color theme="1"/>
      <name val="Arial"/>
      <family val="2"/>
    </font>
    <font>
      <b/>
      <sz val="11"/>
      <color theme="8"/>
      <name val="Arial"/>
      <family val="2"/>
    </font>
    <font>
      <sz val="8"/>
      <color rgb="FFFF0000"/>
      <name val="Calibri"/>
      <family val="2"/>
      <scheme val="minor"/>
    </font>
    <font>
      <sz val="11"/>
      <color theme="8"/>
      <name val="Arial"/>
      <family val="2"/>
    </font>
    <font>
      <b/>
      <sz val="10"/>
      <color theme="5"/>
      <name val="Arial"/>
      <family val="2"/>
    </font>
    <font>
      <sz val="11"/>
      <color theme="5"/>
      <name val="Arial"/>
      <family val="2"/>
    </font>
    <font>
      <sz val="10"/>
      <color rgb="FF363636"/>
      <name val="Arial"/>
      <family val="2"/>
    </font>
    <font>
      <sz val="9"/>
      <color rgb="FF000000"/>
      <name val="Tahoma"/>
      <family val="2"/>
    </font>
    <font>
      <sz val="11"/>
      <color rgb="FFFF0000"/>
      <name val="Calibri"/>
      <family val="2"/>
      <scheme val="minor"/>
    </font>
    <font>
      <vertAlign val="superscript"/>
      <sz val="11"/>
      <name val="Arial"/>
      <family val="2"/>
    </font>
    <font>
      <sz val="10"/>
      <color rgb="FFFF0000"/>
      <name val="Calibri"/>
      <family val="2"/>
      <scheme val="minor"/>
    </font>
    <font>
      <sz val="10"/>
      <name val="Calibri"/>
      <family val="2"/>
      <scheme val="minor"/>
    </font>
    <font>
      <b/>
      <vertAlign val="superscript"/>
      <sz val="10"/>
      <name val="Arial"/>
      <family val="2"/>
    </font>
    <font>
      <b/>
      <sz val="11"/>
      <color rgb="FF4FC1EA"/>
      <name val="Arial"/>
      <family val="2"/>
    </font>
    <font>
      <vertAlign val="superscript"/>
      <sz val="11"/>
      <color theme="8"/>
      <name val="Arial"/>
      <family val="2"/>
    </font>
    <font>
      <sz val="10"/>
      <color theme="0"/>
      <name val="Arial"/>
      <family val="2"/>
    </font>
    <font>
      <sz val="11"/>
      <color theme="0"/>
      <name val="Arial"/>
      <family val="2"/>
    </font>
    <font>
      <sz val="9"/>
      <name val="Tahoma"/>
      <family val="2"/>
    </font>
    <font>
      <b/>
      <sz val="11"/>
      <color theme="1"/>
      <name val="Arial"/>
      <family val="2"/>
    </font>
    <font>
      <b/>
      <sz val="8"/>
      <color rgb="FFFF0000"/>
      <name val="Calibri"/>
      <family val="2"/>
      <scheme val="minor"/>
    </font>
    <font>
      <b/>
      <sz val="12"/>
      <color rgb="FFFF0000"/>
      <name val="Arial"/>
      <family val="2"/>
    </font>
  </fonts>
  <fills count="2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5185C4"/>
        <bgColor indexed="64"/>
      </patternFill>
    </fill>
    <fill>
      <patternFill patternType="solid">
        <fgColor rgb="FF0D3A80"/>
        <bgColor indexed="64"/>
      </patternFill>
    </fill>
    <fill>
      <patternFill patternType="solid">
        <fgColor rgb="FF0C4597"/>
        <bgColor indexed="64"/>
      </patternFill>
    </fill>
    <fill>
      <patternFill patternType="solid">
        <fgColor rgb="FF3BAFDA"/>
        <bgColor indexed="64"/>
      </patternFill>
    </fill>
    <fill>
      <patternFill patternType="solid">
        <fgColor rgb="FF4FC1EA"/>
        <bgColor indexed="64"/>
      </patternFill>
    </fill>
    <fill>
      <patternFill patternType="solid">
        <fgColor rgb="FF19A1D1"/>
        <bgColor indexed="64"/>
      </patternFill>
    </fill>
    <fill>
      <patternFill patternType="solid">
        <fgColor rgb="FFF5F7FA"/>
        <bgColor indexed="64"/>
      </patternFill>
    </fill>
    <fill>
      <patternFill patternType="solid">
        <fgColor rgb="FF434A54"/>
        <bgColor indexed="64"/>
      </patternFill>
    </fill>
    <fill>
      <patternFill patternType="solid">
        <fgColor rgb="FF656D78"/>
        <bgColor indexed="64"/>
      </patternFill>
    </fill>
    <fill>
      <patternFill patternType="solid">
        <fgColor rgb="FF2F78BB"/>
        <bgColor indexed="64"/>
      </patternFill>
    </fill>
    <fill>
      <patternFill patternType="solid">
        <fgColor rgb="FF173A59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rgb="FF27619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BFBFB"/>
        <bgColor indexed="64"/>
      </patternFill>
    </fill>
    <fill>
      <patternFill patternType="solid">
        <fgColor theme="1" tint="0.34998626667073579"/>
        <bgColor indexed="64"/>
      </patternFill>
    </fill>
  </fills>
  <borders count="2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/>
      <top/>
      <bottom/>
      <diagonal/>
    </border>
    <border>
      <left/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/>
      <diagonal/>
    </border>
    <border>
      <left/>
      <right/>
      <top style="thin">
        <color theme="0" tint="-0.34998626667073579"/>
      </top>
      <bottom/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/>
      <right/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/>
      <right style="thin">
        <color theme="0"/>
      </right>
      <top/>
      <bottom style="thin">
        <color theme="0" tint="-0.34998626667073579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/>
      <right/>
      <top style="thin">
        <color theme="0" tint="-0.499984740745262"/>
      </top>
      <bottom/>
      <diagonal/>
    </border>
  </borders>
  <cellStyleXfs count="29">
    <xf numFmtId="0" fontId="0" fillId="0" borderId="0"/>
    <xf numFmtId="165" fontId="1" fillId="0" borderId="0" applyFont="0" applyFill="0" applyBorder="0" applyAlignment="0" applyProtection="0"/>
    <xf numFmtId="0" fontId="2" fillId="0" borderId="0"/>
    <xf numFmtId="0" fontId="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68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535">
    <xf numFmtId="0" fontId="0" fillId="0" borderId="0" xfId="0"/>
    <xf numFmtId="0" fontId="2" fillId="3" borderId="0" xfId="2" applyFill="1"/>
    <xf numFmtId="0" fontId="2" fillId="0" borderId="0" xfId="2"/>
    <xf numFmtId="0" fontId="11" fillId="0" borderId="0" xfId="2" applyFont="1" applyAlignment="1">
      <alignment horizontal="centerContinuous"/>
    </xf>
    <xf numFmtId="0" fontId="12" fillId="0" borderId="0" xfId="3" applyFont="1"/>
    <xf numFmtId="0" fontId="6" fillId="0" borderId="0" xfId="2" applyFont="1"/>
    <xf numFmtId="0" fontId="6" fillId="0" borderId="2" xfId="2" applyFont="1" applyBorder="1"/>
    <xf numFmtId="0" fontId="2" fillId="0" borderId="0" xfId="2" applyAlignment="1">
      <alignment vertical="center"/>
    </xf>
    <xf numFmtId="0" fontId="14" fillId="0" borderId="0" xfId="3" applyFont="1" applyAlignment="1">
      <alignment horizontal="left" vertical="center" indent="2"/>
    </xf>
    <xf numFmtId="170" fontId="15" fillId="0" borderId="1" xfId="7" applyNumberFormat="1" applyFont="1" applyFill="1" applyBorder="1" applyAlignment="1">
      <alignment horizontal="right" vertical="center"/>
    </xf>
    <xf numFmtId="0" fontId="16" fillId="0" borderId="0" xfId="2" applyFont="1" applyAlignment="1">
      <alignment vertical="center"/>
    </xf>
    <xf numFmtId="0" fontId="6" fillId="0" borderId="0" xfId="2" applyFont="1" applyAlignment="1">
      <alignment vertical="center"/>
    </xf>
    <xf numFmtId="3" fontId="6" fillId="0" borderId="0" xfId="2" applyNumberFormat="1" applyFont="1"/>
    <xf numFmtId="3" fontId="2" fillId="0" borderId="0" xfId="2" applyNumberFormat="1"/>
    <xf numFmtId="166" fontId="6" fillId="0" borderId="0" xfId="8" applyNumberFormat="1" applyFont="1" applyFill="1" applyBorder="1"/>
    <xf numFmtId="3" fontId="6" fillId="0" borderId="0" xfId="2" applyNumberFormat="1" applyFont="1" applyAlignment="1">
      <alignment vertical="center"/>
    </xf>
    <xf numFmtId="3" fontId="2" fillId="0" borderId="0" xfId="2" applyNumberFormat="1" applyAlignment="1">
      <alignment vertical="center"/>
    </xf>
    <xf numFmtId="3" fontId="18" fillId="0" borderId="0" xfId="7" applyNumberFormat="1" applyFont="1" applyFill="1" applyBorder="1" applyAlignment="1">
      <alignment horizontal="right" vertical="center"/>
    </xf>
    <xf numFmtId="0" fontId="21" fillId="0" borderId="0" xfId="3" applyFont="1" applyAlignment="1">
      <alignment vertical="center"/>
    </xf>
    <xf numFmtId="3" fontId="7" fillId="0" borderId="0" xfId="7" applyNumberFormat="1" applyFont="1" applyFill="1" applyBorder="1" applyAlignment="1">
      <alignment horizontal="right" vertical="center"/>
    </xf>
    <xf numFmtId="3" fontId="13" fillId="0" borderId="0" xfId="7" applyNumberFormat="1" applyFont="1" applyFill="1" applyBorder="1" applyAlignment="1">
      <alignment horizontal="right" vertical="center"/>
    </xf>
    <xf numFmtId="0" fontId="18" fillId="0" borderId="0" xfId="3" applyFont="1"/>
    <xf numFmtId="3" fontId="21" fillId="0" borderId="0" xfId="7" applyNumberFormat="1" applyFont="1" applyFill="1" applyBorder="1" applyAlignment="1">
      <alignment horizontal="right" vertical="center"/>
    </xf>
    <xf numFmtId="165" fontId="2" fillId="0" borderId="0" xfId="1" applyFont="1" applyBorder="1"/>
    <xf numFmtId="165" fontId="2" fillId="0" borderId="0" xfId="1" applyFont="1"/>
    <xf numFmtId="0" fontId="2" fillId="2" borderId="0" xfId="2" applyFill="1"/>
    <xf numFmtId="165" fontId="23" fillId="0" borderId="0" xfId="1" applyFont="1" applyAlignment="1"/>
    <xf numFmtId="0" fontId="6" fillId="3" borderId="0" xfId="2" applyFont="1" applyFill="1"/>
    <xf numFmtId="0" fontId="6" fillId="2" borderId="0" xfId="2" applyFont="1" applyFill="1"/>
    <xf numFmtId="3" fontId="11" fillId="0" borderId="0" xfId="6" applyNumberFormat="1" applyFont="1" applyFill="1" applyBorder="1"/>
    <xf numFmtId="166" fontId="6" fillId="0" borderId="0" xfId="6" applyFont="1" applyFill="1" applyBorder="1"/>
    <xf numFmtId="0" fontId="10" fillId="3" borderId="0" xfId="2" applyFont="1" applyFill="1" applyAlignment="1">
      <alignment horizontal="center"/>
    </xf>
    <xf numFmtId="0" fontId="10" fillId="2" borderId="0" xfId="2" applyFont="1" applyFill="1" applyAlignment="1">
      <alignment horizontal="center"/>
    </xf>
    <xf numFmtId="170" fontId="15" fillId="0" borderId="0" xfId="7" applyNumberFormat="1" applyFont="1" applyFill="1" applyBorder="1" applyAlignment="1">
      <alignment horizontal="right" vertical="center"/>
    </xf>
    <xf numFmtId="0" fontId="18" fillId="0" borderId="0" xfId="3" applyFont="1" applyAlignment="1">
      <alignment vertical="center"/>
    </xf>
    <xf numFmtId="0" fontId="19" fillId="0" borderId="0" xfId="3" applyFont="1"/>
    <xf numFmtId="3" fontId="12" fillId="0" borderId="5" xfId="7" applyNumberFormat="1" applyFont="1" applyFill="1" applyBorder="1" applyAlignment="1">
      <alignment horizontal="right"/>
    </xf>
    <xf numFmtId="0" fontId="14" fillId="0" borderId="4" xfId="3" applyFont="1" applyBorder="1" applyAlignment="1">
      <alignment horizontal="left" vertical="center" indent="1"/>
    </xf>
    <xf numFmtId="3" fontId="12" fillId="0" borderId="4" xfId="7" applyNumberFormat="1" applyFont="1" applyFill="1" applyBorder="1" applyAlignment="1">
      <alignment horizontal="right"/>
    </xf>
    <xf numFmtId="0" fontId="14" fillId="0" borderId="5" xfId="3" applyFont="1" applyBorder="1" applyAlignment="1">
      <alignment horizontal="left" vertical="center" indent="1"/>
    </xf>
    <xf numFmtId="3" fontId="2" fillId="0" borderId="5" xfId="6" applyNumberFormat="1" applyFont="1" applyBorder="1"/>
    <xf numFmtId="0" fontId="13" fillId="0" borderId="0" xfId="3" applyFont="1"/>
    <xf numFmtId="0" fontId="17" fillId="5" borderId="0" xfId="0" applyFont="1" applyFill="1" applyAlignment="1">
      <alignment horizontal="center" vertical="center" wrapText="1"/>
    </xf>
    <xf numFmtId="3" fontId="7" fillId="8" borderId="4" xfId="7" applyNumberFormat="1" applyFont="1" applyFill="1" applyBorder="1" applyAlignment="1">
      <alignment horizontal="right" vertical="center"/>
    </xf>
    <xf numFmtId="0" fontId="7" fillId="8" borderId="5" xfId="3" applyFont="1" applyFill="1" applyBorder="1" applyAlignment="1">
      <alignment vertical="center"/>
    </xf>
    <xf numFmtId="3" fontId="7" fillId="8" borderId="5" xfId="7" applyNumberFormat="1" applyFont="1" applyFill="1" applyBorder="1" applyAlignment="1">
      <alignment horizontal="right" vertical="center"/>
    </xf>
    <xf numFmtId="3" fontId="7" fillId="8" borderId="6" xfId="7" applyNumberFormat="1" applyFont="1" applyFill="1" applyBorder="1" applyAlignment="1">
      <alignment horizontal="right" vertical="center"/>
    </xf>
    <xf numFmtId="0" fontId="7" fillId="6" borderId="6" xfId="3" applyFont="1" applyFill="1" applyBorder="1" applyAlignment="1">
      <alignment vertical="center"/>
    </xf>
    <xf numFmtId="3" fontId="7" fillId="6" borderId="6" xfId="7" applyNumberFormat="1" applyFont="1" applyFill="1" applyBorder="1" applyAlignment="1">
      <alignment horizontal="right" vertical="center"/>
    </xf>
    <xf numFmtId="3" fontId="7" fillId="4" borderId="3" xfId="7" applyNumberFormat="1" applyFont="1" applyFill="1" applyBorder="1" applyAlignment="1">
      <alignment horizontal="right" vertical="center"/>
    </xf>
    <xf numFmtId="9" fontId="5" fillId="4" borderId="3" xfId="7" applyFont="1" applyFill="1" applyBorder="1" applyAlignment="1">
      <alignment horizontal="center" vertical="center"/>
    </xf>
    <xf numFmtId="37" fontId="2" fillId="0" borderId="8" xfId="6" applyNumberFormat="1" applyFont="1" applyBorder="1"/>
    <xf numFmtId="0" fontId="2" fillId="3" borderId="5" xfId="2" applyFill="1" applyBorder="1" applyAlignment="1">
      <alignment horizontal="left" indent="2"/>
    </xf>
    <xf numFmtId="0" fontId="7" fillId="7" borderId="4" xfId="3" applyFont="1" applyFill="1" applyBorder="1" applyAlignment="1">
      <alignment vertical="center"/>
    </xf>
    <xf numFmtId="0" fontId="7" fillId="7" borderId="6" xfId="3" applyFont="1" applyFill="1" applyBorder="1" applyAlignment="1">
      <alignment vertical="center"/>
    </xf>
    <xf numFmtId="0" fontId="2" fillId="0" borderId="5" xfId="2" applyBorder="1" applyAlignment="1">
      <alignment horizontal="left" indent="2"/>
    </xf>
    <xf numFmtId="0" fontId="3" fillId="5" borderId="3" xfId="2" applyFont="1" applyFill="1" applyBorder="1" applyAlignment="1">
      <alignment horizontal="center" vertical="center" wrapText="1"/>
    </xf>
    <xf numFmtId="0" fontId="2" fillId="3" borderId="5" xfId="2" applyFill="1" applyBorder="1" applyAlignment="1">
      <alignment horizontal="left" indent="6"/>
    </xf>
    <xf numFmtId="3" fontId="7" fillId="7" borderId="4" xfId="9" applyNumberFormat="1" applyFont="1" applyFill="1" applyBorder="1" applyAlignment="1">
      <alignment vertical="center"/>
    </xf>
    <xf numFmtId="3" fontId="7" fillId="8" borderId="5" xfId="9" applyNumberFormat="1" applyFont="1" applyFill="1" applyBorder="1" applyAlignment="1">
      <alignment vertical="center"/>
    </xf>
    <xf numFmtId="3" fontId="7" fillId="7" borderId="6" xfId="9" applyNumberFormat="1" applyFont="1" applyFill="1" applyBorder="1" applyAlignment="1">
      <alignment vertical="center"/>
    </xf>
    <xf numFmtId="0" fontId="29" fillId="0" borderId="0" xfId="0" applyFont="1"/>
    <xf numFmtId="0" fontId="26" fillId="0" borderId="0" xfId="2" quotePrefix="1" applyFont="1" applyAlignment="1">
      <alignment horizontal="center"/>
    </xf>
    <xf numFmtId="0" fontId="33" fillId="0" borderId="4" xfId="3" applyFont="1" applyBorder="1" applyAlignment="1">
      <alignment vertical="center"/>
    </xf>
    <xf numFmtId="3" fontId="34" fillId="0" borderId="4" xfId="7" applyNumberFormat="1" applyFont="1" applyFill="1" applyBorder="1" applyAlignment="1">
      <alignment horizontal="right" vertical="center"/>
    </xf>
    <xf numFmtId="0" fontId="34" fillId="0" borderId="0" xfId="0" applyFont="1"/>
    <xf numFmtId="3" fontId="33" fillId="10" borderId="4" xfId="7" applyNumberFormat="1" applyFont="1" applyFill="1" applyBorder="1" applyAlignment="1">
      <alignment horizontal="right" vertical="center"/>
    </xf>
    <xf numFmtId="0" fontId="34" fillId="0" borderId="5" xfId="3" applyFont="1" applyBorder="1" applyAlignment="1">
      <alignment horizontal="left" indent="2"/>
    </xf>
    <xf numFmtId="3" fontId="34" fillId="0" borderId="5" xfId="7" applyNumberFormat="1" applyFont="1" applyFill="1" applyBorder="1" applyAlignment="1">
      <alignment horizontal="right"/>
    </xf>
    <xf numFmtId="3" fontId="33" fillId="10" borderId="5" xfId="7" applyNumberFormat="1" applyFont="1" applyFill="1" applyBorder="1" applyAlignment="1">
      <alignment horizontal="right"/>
    </xf>
    <xf numFmtId="0" fontId="35" fillId="0" borderId="5" xfId="0" applyFont="1" applyBorder="1" applyAlignment="1">
      <alignment horizontal="left" indent="4"/>
    </xf>
    <xf numFmtId="0" fontId="33" fillId="0" borderId="5" xfId="3" applyFont="1" applyBorder="1" applyAlignment="1">
      <alignment horizontal="left" vertical="center"/>
    </xf>
    <xf numFmtId="0" fontId="33" fillId="0" borderId="5" xfId="3" applyFont="1" applyBorder="1" applyAlignment="1">
      <alignment vertical="center"/>
    </xf>
    <xf numFmtId="0" fontId="17" fillId="11" borderId="0" xfId="0" applyFont="1" applyFill="1" applyAlignment="1">
      <alignment horizontal="center" vertical="center" wrapText="1"/>
    </xf>
    <xf numFmtId="0" fontId="7" fillId="12" borderId="6" xfId="3" applyFont="1" applyFill="1" applyBorder="1" applyAlignment="1">
      <alignment vertical="center"/>
    </xf>
    <xf numFmtId="3" fontId="7" fillId="12" borderId="6" xfId="7" applyNumberFormat="1" applyFont="1" applyFill="1" applyBorder="1" applyAlignment="1">
      <alignment horizontal="right" vertical="center"/>
    </xf>
    <xf numFmtId="0" fontId="33" fillId="0" borderId="4" xfId="3" applyFont="1" applyBorder="1" applyAlignment="1">
      <alignment horizontal="left" vertical="center" indent="1"/>
    </xf>
    <xf numFmtId="0" fontId="37" fillId="0" borderId="0" xfId="2" applyFont="1" applyAlignment="1">
      <alignment vertical="center"/>
    </xf>
    <xf numFmtId="3" fontId="34" fillId="0" borderId="4" xfId="7" applyNumberFormat="1" applyFont="1" applyFill="1" applyBorder="1" applyAlignment="1">
      <alignment horizontal="right"/>
    </xf>
    <xf numFmtId="0" fontId="33" fillId="0" borderId="5" xfId="3" applyFont="1" applyBorder="1" applyAlignment="1">
      <alignment horizontal="left" vertical="center" indent="1"/>
    </xf>
    <xf numFmtId="166" fontId="17" fillId="12" borderId="6" xfId="5" applyFont="1" applyFill="1" applyBorder="1" applyAlignment="1">
      <alignment vertical="center"/>
    </xf>
    <xf numFmtId="3" fontId="5" fillId="11" borderId="3" xfId="9" applyNumberFormat="1" applyFont="1" applyFill="1" applyBorder="1" applyAlignment="1">
      <alignment vertical="center"/>
    </xf>
    <xf numFmtId="0" fontId="17" fillId="14" borderId="0" xfId="0" applyFont="1" applyFill="1" applyAlignment="1">
      <alignment horizontal="center" vertical="center" wrapText="1"/>
    </xf>
    <xf numFmtId="0" fontId="7" fillId="15" borderId="6" xfId="3" applyFont="1" applyFill="1" applyBorder="1" applyAlignment="1">
      <alignment vertical="center"/>
    </xf>
    <xf numFmtId="3" fontId="7" fillId="15" borderId="6" xfId="7" applyNumberFormat="1" applyFont="1" applyFill="1" applyBorder="1" applyAlignment="1">
      <alignment horizontal="right" vertical="center"/>
    </xf>
    <xf numFmtId="3" fontId="7" fillId="16" borderId="3" xfId="7" applyNumberFormat="1" applyFont="1" applyFill="1" applyBorder="1" applyAlignment="1">
      <alignment horizontal="right" vertical="center"/>
    </xf>
    <xf numFmtId="9" fontId="5" fillId="16" borderId="3" xfId="7" applyFont="1" applyFill="1" applyBorder="1" applyAlignment="1">
      <alignment horizontal="center" vertical="center"/>
    </xf>
    <xf numFmtId="3" fontId="7" fillId="13" borderId="4" xfId="7" applyNumberFormat="1" applyFont="1" applyFill="1" applyBorder="1" applyAlignment="1">
      <alignment horizontal="right" vertical="center"/>
    </xf>
    <xf numFmtId="3" fontId="37" fillId="0" borderId="5" xfId="6" applyNumberFormat="1" applyFont="1" applyBorder="1"/>
    <xf numFmtId="3" fontId="7" fillId="13" borderId="5" xfId="7" applyNumberFormat="1" applyFont="1" applyFill="1" applyBorder="1" applyAlignment="1">
      <alignment horizontal="right" vertical="center"/>
    </xf>
    <xf numFmtId="37" fontId="37" fillId="0" borderId="8" xfId="6" applyNumberFormat="1" applyFont="1" applyBorder="1"/>
    <xf numFmtId="0" fontId="39" fillId="0" borderId="0" xfId="0" applyFont="1"/>
    <xf numFmtId="37" fontId="37" fillId="0" borderId="5" xfId="6" applyNumberFormat="1" applyFont="1" applyBorder="1"/>
    <xf numFmtId="3" fontId="7" fillId="13" borderId="6" xfId="7" applyNumberFormat="1" applyFont="1" applyFill="1" applyBorder="1" applyAlignment="1">
      <alignment horizontal="right" vertical="center"/>
    </xf>
    <xf numFmtId="3" fontId="40" fillId="0" borderId="0" xfId="7" applyNumberFormat="1" applyFont="1" applyFill="1" applyBorder="1" applyAlignment="1">
      <alignment horizontal="right" vertical="center"/>
    </xf>
    <xf numFmtId="166" fontId="37" fillId="0" borderId="5" xfId="6" applyFont="1" applyFill="1" applyBorder="1" applyAlignment="1" applyProtection="1">
      <alignment horizontal="left" indent="1"/>
    </xf>
    <xf numFmtId="166" fontId="7" fillId="6" borderId="6" xfId="5" applyFont="1" applyFill="1" applyBorder="1" applyAlignment="1">
      <alignment vertical="center"/>
    </xf>
    <xf numFmtId="166" fontId="7" fillId="15" borderId="6" xfId="5" applyFont="1" applyFill="1" applyBorder="1" applyAlignment="1">
      <alignment vertical="center"/>
    </xf>
    <xf numFmtId="0" fontId="33" fillId="0" borderId="12" xfId="3" applyFont="1" applyBorder="1" applyAlignment="1">
      <alignment vertical="center"/>
    </xf>
    <xf numFmtId="0" fontId="34" fillId="0" borderId="7" xfId="3" applyFont="1" applyBorder="1" applyAlignment="1">
      <alignment horizontal="left" indent="2"/>
    </xf>
    <xf numFmtId="0" fontId="35" fillId="0" borderId="7" xfId="0" applyFont="1" applyBorder="1" applyAlignment="1">
      <alignment horizontal="left" indent="4"/>
    </xf>
    <xf numFmtId="0" fontId="33" fillId="0" borderId="7" xfId="3" applyFont="1" applyBorder="1" applyAlignment="1">
      <alignment horizontal="left" vertical="center"/>
    </xf>
    <xf numFmtId="0" fontId="33" fillId="0" borderId="7" xfId="3" applyFont="1" applyBorder="1" applyAlignment="1">
      <alignment vertical="center"/>
    </xf>
    <xf numFmtId="3" fontId="29" fillId="0" borderId="0" xfId="0" applyNumberFormat="1" applyFont="1"/>
    <xf numFmtId="0" fontId="41" fillId="0" borderId="4" xfId="3" applyFont="1" applyBorder="1" applyAlignment="1">
      <alignment vertical="center"/>
    </xf>
    <xf numFmtId="0" fontId="37" fillId="0" borderId="5" xfId="2" quotePrefix="1" applyFont="1" applyBorder="1" applyAlignment="1">
      <alignment horizontal="left" indent="2"/>
    </xf>
    <xf numFmtId="0" fontId="37" fillId="0" borderId="5" xfId="2" applyFont="1" applyBorder="1" applyAlignment="1">
      <alignment horizontal="left" indent="2"/>
    </xf>
    <xf numFmtId="0" fontId="35" fillId="0" borderId="5" xfId="2" applyFont="1" applyBorder="1" applyAlignment="1">
      <alignment horizontal="left" indent="4"/>
    </xf>
    <xf numFmtId="0" fontId="41" fillId="0" borderId="5" xfId="3" applyFont="1" applyBorder="1" applyAlignment="1">
      <alignment vertical="center"/>
    </xf>
    <xf numFmtId="3" fontId="0" fillId="0" borderId="0" xfId="0" applyNumberFormat="1"/>
    <xf numFmtId="174" fontId="29" fillId="0" borderId="0" xfId="0" applyNumberFormat="1" applyFont="1"/>
    <xf numFmtId="37" fontId="2" fillId="0" borderId="5" xfId="6" applyNumberFormat="1" applyFont="1" applyFill="1" applyBorder="1"/>
    <xf numFmtId="3" fontId="34" fillId="0" borderId="6" xfId="7" applyNumberFormat="1" applyFont="1" applyFill="1" applyBorder="1" applyAlignment="1">
      <alignment horizontal="right"/>
    </xf>
    <xf numFmtId="0" fontId="33" fillId="0" borderId="0" xfId="3" applyFont="1" applyAlignment="1">
      <alignment vertical="center"/>
    </xf>
    <xf numFmtId="3" fontId="44" fillId="0" borderId="0" xfId="0" applyNumberFormat="1" applyFont="1"/>
    <xf numFmtId="0" fontId="44" fillId="0" borderId="0" xfId="0" applyFont="1"/>
    <xf numFmtId="0" fontId="45" fillId="0" borderId="0" xfId="0" applyFont="1"/>
    <xf numFmtId="3" fontId="46" fillId="0" borderId="0" xfId="2" applyNumberFormat="1" applyFont="1" applyAlignment="1">
      <alignment vertical="center"/>
    </xf>
    <xf numFmtId="3" fontId="12" fillId="0" borderId="4" xfId="7" applyNumberFormat="1" applyFont="1" applyFill="1" applyBorder="1" applyAlignment="1">
      <alignment horizontal="right" vertical="center"/>
    </xf>
    <xf numFmtId="3" fontId="2" fillId="2" borderId="0" xfId="2" applyNumberFormat="1" applyFill="1"/>
    <xf numFmtId="4" fontId="2" fillId="2" borderId="0" xfId="2" applyNumberFormat="1" applyFill="1"/>
    <xf numFmtId="4" fontId="2" fillId="0" borderId="0" xfId="2" applyNumberFormat="1"/>
    <xf numFmtId="4" fontId="0" fillId="0" borderId="0" xfId="0" applyNumberFormat="1"/>
    <xf numFmtId="4" fontId="2" fillId="0" borderId="0" xfId="2" applyNumberFormat="1" applyAlignment="1">
      <alignment vertical="center"/>
    </xf>
    <xf numFmtId="0" fontId="2" fillId="2" borderId="0" xfId="2" applyFill="1" applyAlignment="1">
      <alignment vertical="center"/>
    </xf>
    <xf numFmtId="3" fontId="7" fillId="2" borderId="0" xfId="7" applyNumberFormat="1" applyFont="1" applyFill="1" applyBorder="1" applyAlignment="1">
      <alignment horizontal="right" vertical="center"/>
    </xf>
    <xf numFmtId="0" fontId="0" fillId="2" borderId="0" xfId="0" applyFill="1"/>
    <xf numFmtId="4" fontId="0" fillId="2" borderId="0" xfId="0" applyNumberFormat="1" applyFill="1"/>
    <xf numFmtId="3" fontId="13" fillId="0" borderId="4" xfId="7" applyNumberFormat="1" applyFont="1" applyFill="1" applyBorder="1" applyAlignment="1">
      <alignment horizontal="right" vertical="center"/>
    </xf>
    <xf numFmtId="4" fontId="6" fillId="2" borderId="0" xfId="2" applyNumberFormat="1" applyFont="1" applyFill="1"/>
    <xf numFmtId="0" fontId="47" fillId="0" borderId="0" xfId="0" applyFont="1"/>
    <xf numFmtId="3" fontId="3" fillId="5" borderId="3" xfId="2" applyNumberFormat="1" applyFont="1" applyFill="1" applyBorder="1" applyAlignment="1">
      <alignment horizontal="center" vertical="center" wrapText="1"/>
    </xf>
    <xf numFmtId="3" fontId="41" fillId="10" borderId="4" xfId="3" applyNumberFormat="1" applyFont="1" applyFill="1" applyBorder="1" applyAlignment="1">
      <alignment vertical="center"/>
    </xf>
    <xf numFmtId="3" fontId="41" fillId="10" borderId="5" xfId="6" applyNumberFormat="1" applyFont="1" applyFill="1" applyBorder="1"/>
    <xf numFmtId="3" fontId="37" fillId="2" borderId="5" xfId="3" applyNumberFormat="1" applyFont="1" applyFill="1" applyBorder="1" applyAlignment="1">
      <alignment vertical="center"/>
    </xf>
    <xf numFmtId="3" fontId="6" fillId="0" borderId="0" xfId="5" applyNumberFormat="1" applyFont="1" applyFill="1" applyBorder="1" applyAlignment="1">
      <alignment vertical="center"/>
    </xf>
    <xf numFmtId="3" fontId="2" fillId="3" borderId="0" xfId="2" applyNumberFormat="1" applyFill="1"/>
    <xf numFmtId="3" fontId="23" fillId="0" borderId="0" xfId="1" applyNumberFormat="1" applyFont="1" applyAlignment="1"/>
    <xf numFmtId="3" fontId="37" fillId="0" borderId="5" xfId="6" applyNumberFormat="1" applyFont="1" applyFill="1" applyBorder="1"/>
    <xf numFmtId="3" fontId="34" fillId="0" borderId="0" xfId="7" applyNumberFormat="1" applyFont="1" applyFill="1" applyBorder="1" applyAlignment="1">
      <alignment horizontal="right" vertical="center"/>
    </xf>
    <xf numFmtId="3" fontId="37" fillId="10" borderId="5" xfId="6" applyNumberFormat="1" applyFont="1" applyFill="1" applyBorder="1"/>
    <xf numFmtId="3" fontId="2" fillId="10" borderId="5" xfId="6" applyNumberFormat="1" applyFont="1" applyFill="1" applyBorder="1"/>
    <xf numFmtId="3" fontId="6" fillId="0" borderId="4" xfId="3" applyNumberFormat="1" applyFont="1" applyBorder="1" applyAlignment="1">
      <alignment vertical="center"/>
    </xf>
    <xf numFmtId="3" fontId="6" fillId="0" borderId="5" xfId="6" applyNumberFormat="1" applyFont="1" applyFill="1" applyBorder="1"/>
    <xf numFmtId="3" fontId="13" fillId="0" borderId="5" xfId="7" applyNumberFormat="1" applyFont="1" applyFill="1" applyBorder="1" applyAlignment="1">
      <alignment horizontal="right"/>
    </xf>
    <xf numFmtId="166" fontId="41" fillId="0" borderId="5" xfId="6" applyFont="1" applyFill="1" applyBorder="1" applyAlignment="1" applyProtection="1">
      <alignment horizontal="left" indent="1"/>
    </xf>
    <xf numFmtId="0" fontId="41" fillId="0" borderId="6" xfId="3" applyFont="1" applyBorder="1" applyAlignment="1">
      <alignment vertical="center"/>
    </xf>
    <xf numFmtId="3" fontId="6" fillId="0" borderId="6" xfId="6" applyNumberFormat="1" applyFont="1" applyFill="1" applyBorder="1"/>
    <xf numFmtId="3" fontId="12" fillId="0" borderId="5" xfId="7" applyNumberFormat="1" applyFont="1" applyFill="1" applyBorder="1" applyAlignment="1">
      <alignment horizontal="right" vertical="center"/>
    </xf>
    <xf numFmtId="3" fontId="34" fillId="10" borderId="5" xfId="7" applyNumberFormat="1" applyFont="1" applyFill="1" applyBorder="1" applyAlignment="1">
      <alignment horizontal="right"/>
    </xf>
    <xf numFmtId="3" fontId="51" fillId="0" borderId="0" xfId="6" applyNumberFormat="1" applyFont="1" applyFill="1" applyBorder="1"/>
    <xf numFmtId="3" fontId="52" fillId="0" borderId="0" xfId="5" applyNumberFormat="1" applyFont="1" applyFill="1" applyBorder="1" applyAlignment="1">
      <alignment vertical="center"/>
    </xf>
    <xf numFmtId="4" fontId="50" fillId="0" borderId="0" xfId="2" applyNumberFormat="1" applyFont="1" applyAlignment="1">
      <alignment horizontal="center"/>
    </xf>
    <xf numFmtId="4" fontId="50" fillId="0" borderId="0" xfId="2" applyNumberFormat="1" applyFont="1" applyAlignment="1">
      <alignment horizontal="left"/>
    </xf>
    <xf numFmtId="0" fontId="54" fillId="0" borderId="0" xfId="0" applyFont="1"/>
    <xf numFmtId="0" fontId="53" fillId="0" borderId="0" xfId="2" applyFont="1"/>
    <xf numFmtId="3" fontId="53" fillId="0" borderId="0" xfId="2" applyNumberFormat="1" applyFont="1"/>
    <xf numFmtId="165" fontId="56" fillId="0" borderId="0" xfId="1" applyFont="1" applyFill="1" applyAlignment="1"/>
    <xf numFmtId="172" fontId="53" fillId="0" borderId="0" xfId="2" applyNumberFormat="1" applyFont="1"/>
    <xf numFmtId="0" fontId="48" fillId="0" borderId="0" xfId="2" applyFont="1"/>
    <xf numFmtId="0" fontId="49" fillId="0" borderId="0" xfId="0" applyFont="1"/>
    <xf numFmtId="9" fontId="2" fillId="2" borderId="0" xfId="24" applyFont="1" applyFill="1"/>
    <xf numFmtId="0" fontId="9" fillId="2" borderId="0" xfId="1" applyNumberFormat="1" applyFont="1" applyFill="1" applyAlignment="1">
      <alignment horizontal="left" wrapText="1"/>
    </xf>
    <xf numFmtId="164" fontId="2" fillId="2" borderId="0" xfId="23" applyFont="1" applyFill="1"/>
    <xf numFmtId="169" fontId="53" fillId="0" borderId="0" xfId="2" applyNumberFormat="1" applyFont="1"/>
    <xf numFmtId="169" fontId="2" fillId="3" borderId="0" xfId="2" applyNumberFormat="1" applyFill="1"/>
    <xf numFmtId="0" fontId="9" fillId="0" borderId="0" xfId="1" applyNumberFormat="1" applyFont="1" applyAlignment="1">
      <alignment horizontal="left" vertical="center" wrapText="1"/>
    </xf>
    <xf numFmtId="0" fontId="17" fillId="2" borderId="0" xfId="0" applyFont="1" applyFill="1" applyAlignment="1">
      <alignment horizontal="center" vertical="center" wrapText="1"/>
    </xf>
    <xf numFmtId="3" fontId="5" fillId="2" borderId="0" xfId="9" applyNumberFormat="1" applyFont="1" applyFill="1" applyBorder="1" applyAlignment="1">
      <alignment vertical="center"/>
    </xf>
    <xf numFmtId="3" fontId="34" fillId="2" borderId="0" xfId="7" applyNumberFormat="1" applyFont="1" applyFill="1" applyBorder="1" applyAlignment="1">
      <alignment horizontal="right"/>
    </xf>
    <xf numFmtId="0" fontId="7" fillId="2" borderId="0" xfId="2" applyFont="1" applyFill="1" applyAlignment="1">
      <alignment horizontal="center" vertical="center" textRotation="90"/>
    </xf>
    <xf numFmtId="0" fontId="17" fillId="2" borderId="0" xfId="2" applyFont="1" applyFill="1" applyAlignment="1">
      <alignment vertical="center" textRotation="90" wrapText="1"/>
    </xf>
    <xf numFmtId="0" fontId="7" fillId="2" borderId="0" xfId="3" applyFont="1" applyFill="1" applyAlignment="1">
      <alignment vertical="center"/>
    </xf>
    <xf numFmtId="0" fontId="34" fillId="2" borderId="0" xfId="0" applyFont="1" applyFill="1"/>
    <xf numFmtId="0" fontId="7" fillId="12" borderId="5" xfId="3" applyFont="1" applyFill="1" applyBorder="1" applyAlignment="1">
      <alignment vertical="center"/>
    </xf>
    <xf numFmtId="0" fontId="18" fillId="2" borderId="0" xfId="3" applyFont="1" applyFill="1" applyAlignment="1">
      <alignment vertical="center"/>
    </xf>
    <xf numFmtId="164" fontId="2" fillId="0" borderId="0" xfId="23" applyFont="1"/>
    <xf numFmtId="3" fontId="12" fillId="2" borderId="0" xfId="7" applyNumberFormat="1" applyFont="1" applyFill="1" applyBorder="1" applyAlignment="1">
      <alignment horizontal="right"/>
    </xf>
    <xf numFmtId="3" fontId="7" fillId="12" borderId="5" xfId="3" applyNumberFormat="1" applyFont="1" applyFill="1" applyBorder="1" applyAlignment="1">
      <alignment vertical="center"/>
    </xf>
    <xf numFmtId="164" fontId="10" fillId="2" borderId="0" xfId="23" applyFont="1" applyFill="1" applyAlignment="1">
      <alignment horizontal="center"/>
    </xf>
    <xf numFmtId="164" fontId="57" fillId="2" borderId="0" xfId="23" applyFont="1" applyFill="1"/>
    <xf numFmtId="164" fontId="6" fillId="2" borderId="0" xfId="23" applyFont="1" applyFill="1"/>
    <xf numFmtId="164" fontId="0" fillId="0" borderId="0" xfId="23" applyFont="1"/>
    <xf numFmtId="164" fontId="2" fillId="2" borderId="0" xfId="23" applyFont="1" applyFill="1" applyAlignment="1"/>
    <xf numFmtId="164" fontId="2" fillId="3" borderId="0" xfId="23" applyFont="1" applyFill="1" applyAlignment="1"/>
    <xf numFmtId="164" fontId="2" fillId="3" borderId="0" xfId="23" applyFont="1" applyFill="1"/>
    <xf numFmtId="0" fontId="61" fillId="2" borderId="0" xfId="2" applyFont="1" applyFill="1"/>
    <xf numFmtId="0" fontId="60" fillId="0" borderId="7" xfId="0" applyFont="1" applyBorder="1" applyAlignment="1">
      <alignment horizontal="left" indent="4"/>
    </xf>
    <xf numFmtId="3" fontId="62" fillId="0" borderId="5" xfId="7" applyNumberFormat="1" applyFont="1" applyFill="1" applyBorder="1" applyAlignment="1">
      <alignment horizontal="right"/>
    </xf>
    <xf numFmtId="0" fontId="63" fillId="0" borderId="0" xfId="2" applyFont="1"/>
    <xf numFmtId="0" fontId="61" fillId="0" borderId="0" xfId="2" applyFont="1"/>
    <xf numFmtId="0" fontId="62" fillId="0" borderId="0" xfId="0" applyFont="1"/>
    <xf numFmtId="4" fontId="61" fillId="2" borderId="0" xfId="2" applyNumberFormat="1" applyFont="1" applyFill="1"/>
    <xf numFmtId="164" fontId="2" fillId="2" borderId="0" xfId="2" applyNumberFormat="1" applyFill="1"/>
    <xf numFmtId="164" fontId="6" fillId="0" borderId="0" xfId="23" applyFont="1"/>
    <xf numFmtId="164" fontId="0" fillId="2" borderId="0" xfId="23" applyFont="1" applyFill="1" applyBorder="1"/>
    <xf numFmtId="164" fontId="2" fillId="0" borderId="0" xfId="23" applyFont="1" applyAlignment="1"/>
    <xf numFmtId="3" fontId="6" fillId="2" borderId="0" xfId="2" applyNumberFormat="1" applyFont="1" applyFill="1"/>
    <xf numFmtId="164" fontId="2" fillId="3" borderId="0" xfId="2" applyNumberFormat="1" applyFill="1"/>
    <xf numFmtId="3" fontId="2" fillId="0" borderId="5" xfId="6" applyNumberFormat="1" applyFont="1" applyFill="1" applyBorder="1"/>
    <xf numFmtId="3" fontId="6" fillId="0" borderId="5" xfId="3" applyNumberFormat="1" applyFont="1" applyBorder="1" applyAlignment="1">
      <alignment vertical="center"/>
    </xf>
    <xf numFmtId="3" fontId="33" fillId="0" borderId="5" xfId="7" applyNumberFormat="1" applyFont="1" applyFill="1" applyBorder="1" applyAlignment="1">
      <alignment horizontal="right"/>
    </xf>
    <xf numFmtId="0" fontId="33" fillId="0" borderId="0" xfId="0" applyFont="1"/>
    <xf numFmtId="4" fontId="16" fillId="0" borderId="0" xfId="2" applyNumberFormat="1" applyFont="1"/>
    <xf numFmtId="3" fontId="34" fillId="2" borderId="4" xfId="7" applyNumberFormat="1" applyFont="1" applyFill="1" applyBorder="1" applyAlignment="1">
      <alignment horizontal="right"/>
    </xf>
    <xf numFmtId="3" fontId="34" fillId="2" borderId="5" xfId="7" applyNumberFormat="1" applyFont="1" applyFill="1" applyBorder="1" applyAlignment="1">
      <alignment horizontal="right"/>
    </xf>
    <xf numFmtId="3" fontId="12" fillId="2" borderId="5" xfId="7" applyNumberFormat="1" applyFont="1" applyFill="1" applyBorder="1" applyAlignment="1">
      <alignment horizontal="right"/>
    </xf>
    <xf numFmtId="3" fontId="2" fillId="2" borderId="0" xfId="2" applyNumberFormat="1" applyFill="1" applyAlignment="1">
      <alignment horizontal="right"/>
    </xf>
    <xf numFmtId="3" fontId="66" fillId="0" borderId="5" xfId="6" applyNumberFormat="1" applyFont="1" applyFill="1" applyBorder="1"/>
    <xf numFmtId="178" fontId="0" fillId="0" borderId="0" xfId="0" applyNumberFormat="1"/>
    <xf numFmtId="3" fontId="68" fillId="0" borderId="5" xfId="6" applyNumberFormat="1" applyFont="1" applyFill="1" applyBorder="1"/>
    <xf numFmtId="37" fontId="68" fillId="0" borderId="5" xfId="6" applyNumberFormat="1" applyFont="1" applyFill="1" applyBorder="1"/>
    <xf numFmtId="3" fontId="63" fillId="0" borderId="0" xfId="2" applyNumberFormat="1" applyFont="1"/>
    <xf numFmtId="0" fontId="9" fillId="2" borderId="0" xfId="1" applyNumberFormat="1" applyFont="1" applyFill="1" applyBorder="1" applyAlignment="1">
      <alignment vertical="center"/>
    </xf>
    <xf numFmtId="3" fontId="33" fillId="0" borderId="4" xfId="7" applyNumberFormat="1" applyFont="1" applyFill="1" applyBorder="1" applyAlignment="1">
      <alignment horizontal="right" vertical="center"/>
    </xf>
    <xf numFmtId="3" fontId="73" fillId="0" borderId="5" xfId="7" applyNumberFormat="1" applyFont="1" applyFill="1" applyBorder="1" applyAlignment="1">
      <alignment horizontal="right"/>
    </xf>
    <xf numFmtId="3" fontId="72" fillId="0" borderId="0" xfId="6" applyNumberFormat="1" applyFont="1" applyFill="1" applyBorder="1"/>
    <xf numFmtId="176" fontId="6" fillId="0" borderId="0" xfId="23" applyNumberFormat="1" applyFont="1"/>
    <xf numFmtId="166" fontId="37" fillId="0" borderId="5" xfId="6" applyFont="1" applyFill="1" applyBorder="1" applyAlignment="1" applyProtection="1">
      <alignment horizontal="left" indent="2"/>
    </xf>
    <xf numFmtId="166" fontId="37" fillId="0" borderId="5" xfId="5" applyFont="1" applyFill="1" applyBorder="1" applyAlignment="1" applyProtection="1">
      <alignment horizontal="left" indent="2"/>
    </xf>
    <xf numFmtId="3" fontId="2" fillId="2" borderId="5" xfId="6" applyNumberFormat="1" applyFont="1" applyFill="1" applyBorder="1"/>
    <xf numFmtId="3" fontId="7" fillId="12" borderId="6" xfId="3" applyNumberFormat="1" applyFont="1" applyFill="1" applyBorder="1" applyAlignment="1">
      <alignment vertical="center"/>
    </xf>
    <xf numFmtId="164" fontId="9" fillId="2" borderId="0" xfId="23" applyFont="1" applyFill="1" applyBorder="1" applyAlignment="1">
      <alignment vertical="center"/>
    </xf>
    <xf numFmtId="43" fontId="2" fillId="0" borderId="0" xfId="2" applyNumberFormat="1"/>
    <xf numFmtId="10" fontId="2" fillId="0" borderId="0" xfId="24" applyNumberFormat="1" applyFont="1"/>
    <xf numFmtId="0" fontId="12" fillId="2" borderId="0" xfId="2" applyFont="1" applyFill="1" applyAlignment="1">
      <alignment vertical="center"/>
    </xf>
    <xf numFmtId="0" fontId="71" fillId="0" borderId="4" xfId="3" applyFont="1" applyBorder="1" applyAlignment="1">
      <alignment horizontal="left" vertical="center" indent="1"/>
    </xf>
    <xf numFmtId="0" fontId="73" fillId="0" borderId="5" xfId="3" applyFont="1" applyBorder="1" applyAlignment="1">
      <alignment horizontal="left" vertical="center" indent="1"/>
    </xf>
    <xf numFmtId="3" fontId="71" fillId="0" borderId="4" xfId="7" applyNumberFormat="1" applyFont="1" applyFill="1" applyBorder="1" applyAlignment="1">
      <alignment horizontal="right"/>
    </xf>
    <xf numFmtId="3" fontId="5" fillId="17" borderId="16" xfId="9" applyNumberFormat="1" applyFont="1" applyFill="1" applyBorder="1" applyAlignment="1">
      <alignment vertical="center"/>
    </xf>
    <xf numFmtId="3" fontId="7" fillId="17" borderId="16" xfId="7" applyNumberFormat="1" applyFont="1" applyFill="1" applyBorder="1" applyAlignment="1">
      <alignment horizontal="right" vertical="center"/>
    </xf>
    <xf numFmtId="3" fontId="7" fillId="17" borderId="6" xfId="7" applyNumberFormat="1" applyFont="1" applyFill="1" applyBorder="1" applyAlignment="1">
      <alignment horizontal="right" vertical="center"/>
    </xf>
    <xf numFmtId="166" fontId="7" fillId="17" borderId="14" xfId="5" applyFont="1" applyFill="1" applyBorder="1" applyAlignment="1">
      <alignment vertical="center"/>
    </xf>
    <xf numFmtId="0" fontId="13" fillId="2" borderId="0" xfId="3" applyFont="1" applyFill="1"/>
    <xf numFmtId="3" fontId="5" fillId="18" borderId="3" xfId="9" applyNumberFormat="1" applyFont="1" applyFill="1" applyBorder="1" applyAlignment="1">
      <alignment vertical="center"/>
    </xf>
    <xf numFmtId="0" fontId="59" fillId="2" borderId="0" xfId="2" applyFont="1" applyFill="1" applyAlignment="1">
      <alignment horizontal="center" vertical="center" textRotation="90" wrapText="1"/>
    </xf>
    <xf numFmtId="0" fontId="5" fillId="2" borderId="0" xfId="3" applyFont="1" applyFill="1" applyAlignment="1">
      <alignment horizontal="center" vertical="center" wrapText="1"/>
    </xf>
    <xf numFmtId="0" fontId="20" fillId="2" borderId="0" xfId="2" applyFont="1" applyFill="1" applyAlignment="1">
      <alignment horizontal="center" vertical="center" textRotation="90" wrapText="1"/>
    </xf>
    <xf numFmtId="166" fontId="7" fillId="2" borderId="0" xfId="5" applyFont="1" applyFill="1" applyBorder="1" applyAlignment="1">
      <alignment vertical="center"/>
    </xf>
    <xf numFmtId="0" fontId="6" fillId="2" borderId="0" xfId="2" applyFont="1" applyFill="1" applyAlignment="1">
      <alignment vertical="center"/>
    </xf>
    <xf numFmtId="9" fontId="5" fillId="2" borderId="0" xfId="7" applyFont="1" applyFill="1" applyBorder="1" applyAlignment="1">
      <alignment horizontal="center" vertical="center"/>
    </xf>
    <xf numFmtId="3" fontId="12" fillId="0" borderId="5" xfId="6" applyNumberFormat="1" applyFont="1" applyBorder="1"/>
    <xf numFmtId="3" fontId="41" fillId="10" borderId="6" xfId="6" applyNumberFormat="1" applyFont="1" applyFill="1" applyBorder="1"/>
    <xf numFmtId="166" fontId="7" fillId="19" borderId="14" xfId="5" applyFont="1" applyFill="1" applyBorder="1" applyAlignment="1">
      <alignment vertical="center"/>
    </xf>
    <xf numFmtId="3" fontId="5" fillId="19" borderId="17" xfId="9" applyNumberFormat="1" applyFont="1" applyFill="1" applyBorder="1" applyAlignment="1">
      <alignment vertical="center"/>
    </xf>
    <xf numFmtId="3" fontId="5" fillId="19" borderId="16" xfId="9" applyNumberFormat="1" applyFont="1" applyFill="1" applyBorder="1" applyAlignment="1">
      <alignment vertical="center"/>
    </xf>
    <xf numFmtId="3" fontId="7" fillId="19" borderId="16" xfId="7" applyNumberFormat="1" applyFont="1" applyFill="1" applyBorder="1" applyAlignment="1">
      <alignment horizontal="right" vertical="center"/>
    </xf>
    <xf numFmtId="3" fontId="7" fillId="19" borderId="6" xfId="7" applyNumberFormat="1" applyFont="1" applyFill="1" applyBorder="1" applyAlignment="1">
      <alignment horizontal="right" vertical="center"/>
    </xf>
    <xf numFmtId="0" fontId="12" fillId="0" borderId="4" xfId="3" applyFont="1" applyBorder="1" applyAlignment="1">
      <alignment horizontal="left" vertical="center" indent="1"/>
    </xf>
    <xf numFmtId="9" fontId="5" fillId="16" borderId="3" xfId="24" applyFont="1" applyFill="1" applyBorder="1" applyAlignment="1">
      <alignment horizontal="center" vertical="center"/>
    </xf>
    <xf numFmtId="3" fontId="71" fillId="0" borderId="0" xfId="7" applyNumberFormat="1" applyFont="1" applyFill="1" applyBorder="1" applyAlignment="1">
      <alignment horizontal="right"/>
    </xf>
    <xf numFmtId="164" fontId="29" fillId="0" borderId="0" xfId="23" applyFont="1"/>
    <xf numFmtId="164" fontId="15" fillId="0" borderId="0" xfId="23" applyFont="1"/>
    <xf numFmtId="176" fontId="2" fillId="0" borderId="0" xfId="23" applyNumberFormat="1" applyFont="1"/>
    <xf numFmtId="176" fontId="2" fillId="2" borderId="0" xfId="23" applyNumberFormat="1" applyFont="1" applyFill="1"/>
    <xf numFmtId="176" fontId="6" fillId="2" borderId="0" xfId="23" applyNumberFormat="1" applyFont="1" applyFill="1"/>
    <xf numFmtId="0" fontId="27" fillId="3" borderId="0" xfId="2" quotePrefix="1" applyFont="1" applyFill="1" applyAlignment="1">
      <alignment horizontal="center"/>
    </xf>
    <xf numFmtId="164" fontId="0" fillId="0" borderId="0" xfId="23" applyFont="1" applyBorder="1"/>
    <xf numFmtId="164" fontId="74" fillId="20" borderId="0" xfId="23" applyFont="1" applyFill="1" applyBorder="1" applyAlignment="1">
      <alignment horizontal="right" vertical="center"/>
    </xf>
    <xf numFmtId="173" fontId="6" fillId="0" borderId="0" xfId="2" applyNumberFormat="1" applyFont="1"/>
    <xf numFmtId="176" fontId="27" fillId="3" borderId="0" xfId="23" quotePrefix="1" applyNumberFormat="1" applyFont="1" applyFill="1" applyAlignment="1">
      <alignment horizontal="center"/>
    </xf>
    <xf numFmtId="176" fontId="50" fillId="0" borderId="0" xfId="23" applyNumberFormat="1" applyFont="1" applyAlignment="1">
      <alignment horizontal="center"/>
    </xf>
    <xf numFmtId="37" fontId="37" fillId="0" borderId="8" xfId="6" applyNumberFormat="1" applyFont="1" applyFill="1" applyBorder="1"/>
    <xf numFmtId="0" fontId="12" fillId="0" borderId="0" xfId="0" applyFont="1"/>
    <xf numFmtId="3" fontId="12" fillId="10" borderId="5" xfId="7" applyNumberFormat="1" applyFont="1" applyFill="1" applyBorder="1" applyAlignment="1">
      <alignment horizontal="right"/>
    </xf>
    <xf numFmtId="43" fontId="2" fillId="0" borderId="0" xfId="2" applyNumberFormat="1" applyAlignment="1">
      <alignment vertical="center"/>
    </xf>
    <xf numFmtId="0" fontId="12" fillId="0" borderId="7" xfId="3" applyFont="1" applyBorder="1" applyAlignment="1">
      <alignment horizontal="left" indent="2"/>
    </xf>
    <xf numFmtId="3" fontId="37" fillId="2" borderId="5" xfId="6" applyNumberFormat="1" applyFont="1" applyFill="1" applyBorder="1"/>
    <xf numFmtId="3" fontId="41" fillId="2" borderId="5" xfId="6" applyNumberFormat="1" applyFont="1" applyFill="1" applyBorder="1"/>
    <xf numFmtId="3" fontId="6" fillId="2" borderId="5" xfId="6" applyNumberFormat="1" applyFont="1" applyFill="1" applyBorder="1"/>
    <xf numFmtId="37" fontId="2" fillId="2" borderId="5" xfId="6" applyNumberFormat="1" applyFont="1" applyFill="1" applyBorder="1"/>
    <xf numFmtId="3" fontId="75" fillId="20" borderId="0" xfId="0" applyNumberFormat="1" applyFont="1" applyFill="1" applyAlignment="1">
      <alignment horizontal="right" vertical="center"/>
    </xf>
    <xf numFmtId="0" fontId="11" fillId="0" borderId="0" xfId="2" applyFont="1" applyAlignment="1">
      <alignment horizontal="center"/>
    </xf>
    <xf numFmtId="175" fontId="15" fillId="0" borderId="0" xfId="0" applyNumberFormat="1" applyFont="1"/>
    <xf numFmtId="4" fontId="6" fillId="0" borderId="0" xfId="2" applyNumberFormat="1" applyFont="1"/>
    <xf numFmtId="0" fontId="15" fillId="0" borderId="0" xfId="0" applyFont="1"/>
    <xf numFmtId="0" fontId="62" fillId="2" borderId="0" xfId="0" applyFont="1" applyFill="1"/>
    <xf numFmtId="3" fontId="2" fillId="0" borderId="5" xfId="3" applyNumberFormat="1" applyFont="1" applyBorder="1" applyAlignment="1">
      <alignment vertical="center"/>
    </xf>
    <xf numFmtId="0" fontId="9" fillId="0" borderId="0" xfId="1" applyNumberFormat="1" applyFont="1" applyFill="1" applyAlignment="1">
      <alignment horizontal="left" vertical="center" wrapText="1"/>
    </xf>
    <xf numFmtId="0" fontId="9" fillId="0" borderId="0" xfId="1" applyNumberFormat="1" applyFont="1" applyFill="1" applyAlignment="1">
      <alignment horizontal="left" wrapText="1"/>
    </xf>
    <xf numFmtId="3" fontId="0" fillId="2" borderId="0" xfId="0" applyNumberFormat="1" applyFill="1"/>
    <xf numFmtId="173" fontId="2" fillId="0" borderId="0" xfId="2" applyNumberFormat="1"/>
    <xf numFmtId="3" fontId="12" fillId="2" borderId="4" xfId="7" applyNumberFormat="1" applyFont="1" applyFill="1" applyBorder="1" applyAlignment="1">
      <alignment horizontal="right"/>
    </xf>
    <xf numFmtId="164" fontId="76" fillId="0" borderId="0" xfId="23" applyFont="1"/>
    <xf numFmtId="164" fontId="6" fillId="0" borderId="0" xfId="23" applyFont="1" applyFill="1"/>
    <xf numFmtId="3" fontId="68" fillId="0" borderId="5" xfId="3" applyNumberFormat="1" applyFont="1" applyBorder="1" applyAlignment="1">
      <alignment vertical="center"/>
    </xf>
    <xf numFmtId="180" fontId="15" fillId="0" borderId="0" xfId="23" applyNumberFormat="1" applyFont="1"/>
    <xf numFmtId="182" fontId="57" fillId="2" borderId="0" xfId="23" applyNumberFormat="1" applyFont="1" applyFill="1"/>
    <xf numFmtId="43" fontId="9" fillId="2" borderId="0" xfId="1" applyNumberFormat="1" applyFont="1" applyFill="1" applyAlignment="1">
      <alignment wrapText="1"/>
    </xf>
    <xf numFmtId="175" fontId="0" fillId="0" borderId="0" xfId="0" applyNumberFormat="1"/>
    <xf numFmtId="180" fontId="0" fillId="0" borderId="0" xfId="23" applyNumberFormat="1" applyFont="1" applyFill="1"/>
    <xf numFmtId="3" fontId="9" fillId="2" borderId="0" xfId="1" applyNumberFormat="1" applyFont="1" applyFill="1" applyAlignment="1">
      <alignment vertical="center" wrapText="1"/>
    </xf>
    <xf numFmtId="181" fontId="70" fillId="2" borderId="0" xfId="23" applyNumberFormat="1" applyFont="1" applyFill="1" applyBorder="1" applyAlignment="1">
      <alignment vertical="center" wrapText="1"/>
    </xf>
    <xf numFmtId="181" fontId="9" fillId="2" borderId="0" xfId="23" applyNumberFormat="1" applyFont="1" applyFill="1" applyAlignment="1">
      <alignment vertical="center" wrapText="1"/>
    </xf>
    <xf numFmtId="183" fontId="29" fillId="0" borderId="0" xfId="23" applyNumberFormat="1" applyFont="1"/>
    <xf numFmtId="183" fontId="2" fillId="0" borderId="0" xfId="23" applyNumberFormat="1" applyFont="1"/>
    <xf numFmtId="3" fontId="29" fillId="0" borderId="5" xfId="7" applyNumberFormat="1" applyFont="1" applyFill="1" applyBorder="1" applyAlignment="1">
      <alignment horizontal="right"/>
    </xf>
    <xf numFmtId="179" fontId="57" fillId="0" borderId="0" xfId="2" applyNumberFormat="1" applyFont="1"/>
    <xf numFmtId="3" fontId="71" fillId="0" borderId="5" xfId="7" applyNumberFormat="1" applyFont="1" applyFill="1" applyBorder="1" applyAlignment="1">
      <alignment horizontal="right"/>
    </xf>
    <xf numFmtId="0" fontId="65" fillId="0" borderId="0" xfId="2" applyFont="1"/>
    <xf numFmtId="3" fontId="62" fillId="0" borderId="0" xfId="7" applyNumberFormat="1" applyFont="1" applyFill="1" applyBorder="1" applyAlignment="1">
      <alignment horizontal="right"/>
    </xf>
    <xf numFmtId="3" fontId="34" fillId="2" borderId="6" xfId="7" applyNumberFormat="1" applyFont="1" applyFill="1" applyBorder="1" applyAlignment="1">
      <alignment horizontal="right"/>
    </xf>
    <xf numFmtId="180" fontId="2" fillId="2" borderId="0" xfId="23" applyNumberFormat="1" applyFont="1" applyFill="1"/>
    <xf numFmtId="3" fontId="6" fillId="2" borderId="0" xfId="2" applyNumberFormat="1" applyFont="1" applyFill="1" applyAlignment="1">
      <alignment vertical="center"/>
    </xf>
    <xf numFmtId="4" fontId="2" fillId="2" borderId="0" xfId="2" applyNumberFormat="1" applyFill="1" applyAlignment="1">
      <alignment vertical="center"/>
    </xf>
    <xf numFmtId="175" fontId="15" fillId="2" borderId="0" xfId="0" applyNumberFormat="1" applyFont="1" applyFill="1"/>
    <xf numFmtId="179" fontId="57" fillId="2" borderId="0" xfId="2" applyNumberFormat="1" applyFont="1" applyFill="1"/>
    <xf numFmtId="3" fontId="2" fillId="2" borderId="5" xfId="3" applyNumberFormat="1" applyFont="1" applyFill="1" applyBorder="1" applyAlignment="1">
      <alignment vertical="center"/>
    </xf>
    <xf numFmtId="181" fontId="2" fillId="2" borderId="0" xfId="23" applyNumberFormat="1" applyFont="1" applyFill="1"/>
    <xf numFmtId="43" fontId="57" fillId="0" borderId="0" xfId="2" applyNumberFormat="1" applyFont="1"/>
    <xf numFmtId="164" fontId="78" fillId="2" borderId="0" xfId="23" applyFont="1" applyFill="1" applyBorder="1" applyAlignment="1">
      <alignment vertical="center" wrapText="1"/>
    </xf>
    <xf numFmtId="164" fontId="79" fillId="2" borderId="0" xfId="23" applyFont="1" applyFill="1" applyAlignment="1">
      <alignment vertical="center" wrapText="1"/>
    </xf>
    <xf numFmtId="3" fontId="2" fillId="21" borderId="5" xfId="6" applyNumberFormat="1" applyFont="1" applyFill="1" applyBorder="1"/>
    <xf numFmtId="3" fontId="2" fillId="22" borderId="5" xfId="6" applyNumberFormat="1" applyFont="1" applyFill="1" applyBorder="1"/>
    <xf numFmtId="3" fontId="2" fillId="22" borderId="5" xfId="3" applyNumberFormat="1" applyFont="1" applyFill="1" applyBorder="1" applyAlignment="1">
      <alignment vertical="center"/>
    </xf>
    <xf numFmtId="3" fontId="12" fillId="0" borderId="0" xfId="0" applyNumberFormat="1" applyFont="1"/>
    <xf numFmtId="0" fontId="2" fillId="0" borderId="5" xfId="2" quotePrefix="1" applyBorder="1" applyAlignment="1">
      <alignment horizontal="left" indent="2"/>
    </xf>
    <xf numFmtId="164" fontId="2" fillId="0" borderId="0" xfId="23" applyFont="1" applyFill="1"/>
    <xf numFmtId="164" fontId="9" fillId="2" borderId="0" xfId="23" applyFont="1" applyFill="1" applyAlignment="1">
      <alignment wrapText="1"/>
    </xf>
    <xf numFmtId="175" fontId="2" fillId="2" borderId="0" xfId="2" applyNumberFormat="1" applyFill="1"/>
    <xf numFmtId="3" fontId="34" fillId="0" borderId="8" xfId="7" applyNumberFormat="1" applyFont="1" applyFill="1" applyBorder="1" applyAlignment="1">
      <alignment horizontal="right"/>
    </xf>
    <xf numFmtId="0" fontId="0" fillId="23" borderId="18" xfId="0" applyFill="1" applyBorder="1"/>
    <xf numFmtId="0" fontId="5" fillId="18" borderId="18" xfId="3" applyFont="1" applyFill="1" applyBorder="1" applyAlignment="1">
      <alignment vertical="center" wrapText="1"/>
    </xf>
    <xf numFmtId="3" fontId="34" fillId="23" borderId="18" xfId="7" applyNumberFormat="1" applyFont="1" applyFill="1" applyBorder="1" applyAlignment="1">
      <alignment horizontal="right"/>
    </xf>
    <xf numFmtId="3" fontId="5" fillId="18" borderId="18" xfId="9" applyNumberFormat="1" applyFont="1" applyFill="1" applyBorder="1" applyAlignment="1">
      <alignment vertical="center"/>
    </xf>
    <xf numFmtId="3" fontId="34" fillId="0" borderId="18" xfId="7" applyNumberFormat="1" applyFont="1" applyFill="1" applyBorder="1" applyAlignment="1">
      <alignment horizontal="right"/>
    </xf>
    <xf numFmtId="0" fontId="81" fillId="0" borderId="0" xfId="0" applyFont="1"/>
    <xf numFmtId="3" fontId="71" fillId="0" borderId="18" xfId="7" applyNumberFormat="1" applyFont="1" applyFill="1" applyBorder="1" applyAlignment="1">
      <alignment horizontal="right"/>
    </xf>
    <xf numFmtId="0" fontId="71" fillId="0" borderId="18" xfId="3" applyFont="1" applyBorder="1" applyAlignment="1">
      <alignment horizontal="left" vertical="center"/>
    </xf>
    <xf numFmtId="3" fontId="13" fillId="2" borderId="4" xfId="7" applyNumberFormat="1" applyFont="1" applyFill="1" applyBorder="1" applyAlignment="1">
      <alignment horizontal="right" vertical="center"/>
    </xf>
    <xf numFmtId="3" fontId="44" fillId="2" borderId="0" xfId="0" applyNumberFormat="1" applyFont="1" applyFill="1"/>
    <xf numFmtId="3" fontId="13" fillId="2" borderId="5" xfId="7" applyNumberFormat="1" applyFont="1" applyFill="1" applyBorder="1" applyAlignment="1">
      <alignment horizontal="right"/>
    </xf>
    <xf numFmtId="0" fontId="44" fillId="2" borderId="0" xfId="0" applyFont="1" applyFill="1"/>
    <xf numFmtId="3" fontId="12" fillId="2" borderId="0" xfId="0" applyNumberFormat="1" applyFont="1" applyFill="1"/>
    <xf numFmtId="9" fontId="5" fillId="16" borderId="9" xfId="7" applyFont="1" applyFill="1" applyBorder="1" applyAlignment="1">
      <alignment horizontal="center" vertical="center"/>
    </xf>
    <xf numFmtId="43" fontId="2" fillId="2" borderId="0" xfId="2" applyNumberFormat="1" applyFill="1"/>
    <xf numFmtId="0" fontId="12" fillId="0" borderId="18" xfId="3" applyFont="1" applyBorder="1" applyAlignment="1">
      <alignment horizontal="left" vertical="center"/>
    </xf>
    <xf numFmtId="0" fontId="2" fillId="0" borderId="3" xfId="3" applyFont="1" applyBorder="1" applyAlignment="1">
      <alignment horizontal="left" vertical="center"/>
    </xf>
    <xf numFmtId="3" fontId="6" fillId="0" borderId="3" xfId="5" applyNumberFormat="1" applyFont="1" applyFill="1" applyBorder="1" applyAlignment="1">
      <alignment vertical="center"/>
    </xf>
    <xf numFmtId="0" fontId="6" fillId="0" borderId="3" xfId="2" applyFont="1" applyBorder="1" applyAlignment="1">
      <alignment vertical="center"/>
    </xf>
    <xf numFmtId="3" fontId="37" fillId="10" borderId="3" xfId="6" applyNumberFormat="1" applyFont="1" applyFill="1" applyBorder="1"/>
    <xf numFmtId="3" fontId="12" fillId="0" borderId="18" xfId="7" applyNumberFormat="1" applyFont="1" applyFill="1" applyBorder="1" applyAlignment="1">
      <alignment horizontal="right"/>
    </xf>
    <xf numFmtId="177" fontId="83" fillId="0" borderId="0" xfId="23" applyNumberFormat="1" applyFont="1"/>
    <xf numFmtId="4" fontId="83" fillId="0" borderId="0" xfId="2" applyNumberFormat="1" applyFont="1"/>
    <xf numFmtId="173" fontId="84" fillId="0" borderId="0" xfId="0" applyNumberFormat="1" applyFont="1"/>
    <xf numFmtId="0" fontId="7" fillId="0" borderId="0" xfId="3" applyFont="1"/>
    <xf numFmtId="3" fontId="83" fillId="2" borderId="0" xfId="2" applyNumberFormat="1" applyFont="1" applyFill="1" applyAlignment="1">
      <alignment horizontal="right"/>
    </xf>
    <xf numFmtId="164" fontId="83" fillId="2" borderId="0" xfId="23" applyFont="1" applyFill="1"/>
    <xf numFmtId="182" fontId="83" fillId="2" borderId="0" xfId="23" applyNumberFormat="1" applyFont="1" applyFill="1"/>
    <xf numFmtId="3" fontId="13" fillId="10" borderId="5" xfId="7" applyNumberFormat="1" applyFont="1" applyFill="1" applyBorder="1" applyAlignment="1">
      <alignment horizontal="right"/>
    </xf>
    <xf numFmtId="3" fontId="34" fillId="10" borderId="4" xfId="7" applyNumberFormat="1" applyFont="1" applyFill="1" applyBorder="1" applyAlignment="1">
      <alignment horizontal="right" vertical="center"/>
    </xf>
    <xf numFmtId="0" fontId="12" fillId="0" borderId="19" xfId="3" applyFont="1" applyBorder="1" applyAlignment="1">
      <alignment horizontal="left" vertical="center"/>
    </xf>
    <xf numFmtId="0" fontId="71" fillId="0" borderId="5" xfId="3" applyFont="1" applyBorder="1" applyAlignment="1">
      <alignment horizontal="left" vertical="center"/>
    </xf>
    <xf numFmtId="3" fontId="34" fillId="10" borderId="5" xfId="7" applyNumberFormat="1" applyFont="1" applyFill="1" applyBorder="1" applyAlignment="1">
      <alignment horizontal="right" vertical="center"/>
    </xf>
    <xf numFmtId="3" fontId="34" fillId="0" borderId="5" xfId="7" applyNumberFormat="1" applyFont="1" applyFill="1" applyBorder="1" applyAlignment="1">
      <alignment horizontal="right" vertical="center"/>
    </xf>
    <xf numFmtId="164" fontId="85" fillId="20" borderId="0" xfId="23" applyFont="1" applyFill="1" applyAlignment="1">
      <alignment horizontal="left" vertical="center"/>
    </xf>
    <xf numFmtId="184" fontId="2" fillId="2" borderId="0" xfId="23" applyNumberFormat="1" applyFont="1" applyFill="1"/>
    <xf numFmtId="2" fontId="84" fillId="0" borderId="0" xfId="23" applyNumberFormat="1" applyFont="1"/>
    <xf numFmtId="184" fontId="12" fillId="0" borderId="0" xfId="23" applyNumberFormat="1" applyFont="1"/>
    <xf numFmtId="4" fontId="84" fillId="0" borderId="0" xfId="0" applyNumberFormat="1" applyFont="1"/>
    <xf numFmtId="0" fontId="6" fillId="2" borderId="0" xfId="2" applyFont="1" applyFill="1" applyAlignment="1">
      <alignment horizontal="center" vertical="center"/>
    </xf>
    <xf numFmtId="4" fontId="6" fillId="2" borderId="0" xfId="2" applyNumberFormat="1" applyFont="1" applyFill="1" applyAlignment="1">
      <alignment horizontal="center" vertical="center" wrapText="1"/>
    </xf>
    <xf numFmtId="0" fontId="2" fillId="2" borderId="0" xfId="2" applyFill="1" applyAlignment="1">
      <alignment horizontal="center" vertical="center"/>
    </xf>
    <xf numFmtId="3" fontId="33" fillId="2" borderId="0" xfId="7" applyNumberFormat="1" applyFont="1" applyFill="1" applyBorder="1" applyAlignment="1">
      <alignment horizontal="right" vertical="center"/>
    </xf>
    <xf numFmtId="164" fontId="61" fillId="2" borderId="0" xfId="23" applyFont="1" applyFill="1"/>
    <xf numFmtId="164" fontId="2" fillId="2" borderId="0" xfId="23" applyFont="1" applyFill="1" applyAlignment="1">
      <alignment vertical="center"/>
    </xf>
    <xf numFmtId="43" fontId="2" fillId="2" borderId="0" xfId="2" applyNumberFormat="1" applyFill="1" applyAlignment="1">
      <alignment vertical="center"/>
    </xf>
    <xf numFmtId="3" fontId="23" fillId="0" borderId="0" xfId="1" applyNumberFormat="1" applyFont="1" applyFill="1" applyAlignment="1"/>
    <xf numFmtId="165" fontId="23" fillId="0" borderId="0" xfId="1" applyFont="1" applyFill="1" applyAlignment="1"/>
    <xf numFmtId="164" fontId="2" fillId="2" borderId="0" xfId="23" applyFont="1" applyFill="1" applyAlignment="1">
      <alignment horizontal="left"/>
    </xf>
    <xf numFmtId="0" fontId="13" fillId="2" borderId="0" xfId="2" applyFont="1" applyFill="1"/>
    <xf numFmtId="0" fontId="0" fillId="2" borderId="0" xfId="0" applyFill="1" applyAlignment="1">
      <alignment horizontal="center"/>
    </xf>
    <xf numFmtId="0" fontId="59" fillId="2" borderId="0" xfId="3" applyFont="1" applyFill="1" applyAlignment="1">
      <alignment horizontal="center" vertical="center" textRotation="90" wrapText="1"/>
    </xf>
    <xf numFmtId="0" fontId="71" fillId="2" borderId="0" xfId="3" applyFont="1" applyFill="1" applyAlignment="1">
      <alignment horizontal="left" vertical="center"/>
    </xf>
    <xf numFmtId="3" fontId="71" fillId="2" borderId="0" xfId="7" applyNumberFormat="1" applyFont="1" applyFill="1" applyBorder="1" applyAlignment="1">
      <alignment horizontal="right"/>
    </xf>
    <xf numFmtId="0" fontId="69" fillId="0" borderId="5" xfId="3" applyFont="1" applyBorder="1" applyAlignment="1">
      <alignment horizontal="left" vertical="center" indent="1"/>
    </xf>
    <xf numFmtId="184" fontId="2" fillId="0" borderId="0" xfId="2" applyNumberFormat="1"/>
    <xf numFmtId="184" fontId="2" fillId="0" borderId="0" xfId="23" applyNumberFormat="1" applyFont="1"/>
    <xf numFmtId="184" fontId="16" fillId="0" borderId="0" xfId="2" applyNumberFormat="1" applyFont="1"/>
    <xf numFmtId="184" fontId="0" fillId="0" borderId="0" xfId="0" applyNumberFormat="1"/>
    <xf numFmtId="184" fontId="2" fillId="0" borderId="0" xfId="2" applyNumberFormat="1" applyAlignment="1">
      <alignment vertical="center"/>
    </xf>
    <xf numFmtId="184" fontId="2" fillId="2" borderId="0" xfId="2" applyNumberFormat="1" applyFill="1"/>
    <xf numFmtId="184" fontId="61" fillId="2" borderId="0" xfId="2" applyNumberFormat="1" applyFont="1" applyFill="1"/>
    <xf numFmtId="184" fontId="6" fillId="2" borderId="0" xfId="2" applyNumberFormat="1" applyFont="1" applyFill="1"/>
    <xf numFmtId="184" fontId="7" fillId="2" borderId="0" xfId="7" applyNumberFormat="1" applyFont="1" applyFill="1" applyBorder="1" applyAlignment="1">
      <alignment horizontal="right" vertical="center"/>
    </xf>
    <xf numFmtId="184" fontId="6" fillId="0" borderId="0" xfId="2" applyNumberFormat="1" applyFont="1"/>
    <xf numFmtId="184" fontId="2" fillId="0" borderId="0" xfId="23" applyNumberFormat="1" applyFont="1" applyAlignment="1"/>
    <xf numFmtId="0" fontId="55" fillId="0" borderId="0" xfId="1" applyNumberFormat="1" applyFont="1" applyFill="1" applyAlignment="1">
      <alignment horizontal="left" wrapText="1"/>
    </xf>
    <xf numFmtId="0" fontId="18" fillId="2" borderId="0" xfId="3" applyFont="1" applyFill="1"/>
    <xf numFmtId="173" fontId="84" fillId="2" borderId="0" xfId="0" applyNumberFormat="1" applyFont="1" applyFill="1"/>
    <xf numFmtId="184" fontId="6" fillId="2" borderId="0" xfId="23" applyNumberFormat="1" applyFont="1" applyFill="1" applyBorder="1"/>
    <xf numFmtId="9" fontId="5" fillId="16" borderId="12" xfId="7" applyFont="1" applyFill="1" applyBorder="1" applyAlignment="1">
      <alignment horizontal="center" vertical="center"/>
    </xf>
    <xf numFmtId="184" fontId="0" fillId="2" borderId="0" xfId="0" applyNumberFormat="1" applyFill="1"/>
    <xf numFmtId="0" fontId="6" fillId="2" borderId="0" xfId="0" applyFont="1" applyFill="1" applyAlignment="1">
      <alignment horizontal="center" vertical="center" wrapText="1"/>
    </xf>
    <xf numFmtId="3" fontId="13" fillId="2" borderId="0" xfId="7" applyNumberFormat="1" applyFont="1" applyFill="1" applyBorder="1" applyAlignment="1">
      <alignment horizontal="right"/>
    </xf>
    <xf numFmtId="184" fontId="2" fillId="2" borderId="0" xfId="23" applyNumberFormat="1" applyFont="1" applyFill="1" applyBorder="1" applyAlignment="1">
      <alignment vertical="center"/>
    </xf>
    <xf numFmtId="184" fontId="2" fillId="2" borderId="0" xfId="23" applyNumberFormat="1" applyFont="1" applyFill="1" applyBorder="1"/>
    <xf numFmtId="184" fontId="2" fillId="2" borderId="0" xfId="2" applyNumberFormat="1" applyFill="1" applyAlignment="1">
      <alignment vertical="center"/>
    </xf>
    <xf numFmtId="3" fontId="12" fillId="10" borderId="4" xfId="7" applyNumberFormat="1" applyFont="1" applyFill="1" applyBorder="1" applyAlignment="1">
      <alignment horizontal="right"/>
    </xf>
    <xf numFmtId="3" fontId="34" fillId="0" borderId="5" xfId="6" applyNumberFormat="1" applyFont="1" applyBorder="1"/>
    <xf numFmtId="0" fontId="34" fillId="0" borderId="0" xfId="2" applyFont="1" applyAlignment="1">
      <alignment vertical="center"/>
    </xf>
    <xf numFmtId="3" fontId="34" fillId="2" borderId="5" xfId="6" applyNumberFormat="1" applyFont="1" applyFill="1" applyBorder="1"/>
    <xf numFmtId="37" fontId="34" fillId="0" borderId="8" xfId="6" applyNumberFormat="1" applyFont="1" applyBorder="1"/>
    <xf numFmtId="37" fontId="12" fillId="2" borderId="5" xfId="6" applyNumberFormat="1" applyFont="1" applyFill="1" applyBorder="1"/>
    <xf numFmtId="181" fontId="79" fillId="2" borderId="0" xfId="23" applyNumberFormat="1" applyFont="1" applyFill="1" applyAlignment="1">
      <alignment vertical="center" wrapText="1"/>
    </xf>
    <xf numFmtId="164" fontId="78" fillId="2" borderId="0" xfId="23" applyFont="1" applyFill="1" applyAlignment="1">
      <alignment vertical="center" wrapText="1"/>
    </xf>
    <xf numFmtId="164" fontId="84" fillId="0" borderId="0" xfId="23" applyFont="1"/>
    <xf numFmtId="164" fontId="9" fillId="0" borderId="0" xfId="23" applyFont="1" applyFill="1" applyAlignment="1">
      <alignment horizontal="left" vertical="center" wrapText="1"/>
    </xf>
    <xf numFmtId="9" fontId="9" fillId="2" borderId="0" xfId="24" applyFont="1" applyFill="1" applyBorder="1" applyAlignment="1">
      <alignment vertical="center"/>
    </xf>
    <xf numFmtId="173" fontId="15" fillId="0" borderId="0" xfId="0" applyNumberFormat="1" applyFont="1"/>
    <xf numFmtId="3" fontId="2" fillId="2" borderId="0" xfId="2" applyNumberFormat="1" applyFill="1" applyAlignment="1">
      <alignment horizontal="right" vertical="center"/>
    </xf>
    <xf numFmtId="0" fontId="71" fillId="2" borderId="0" xfId="3" applyFont="1" applyFill="1" applyAlignment="1">
      <alignment horizontal="left" vertical="center" indent="1"/>
    </xf>
    <xf numFmtId="0" fontId="73" fillId="2" borderId="0" xfId="3" applyFont="1" applyFill="1" applyAlignment="1">
      <alignment horizontal="left" vertical="center" indent="1"/>
    </xf>
    <xf numFmtId="3" fontId="73" fillId="2" borderId="0" xfId="7" applyNumberFormat="1" applyFont="1" applyFill="1" applyBorder="1" applyAlignment="1">
      <alignment horizontal="right"/>
    </xf>
    <xf numFmtId="3" fontId="86" fillId="0" borderId="5" xfId="7" applyNumberFormat="1" applyFont="1" applyFill="1" applyBorder="1" applyAlignment="1">
      <alignment horizontal="right"/>
    </xf>
    <xf numFmtId="3" fontId="34" fillId="2" borderId="4" xfId="7" applyNumberFormat="1" applyFont="1" applyFill="1" applyBorder="1" applyAlignment="1">
      <alignment horizontal="right" vertical="center"/>
    </xf>
    <xf numFmtId="3" fontId="6" fillId="2" borderId="5" xfId="3" applyNumberFormat="1" applyFont="1" applyFill="1" applyBorder="1" applyAlignment="1">
      <alignment vertical="center"/>
    </xf>
    <xf numFmtId="3" fontId="6" fillId="2" borderId="3" xfId="5" applyNumberFormat="1" applyFont="1" applyFill="1" applyBorder="1" applyAlignment="1">
      <alignment vertical="center"/>
    </xf>
    <xf numFmtId="3" fontId="68" fillId="2" borderId="5" xfId="6" applyNumberFormat="1" applyFont="1" applyFill="1" applyBorder="1"/>
    <xf numFmtId="37" fontId="68" fillId="2" borderId="5" xfId="6" applyNumberFormat="1" applyFont="1" applyFill="1" applyBorder="1"/>
    <xf numFmtId="3" fontId="68" fillId="2" borderId="5" xfId="3" applyNumberFormat="1" applyFont="1" applyFill="1" applyBorder="1" applyAlignment="1">
      <alignment vertical="center"/>
    </xf>
    <xf numFmtId="0" fontId="87" fillId="0" borderId="0" xfId="1" applyNumberFormat="1" applyFont="1" applyFill="1" applyAlignment="1">
      <alignment horizontal="left" vertical="center" wrapText="1"/>
    </xf>
    <xf numFmtId="164" fontId="6" fillId="2" borderId="0" xfId="23" applyFont="1" applyFill="1" applyBorder="1"/>
    <xf numFmtId="4" fontId="88" fillId="0" borderId="0" xfId="2" applyNumberFormat="1" applyFont="1" applyAlignment="1">
      <alignment horizontal="center"/>
    </xf>
    <xf numFmtId="164" fontId="15" fillId="0" borderId="0" xfId="23" applyFont="1" applyAlignment="1"/>
    <xf numFmtId="164" fontId="16" fillId="0" borderId="0" xfId="23" applyFont="1"/>
    <xf numFmtId="164" fontId="2" fillId="0" borderId="0" xfId="23" applyFont="1" applyAlignment="1">
      <alignment vertical="center"/>
    </xf>
    <xf numFmtId="164" fontId="7" fillId="2" borderId="0" xfId="23" applyFont="1" applyFill="1" applyBorder="1" applyAlignment="1">
      <alignment horizontal="right" vertical="center"/>
    </xf>
    <xf numFmtId="164" fontId="0" fillId="2" borderId="0" xfId="23" applyFont="1" applyFill="1"/>
    <xf numFmtId="164" fontId="2" fillId="0" borderId="0" xfId="23" applyFont="1" applyAlignment="1">
      <alignment horizontal="center" vertical="center"/>
    </xf>
    <xf numFmtId="3" fontId="29" fillId="0" borderId="0" xfId="7" applyNumberFormat="1" applyFont="1" applyFill="1" applyBorder="1" applyAlignment="1">
      <alignment horizontal="right"/>
    </xf>
    <xf numFmtId="0" fontId="57" fillId="0" borderId="0" xfId="2" applyFont="1"/>
    <xf numFmtId="176" fontId="61" fillId="2" borderId="0" xfId="23" applyNumberFormat="1" applyFont="1" applyFill="1"/>
    <xf numFmtId="3" fontId="16" fillId="0" borderId="0" xfId="5" applyNumberFormat="1" applyFont="1" applyFill="1" applyBorder="1" applyAlignment="1">
      <alignment vertical="center"/>
    </xf>
    <xf numFmtId="164" fontId="16" fillId="0" borderId="0" xfId="23" applyFont="1" applyFill="1" applyBorder="1" applyAlignment="1">
      <alignment vertical="center"/>
    </xf>
    <xf numFmtId="0" fontId="17" fillId="15" borderId="4" xfId="2" applyFont="1" applyFill="1" applyBorder="1" applyAlignment="1">
      <alignment horizontal="center" vertical="center" textRotation="90" wrapText="1"/>
    </xf>
    <xf numFmtId="0" fontId="17" fillId="15" borderId="5" xfId="2" applyFont="1" applyFill="1" applyBorder="1" applyAlignment="1">
      <alignment horizontal="center" vertical="center" textRotation="90" wrapText="1"/>
    </xf>
    <xf numFmtId="0" fontId="17" fillId="15" borderId="6" xfId="2" applyFont="1" applyFill="1" applyBorder="1" applyAlignment="1">
      <alignment horizontal="center" vertical="center" textRotation="90" wrapText="1"/>
    </xf>
    <xf numFmtId="0" fontId="20" fillId="15" borderId="0" xfId="2" applyFont="1" applyFill="1" applyAlignment="1">
      <alignment horizontal="center" textRotation="90" wrapText="1"/>
    </xf>
    <xf numFmtId="0" fontId="5" fillId="11" borderId="3" xfId="3" applyFont="1" applyFill="1" applyBorder="1" applyAlignment="1">
      <alignment horizontal="center" vertical="center" wrapText="1"/>
    </xf>
    <xf numFmtId="0" fontId="0" fillId="23" borderId="19" xfId="0" applyFill="1" applyBorder="1" applyAlignment="1">
      <alignment horizontal="center"/>
    </xf>
    <xf numFmtId="0" fontId="0" fillId="23" borderId="21" xfId="0" applyFill="1" applyBorder="1" applyAlignment="1">
      <alignment horizontal="center"/>
    </xf>
    <xf numFmtId="0" fontId="0" fillId="23" borderId="20" xfId="0" applyFill="1" applyBorder="1" applyAlignment="1">
      <alignment horizontal="center"/>
    </xf>
    <xf numFmtId="0" fontId="59" fillId="18" borderId="18" xfId="3" applyFont="1" applyFill="1" applyBorder="1" applyAlignment="1">
      <alignment horizontal="center" vertical="center" textRotation="90" wrapText="1"/>
    </xf>
    <xf numFmtId="0" fontId="17" fillId="12" borderId="4" xfId="2" applyFont="1" applyFill="1" applyBorder="1" applyAlignment="1">
      <alignment horizontal="center" vertical="center" textRotation="90" wrapText="1"/>
    </xf>
    <xf numFmtId="0" fontId="17" fillId="12" borderId="5" xfId="2" applyFont="1" applyFill="1" applyBorder="1" applyAlignment="1">
      <alignment horizontal="center" vertical="center" textRotation="90" wrapText="1"/>
    </xf>
    <xf numFmtId="0" fontId="17" fillId="12" borderId="6" xfId="2" applyFont="1" applyFill="1" applyBorder="1" applyAlignment="1">
      <alignment horizontal="center" vertical="center" textRotation="90" wrapText="1"/>
    </xf>
    <xf numFmtId="0" fontId="20" fillId="12" borderId="4" xfId="2" applyFont="1" applyFill="1" applyBorder="1" applyAlignment="1">
      <alignment horizontal="center" vertical="center" textRotation="90" wrapText="1"/>
    </xf>
    <xf numFmtId="0" fontId="20" fillId="12" borderId="5" xfId="2" applyFont="1" applyFill="1" applyBorder="1" applyAlignment="1">
      <alignment horizontal="center" vertical="center" textRotation="90" wrapText="1"/>
    </xf>
    <xf numFmtId="0" fontId="20" fillId="12" borderId="6" xfId="2" applyFont="1" applyFill="1" applyBorder="1" applyAlignment="1">
      <alignment horizontal="center" vertical="center" textRotation="90" wrapText="1"/>
    </xf>
    <xf numFmtId="0" fontId="2" fillId="3" borderId="7" xfId="2" applyFill="1" applyBorder="1" applyAlignment="1">
      <alignment horizontal="left" indent="2"/>
    </xf>
    <xf numFmtId="0" fontId="2" fillId="3" borderId="8" xfId="2" applyFill="1" applyBorder="1" applyAlignment="1">
      <alignment horizontal="left" indent="2"/>
    </xf>
    <xf numFmtId="0" fontId="7" fillId="8" borderId="7" xfId="3" applyFont="1" applyFill="1" applyBorder="1" applyAlignment="1">
      <alignment horizontal="left" vertical="center"/>
    </xf>
    <xf numFmtId="0" fontId="7" fillId="8" borderId="8" xfId="3" applyFont="1" applyFill="1" applyBorder="1" applyAlignment="1">
      <alignment horizontal="left" vertical="center"/>
    </xf>
    <xf numFmtId="0" fontId="9" fillId="0" borderId="0" xfId="1" applyNumberFormat="1" applyFont="1" applyFill="1" applyAlignment="1">
      <alignment horizontal="left" vertical="center" wrapText="1"/>
    </xf>
    <xf numFmtId="0" fontId="28" fillId="0" borderId="0" xfId="2" applyFont="1" applyAlignment="1">
      <alignment horizontal="center" vertical="center"/>
    </xf>
    <xf numFmtId="0" fontId="24" fillId="0" borderId="0" xfId="2" applyFont="1" applyAlignment="1">
      <alignment horizontal="center" vertical="center" wrapText="1"/>
    </xf>
    <xf numFmtId="0" fontId="26" fillId="0" borderId="0" xfId="2" quotePrefix="1" applyFont="1" applyAlignment="1">
      <alignment horizontal="center" vertical="center"/>
    </xf>
    <xf numFmtId="0" fontId="27" fillId="0" borderId="0" xfId="2" quotePrefix="1" applyFont="1" applyAlignment="1">
      <alignment horizontal="center" vertical="center"/>
    </xf>
    <xf numFmtId="0" fontId="31" fillId="9" borderId="9" xfId="3" applyFont="1" applyFill="1" applyBorder="1" applyAlignment="1">
      <alignment horizontal="center" vertical="center"/>
    </xf>
    <xf numFmtId="0" fontId="31" fillId="9" borderId="10" xfId="3" applyFont="1" applyFill="1" applyBorder="1" applyAlignment="1">
      <alignment horizontal="center" vertical="center"/>
    </xf>
    <xf numFmtId="0" fontId="31" fillId="9" borderId="11" xfId="3" applyFont="1" applyFill="1" applyBorder="1" applyAlignment="1">
      <alignment horizontal="center" vertical="center"/>
    </xf>
    <xf numFmtId="9" fontId="5" fillId="15" borderId="12" xfId="7" applyFont="1" applyFill="1" applyBorder="1" applyAlignment="1">
      <alignment horizontal="center" vertical="center"/>
    </xf>
    <xf numFmtId="9" fontId="5" fillId="15" borderId="7" xfId="7" applyFont="1" applyFill="1" applyBorder="1" applyAlignment="1">
      <alignment horizontal="center" vertical="center"/>
    </xf>
    <xf numFmtId="9" fontId="5" fillId="15" borderId="5" xfId="7" applyFont="1" applyFill="1" applyBorder="1" applyAlignment="1">
      <alignment horizontal="center" vertical="center"/>
    </xf>
    <xf numFmtId="9" fontId="5" fillId="15" borderId="6" xfId="7" applyFont="1" applyFill="1" applyBorder="1" applyAlignment="1">
      <alignment horizontal="center" vertical="center"/>
    </xf>
    <xf numFmtId="0" fontId="20" fillId="15" borderId="4" xfId="2" applyFont="1" applyFill="1" applyBorder="1" applyAlignment="1">
      <alignment horizontal="center" vertical="center" textRotation="90" wrapText="1"/>
    </xf>
    <xf numFmtId="0" fontId="20" fillId="15" borderId="5" xfId="2" applyFont="1" applyFill="1" applyBorder="1" applyAlignment="1">
      <alignment horizontal="center" vertical="center" textRotation="90" wrapText="1"/>
    </xf>
    <xf numFmtId="0" fontId="20" fillId="15" borderId="6" xfId="2" applyFont="1" applyFill="1" applyBorder="1" applyAlignment="1">
      <alignment horizontal="center" vertical="center" textRotation="90" wrapText="1"/>
    </xf>
    <xf numFmtId="9" fontId="5" fillId="15" borderId="4" xfId="7" applyFont="1" applyFill="1" applyBorder="1" applyAlignment="1">
      <alignment horizontal="center" vertical="center"/>
    </xf>
    <xf numFmtId="0" fontId="7" fillId="8" borderId="7" xfId="3" applyFont="1" applyFill="1" applyBorder="1" applyAlignment="1">
      <alignment horizontal="left" vertical="center" wrapText="1"/>
    </xf>
    <xf numFmtId="0" fontId="7" fillId="8" borderId="8" xfId="3" applyFont="1" applyFill="1" applyBorder="1" applyAlignment="1">
      <alignment horizontal="left" vertical="center" wrapText="1"/>
    </xf>
    <xf numFmtId="0" fontId="31" fillId="11" borderId="9" xfId="3" applyFont="1" applyFill="1" applyBorder="1" applyAlignment="1">
      <alignment horizontal="center" vertical="center"/>
    </xf>
    <xf numFmtId="0" fontId="31" fillId="11" borderId="10" xfId="3" applyFont="1" applyFill="1" applyBorder="1" applyAlignment="1">
      <alignment horizontal="center" vertical="center"/>
    </xf>
    <xf numFmtId="0" fontId="31" fillId="11" borderId="11" xfId="3" applyFont="1" applyFill="1" applyBorder="1" applyAlignment="1">
      <alignment horizontal="center" vertical="center"/>
    </xf>
    <xf numFmtId="0" fontId="5" fillId="18" borderId="3" xfId="3" applyFont="1" applyFill="1" applyBorder="1" applyAlignment="1">
      <alignment horizontal="center" vertical="center" wrapText="1"/>
    </xf>
    <xf numFmtId="0" fontId="5" fillId="18" borderId="9" xfId="3" applyFont="1" applyFill="1" applyBorder="1" applyAlignment="1">
      <alignment horizontal="center" vertical="center" wrapText="1"/>
    </xf>
    <xf numFmtId="0" fontId="7" fillId="11" borderId="0" xfId="2" applyFont="1" applyFill="1" applyAlignment="1">
      <alignment horizontal="center" vertical="center" textRotation="90"/>
    </xf>
    <xf numFmtId="0" fontId="7" fillId="5" borderId="0" xfId="2" applyFont="1" applyFill="1" applyAlignment="1">
      <alignment horizontal="center" vertical="center" textRotation="90"/>
    </xf>
    <xf numFmtId="0" fontId="17" fillId="6" borderId="4" xfId="2" applyFont="1" applyFill="1" applyBorder="1" applyAlignment="1">
      <alignment horizontal="center" vertical="center" textRotation="90" wrapText="1"/>
    </xf>
    <xf numFmtId="0" fontId="17" fillId="6" borderId="5" xfId="2" applyFont="1" applyFill="1" applyBorder="1" applyAlignment="1">
      <alignment horizontal="center" vertical="center" textRotation="90" wrapText="1"/>
    </xf>
    <xf numFmtId="0" fontId="17" fillId="6" borderId="6" xfId="2" applyFont="1" applyFill="1" applyBorder="1" applyAlignment="1">
      <alignment horizontal="center" vertical="center" textRotation="90" wrapText="1"/>
    </xf>
    <xf numFmtId="0" fontId="17" fillId="16" borderId="3" xfId="2" applyFont="1" applyFill="1" applyBorder="1" applyAlignment="1">
      <alignment horizontal="center" vertical="center" wrapText="1"/>
    </xf>
    <xf numFmtId="9" fontId="5" fillId="6" borderId="4" xfId="7" applyFont="1" applyFill="1" applyBorder="1" applyAlignment="1">
      <alignment horizontal="center" vertical="center"/>
    </xf>
    <xf numFmtId="9" fontId="5" fillId="6" borderId="5" xfId="7" applyFont="1" applyFill="1" applyBorder="1" applyAlignment="1">
      <alignment horizontal="center" vertical="center"/>
    </xf>
    <xf numFmtId="9" fontId="5" fillId="6" borderId="6" xfId="7" applyFont="1" applyFill="1" applyBorder="1" applyAlignment="1">
      <alignment horizontal="center" vertical="center"/>
    </xf>
    <xf numFmtId="0" fontId="20" fillId="6" borderId="4" xfId="2" applyFont="1" applyFill="1" applyBorder="1" applyAlignment="1">
      <alignment horizontal="center" vertical="center" textRotation="90" wrapText="1"/>
    </xf>
    <xf numFmtId="0" fontId="20" fillId="6" borderId="5" xfId="2" applyFont="1" applyFill="1" applyBorder="1" applyAlignment="1">
      <alignment horizontal="center" vertical="center" textRotation="90" wrapText="1"/>
    </xf>
    <xf numFmtId="0" fontId="20" fillId="6" borderId="6" xfId="2" applyFont="1" applyFill="1" applyBorder="1" applyAlignment="1">
      <alignment horizontal="center" vertical="center" textRotation="90" wrapText="1"/>
    </xf>
    <xf numFmtId="0" fontId="17" fillId="4" borderId="3" xfId="2" applyFont="1" applyFill="1" applyBorder="1" applyAlignment="1">
      <alignment horizontal="center" vertical="center" wrapText="1"/>
    </xf>
    <xf numFmtId="3" fontId="7" fillId="9" borderId="0" xfId="7" applyNumberFormat="1" applyFont="1" applyFill="1" applyBorder="1" applyAlignment="1">
      <alignment horizontal="center" vertical="center" textRotation="90"/>
    </xf>
    <xf numFmtId="0" fontId="31" fillId="13" borderId="9" xfId="3" applyFont="1" applyFill="1" applyBorder="1" applyAlignment="1">
      <alignment horizontal="center" vertical="center"/>
    </xf>
    <xf numFmtId="0" fontId="31" fillId="13" borderId="10" xfId="3" applyFont="1" applyFill="1" applyBorder="1" applyAlignment="1">
      <alignment horizontal="center" vertical="center"/>
    </xf>
    <xf numFmtId="0" fontId="31" fillId="13" borderId="11" xfId="3" applyFont="1" applyFill="1" applyBorder="1" applyAlignment="1">
      <alignment horizontal="center" vertical="center"/>
    </xf>
    <xf numFmtId="0" fontId="7" fillId="14" borderId="0" xfId="2" applyFont="1" applyFill="1" applyAlignment="1">
      <alignment horizontal="center" vertical="center" textRotation="90"/>
    </xf>
    <xf numFmtId="0" fontId="7" fillId="13" borderId="7" xfId="3" applyFont="1" applyFill="1" applyBorder="1" applyAlignment="1">
      <alignment horizontal="left" vertical="center"/>
    </xf>
    <xf numFmtId="0" fontId="7" fillId="13" borderId="8" xfId="3" applyFont="1" applyFill="1" applyBorder="1" applyAlignment="1">
      <alignment horizontal="left" vertical="center"/>
    </xf>
    <xf numFmtId="0" fontId="37" fillId="3" borderId="7" xfId="2" applyFont="1" applyFill="1" applyBorder="1" applyAlignment="1">
      <alignment horizontal="left" indent="2"/>
    </xf>
    <xf numFmtId="0" fontId="37" fillId="3" borderId="8" xfId="2" applyFont="1" applyFill="1" applyBorder="1" applyAlignment="1">
      <alignment horizontal="left" indent="2"/>
    </xf>
    <xf numFmtId="0" fontId="7" fillId="13" borderId="7" xfId="3" applyFont="1" applyFill="1" applyBorder="1" applyAlignment="1">
      <alignment horizontal="left" vertical="center" wrapText="1"/>
    </xf>
    <xf numFmtId="0" fontId="7" fillId="13" borderId="8" xfId="3" applyFont="1" applyFill="1" applyBorder="1" applyAlignment="1">
      <alignment horizontal="left" vertical="center" wrapText="1"/>
    </xf>
    <xf numFmtId="3" fontId="7" fillId="13" borderId="0" xfId="7" applyNumberFormat="1" applyFont="1" applyFill="1" applyBorder="1" applyAlignment="1">
      <alignment horizontal="center" vertical="center" textRotation="90"/>
    </xf>
    <xf numFmtId="0" fontId="87" fillId="0" borderId="0" xfId="1" applyNumberFormat="1" applyFont="1" applyFill="1" applyAlignment="1">
      <alignment horizontal="left" vertical="center" wrapText="1"/>
    </xf>
    <xf numFmtId="0" fontId="9" fillId="2" borderId="0" xfId="1" applyNumberFormat="1" applyFont="1" applyFill="1" applyAlignment="1">
      <alignment horizontal="left" vertical="center" wrapText="1"/>
    </xf>
    <xf numFmtId="0" fontId="9" fillId="0" borderId="0" xfId="1" applyNumberFormat="1" applyFont="1" applyAlignment="1">
      <alignment horizontal="left" vertical="center" wrapText="1"/>
    </xf>
    <xf numFmtId="0" fontId="9" fillId="0" borderId="0" xfId="1" applyNumberFormat="1" applyFont="1" applyAlignment="1">
      <alignment horizontal="left" wrapText="1"/>
    </xf>
    <xf numFmtId="0" fontId="20" fillId="15" borderId="0" xfId="2" applyFont="1" applyFill="1" applyAlignment="1">
      <alignment horizontal="center" vertical="center" textRotation="90" wrapText="1"/>
    </xf>
    <xf numFmtId="9" fontId="7" fillId="15" borderId="0" xfId="24" applyFont="1" applyFill="1" applyBorder="1" applyAlignment="1">
      <alignment horizontal="center" vertical="center"/>
    </xf>
    <xf numFmtId="0" fontId="27" fillId="3" borderId="0" xfId="2" quotePrefix="1" applyFont="1" applyFill="1" applyAlignment="1">
      <alignment horizontal="center"/>
    </xf>
    <xf numFmtId="0" fontId="9" fillId="2" borderId="0" xfId="1" applyNumberFormat="1" applyFont="1" applyFill="1" applyAlignment="1">
      <alignment horizontal="left" wrapText="1"/>
    </xf>
    <xf numFmtId="0" fontId="9" fillId="0" borderId="0" xfId="1" applyNumberFormat="1" applyFont="1" applyFill="1" applyAlignment="1">
      <alignment horizontal="left" wrapText="1"/>
    </xf>
    <xf numFmtId="0" fontId="17" fillId="12" borderId="8" xfId="2" applyFont="1" applyFill="1" applyBorder="1" applyAlignment="1">
      <alignment horizontal="center" vertical="center" textRotation="90" wrapText="1"/>
    </xf>
    <xf numFmtId="0" fontId="59" fillId="12" borderId="8" xfId="2" applyFont="1" applyFill="1" applyBorder="1" applyAlignment="1">
      <alignment horizontal="center" vertical="center" textRotation="90" wrapText="1"/>
    </xf>
    <xf numFmtId="9" fontId="5" fillId="15" borderId="14" xfId="7" applyFont="1" applyFill="1" applyBorder="1" applyAlignment="1">
      <alignment horizontal="center" vertical="center"/>
    </xf>
    <xf numFmtId="0" fontId="31" fillId="13" borderId="14" xfId="3" applyFont="1" applyFill="1" applyBorder="1" applyAlignment="1">
      <alignment horizontal="center" vertical="center"/>
    </xf>
    <xf numFmtId="0" fontId="31" fillId="13" borderId="15" xfId="3" applyFont="1" applyFill="1" applyBorder="1" applyAlignment="1">
      <alignment horizontal="center" vertical="center"/>
    </xf>
    <xf numFmtId="0" fontId="31" fillId="13" borderId="16" xfId="3" applyFont="1" applyFill="1" applyBorder="1" applyAlignment="1">
      <alignment horizontal="center" vertical="center"/>
    </xf>
    <xf numFmtId="9" fontId="5" fillId="15" borderId="0" xfId="7" applyFont="1" applyFill="1" applyBorder="1" applyAlignment="1">
      <alignment horizontal="center" vertical="center"/>
    </xf>
    <xf numFmtId="9" fontId="5" fillId="15" borderId="15" xfId="7" applyFont="1" applyFill="1" applyBorder="1" applyAlignment="1">
      <alignment horizontal="center" vertical="center"/>
    </xf>
    <xf numFmtId="0" fontId="7" fillId="2" borderId="22" xfId="2" applyFont="1" applyFill="1" applyBorder="1" applyAlignment="1">
      <alignment horizontal="center" vertical="center" textRotation="90"/>
    </xf>
    <xf numFmtId="0" fontId="7" fillId="2" borderId="0" xfId="2" applyFont="1" applyFill="1" applyAlignment="1">
      <alignment horizontal="center" vertical="center" textRotation="90"/>
    </xf>
    <xf numFmtId="0" fontId="59" fillId="2" borderId="22" xfId="2" applyFont="1" applyFill="1" applyBorder="1" applyAlignment="1">
      <alignment horizontal="center" vertical="center" textRotation="90" wrapText="1"/>
    </xf>
    <xf numFmtId="0" fontId="59" fillId="2" borderId="0" xfId="2" applyFont="1" applyFill="1" applyAlignment="1">
      <alignment horizontal="center" vertical="center" textRotation="90" wrapText="1"/>
    </xf>
    <xf numFmtId="0" fontId="5" fillId="17" borderId="3" xfId="3" applyFont="1" applyFill="1" applyBorder="1" applyAlignment="1">
      <alignment horizontal="center" vertical="center" wrapText="1"/>
    </xf>
    <xf numFmtId="0" fontId="5" fillId="17" borderId="9" xfId="3" applyFont="1" applyFill="1" applyBorder="1" applyAlignment="1">
      <alignment horizontal="center" vertical="center" wrapText="1"/>
    </xf>
    <xf numFmtId="0" fontId="59" fillId="17" borderId="8" xfId="2" applyFont="1" applyFill="1" applyBorder="1" applyAlignment="1">
      <alignment horizontal="center" vertical="center" textRotation="90" wrapText="1"/>
    </xf>
    <xf numFmtId="0" fontId="5" fillId="19" borderId="3" xfId="3" applyFont="1" applyFill="1" applyBorder="1" applyAlignment="1">
      <alignment horizontal="center" vertical="center" wrapText="1"/>
    </xf>
    <xf numFmtId="0" fontId="5" fillId="19" borderId="9" xfId="3" applyFont="1" applyFill="1" applyBorder="1" applyAlignment="1">
      <alignment horizontal="center" vertical="center" wrapText="1"/>
    </xf>
    <xf numFmtId="0" fontId="59" fillId="19" borderId="8" xfId="2" applyFont="1" applyFill="1" applyBorder="1" applyAlignment="1">
      <alignment horizontal="center" vertical="center" textRotation="90" wrapText="1"/>
    </xf>
    <xf numFmtId="0" fontId="9" fillId="2" borderId="0" xfId="1" applyNumberFormat="1" applyFont="1" applyFill="1" applyAlignment="1">
      <alignment horizontal="left" vertical="center"/>
    </xf>
    <xf numFmtId="0" fontId="24" fillId="3" borderId="0" xfId="2" applyFont="1" applyFill="1" applyAlignment="1">
      <alignment horizontal="center"/>
    </xf>
    <xf numFmtId="0" fontId="24" fillId="0" borderId="0" xfId="2" quotePrefix="1" applyFont="1" applyAlignment="1">
      <alignment horizontal="center"/>
    </xf>
    <xf numFmtId="0" fontId="26" fillId="3" borderId="0" xfId="2" applyFont="1" applyFill="1" applyAlignment="1">
      <alignment horizontal="center"/>
    </xf>
    <xf numFmtId="0" fontId="9" fillId="2" borderId="13" xfId="1" applyNumberFormat="1" applyFont="1" applyFill="1" applyBorder="1" applyAlignment="1">
      <alignment horizontal="left" vertical="center" wrapText="1"/>
    </xf>
    <xf numFmtId="0" fontId="55" fillId="0" borderId="0" xfId="1" applyNumberFormat="1" applyFont="1" applyFill="1" applyAlignment="1">
      <alignment horizontal="left" wrapText="1"/>
    </xf>
  </cellXfs>
  <cellStyles count="29">
    <cellStyle name="Excel Built-in Normal" xfId="16" xr:uid="{00000000-0005-0000-0000-000000000000}"/>
    <cellStyle name="Excel Built-in Normal 2" xfId="22" xr:uid="{00000000-0005-0000-0000-000001000000}"/>
    <cellStyle name="Millares" xfId="23" builtinId="3"/>
    <cellStyle name="Millares 2" xfId="10" xr:uid="{00000000-0005-0000-0000-000003000000}"/>
    <cellStyle name="Millares 2 2" xfId="20" xr:uid="{00000000-0005-0000-0000-000004000000}"/>
    <cellStyle name="Millares 2 2 2" xfId="28" xr:uid="{3AE2CE27-04FA-43AF-9E48-35F183E81E83}"/>
    <cellStyle name="Millares 2 3" xfId="6" xr:uid="{00000000-0005-0000-0000-000005000000}"/>
    <cellStyle name="Millares 2 3 2" xfId="26" xr:uid="{B1D2A8BE-DA95-4AD3-B4F4-9D72FD1FF31F}"/>
    <cellStyle name="Millares 2 52" xfId="9" xr:uid="{00000000-0005-0000-0000-000006000000}"/>
    <cellStyle name="Millares 2 53" xfId="12" xr:uid="{00000000-0005-0000-0000-000007000000}"/>
    <cellStyle name="Millares 3" xfId="8" xr:uid="{00000000-0005-0000-0000-000008000000}"/>
    <cellStyle name="Millares 3 2" xfId="27" xr:uid="{250E2278-615E-4AB4-A8E6-469439BF0982}"/>
    <cellStyle name="Millares 8" xfId="4" xr:uid="{00000000-0005-0000-0000-000009000000}"/>
    <cellStyle name="Millares 8 2" xfId="25" xr:uid="{3A6A2CA3-5EEC-498F-9AAF-9D216D1B7C78}"/>
    <cellStyle name="Millares_2005_01 2" xfId="5" xr:uid="{00000000-0005-0000-0000-00000A000000}"/>
    <cellStyle name="Moneda" xfId="1" builtinId="4"/>
    <cellStyle name="Moneda 2" xfId="11" xr:uid="{00000000-0005-0000-0000-00000C000000}"/>
    <cellStyle name="Normal" xfId="0" builtinId="0"/>
    <cellStyle name="Normal 2" xfId="17" xr:uid="{00000000-0005-0000-0000-00000E000000}"/>
    <cellStyle name="Normal 2 2" xfId="2" xr:uid="{00000000-0005-0000-0000-00000F000000}"/>
    <cellStyle name="Normal 2 2 2 2" xfId="13" xr:uid="{00000000-0005-0000-0000-000010000000}"/>
    <cellStyle name="Normal 3" xfId="19" xr:uid="{00000000-0005-0000-0000-000011000000}"/>
    <cellStyle name="Normal 4" xfId="21" xr:uid="{00000000-0005-0000-0000-000012000000}"/>
    <cellStyle name="Normal 5" xfId="14" xr:uid="{00000000-0005-0000-0000-000013000000}"/>
    <cellStyle name="Normal 5 2" xfId="15" xr:uid="{00000000-0005-0000-0000-000014000000}"/>
    <cellStyle name="Normal_Libro1" xfId="3" xr:uid="{00000000-0005-0000-0000-000015000000}"/>
    <cellStyle name="Porcentaje" xfId="24" builtinId="5"/>
    <cellStyle name="Porcentaje 2" xfId="18" xr:uid="{00000000-0005-0000-0000-000017000000}"/>
    <cellStyle name="Porcentual 2" xfId="7" xr:uid="{00000000-0005-0000-0000-000018000000}"/>
  </cellStyles>
  <dxfs count="34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colors>
    <mruColors>
      <color rgb="FFFFFFCC"/>
      <color rgb="FFFBFBFB"/>
      <color rgb="FFF2A06E"/>
      <color rgb="FFF7F7F7"/>
      <color rgb="FF4FC1EA"/>
      <color rgb="FF3BAFDA"/>
      <color rgb="FFF5F7FA"/>
      <color rgb="FF0D3A80"/>
      <color rgb="FFEFF7FB"/>
      <color rgb="FFDAEDF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33868</xdr:rowOff>
    </xdr:from>
    <xdr:to>
      <xdr:col>0</xdr:col>
      <xdr:colOff>1301751</xdr:colOff>
      <xdr:row>3</xdr:row>
      <xdr:rowOff>4836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908E9EB-097E-4148-B333-8AAF5A4F80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33868"/>
          <a:ext cx="1301750" cy="70121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152"/>
  <sheetViews>
    <sheetView showGridLines="0" topLeftCell="A36" zoomScaleNormal="100" zoomScaleSheetLayoutView="85" workbookViewId="0">
      <selection activeCell="I131" sqref="I131"/>
    </sheetView>
  </sheetViews>
  <sheetFormatPr baseColWidth="10" defaultColWidth="11.44140625" defaultRowHeight="13.2" outlineLevelRow="1" x14ac:dyDescent="0.25"/>
  <cols>
    <col min="1" max="2" width="5.6640625" style="2" customWidth="1"/>
    <col min="3" max="3" width="63.6640625" style="2" customWidth="1"/>
    <col min="4" max="4" width="18.44140625" style="2" customWidth="1"/>
    <col min="5" max="5" width="1.33203125" style="2" customWidth="1"/>
    <col min="6" max="6" width="20.33203125" style="2" customWidth="1"/>
    <col min="7" max="7" width="20.44140625" style="2" customWidth="1"/>
    <col min="8" max="8" width="1.5546875" style="2" customWidth="1"/>
    <col min="9" max="9" width="14" style="2" customWidth="1"/>
    <col min="10" max="10" width="14.6640625" style="2" customWidth="1"/>
    <col min="11" max="11" width="12" style="121" bestFit="1" customWidth="1"/>
    <col min="12" max="12" width="13.44140625" style="2" customWidth="1"/>
    <col min="13" max="14" width="15.44140625" style="2" customWidth="1"/>
    <col min="15" max="16384" width="11.44140625" style="2"/>
  </cols>
  <sheetData>
    <row r="1" spans="1:14" ht="27.75" customHeight="1" x14ac:dyDescent="0.25">
      <c r="A1" s="455" t="s">
        <v>52</v>
      </c>
      <c r="B1" s="455"/>
      <c r="C1" s="455"/>
      <c r="D1" s="455"/>
      <c r="E1" s="455"/>
      <c r="F1" s="455"/>
      <c r="G1" s="455"/>
      <c r="H1" s="455"/>
      <c r="I1" s="455"/>
    </row>
    <row r="2" spans="1:14" ht="17.399999999999999" x14ac:dyDescent="0.25">
      <c r="A2" s="456" t="s">
        <v>53</v>
      </c>
      <c r="B2" s="456"/>
      <c r="C2" s="456"/>
      <c r="D2" s="456"/>
      <c r="E2" s="456"/>
      <c r="F2" s="456"/>
      <c r="G2" s="456"/>
      <c r="H2" s="456"/>
      <c r="I2" s="456"/>
    </row>
    <row r="3" spans="1:14" ht="20.25" customHeight="1" x14ac:dyDescent="0.25">
      <c r="A3" s="457" t="s">
        <v>174</v>
      </c>
      <c r="B3" s="457"/>
      <c r="C3" s="457"/>
      <c r="D3" s="457"/>
      <c r="E3" s="457"/>
      <c r="F3" s="457"/>
      <c r="G3" s="457"/>
      <c r="H3" s="457"/>
      <c r="I3" s="457"/>
    </row>
    <row r="4" spans="1:14" ht="17.25" customHeight="1" x14ac:dyDescent="0.25">
      <c r="A4" s="508" t="s">
        <v>73</v>
      </c>
      <c r="B4" s="508"/>
      <c r="C4" s="508"/>
      <c r="D4" s="508"/>
      <c r="E4" s="508"/>
      <c r="F4" s="508"/>
      <c r="G4" s="508"/>
      <c r="H4" s="508"/>
      <c r="I4" s="508"/>
    </row>
    <row r="5" spans="1:14" ht="15.6" x14ac:dyDescent="0.3">
      <c r="A5" s="62"/>
      <c r="B5" s="62"/>
      <c r="C5" s="62"/>
      <c r="D5" s="62"/>
      <c r="E5" s="62"/>
      <c r="F5" s="62"/>
      <c r="G5" s="62"/>
      <c r="H5" s="62"/>
      <c r="I5" s="62"/>
      <c r="L5" s="159"/>
    </row>
    <row r="6" spans="1:14" customFormat="1" ht="31.5" customHeight="1" x14ac:dyDescent="0.3">
      <c r="A6" s="459" t="s">
        <v>42</v>
      </c>
      <c r="B6" s="460"/>
      <c r="C6" s="460"/>
      <c r="D6" s="460"/>
      <c r="E6" s="460"/>
      <c r="F6" s="460"/>
      <c r="G6" s="460"/>
      <c r="H6" s="460"/>
      <c r="I6" s="461"/>
      <c r="K6" s="122"/>
      <c r="L6" s="160"/>
    </row>
    <row r="7" spans="1:14" ht="15.6" x14ac:dyDescent="0.3">
      <c r="C7" s="3"/>
      <c r="D7" s="4"/>
      <c r="G7" s="4"/>
      <c r="L7" s="159"/>
    </row>
    <row r="8" spans="1:14" s="5" customFormat="1" ht="60" customHeight="1" x14ac:dyDescent="0.25">
      <c r="C8" s="41"/>
      <c r="D8" s="42" t="s">
        <v>216</v>
      </c>
      <c r="E8" s="6"/>
      <c r="F8" s="42" t="s">
        <v>172</v>
      </c>
      <c r="G8" s="42" t="s">
        <v>173</v>
      </c>
      <c r="H8" s="6"/>
      <c r="I8" s="42" t="s">
        <v>175</v>
      </c>
      <c r="K8" s="121"/>
    </row>
    <row r="9" spans="1:14" s="7" customFormat="1" ht="4.5" customHeight="1" x14ac:dyDescent="0.25">
      <c r="C9" s="8"/>
      <c r="D9" s="33"/>
      <c r="E9" s="10"/>
      <c r="F9" s="9"/>
      <c r="G9" s="9"/>
      <c r="H9" s="10"/>
      <c r="J9" s="5"/>
      <c r="K9" s="123"/>
    </row>
    <row r="10" spans="1:14" s="5" customFormat="1" ht="15.9" customHeight="1" x14ac:dyDescent="0.25">
      <c r="A10" s="478" t="s">
        <v>20</v>
      </c>
      <c r="B10" s="479" t="s">
        <v>21</v>
      </c>
      <c r="C10" s="98" t="s">
        <v>1</v>
      </c>
      <c r="D10" s="128">
        <f>D95</f>
        <v>755783.98765999952</v>
      </c>
      <c r="E10" s="315"/>
      <c r="F10" s="128">
        <f>F95-F58</f>
        <v>615896.69230999565</v>
      </c>
      <c r="G10" s="128">
        <f>G95-G58</f>
        <v>755783.98765999952</v>
      </c>
      <c r="H10" s="11"/>
      <c r="I10" s="483">
        <f>+G32/G41</f>
        <v>0.88539227781902519</v>
      </c>
      <c r="K10" s="121"/>
      <c r="L10" s="121"/>
      <c r="M10" s="121"/>
      <c r="N10" s="121"/>
    </row>
    <row r="11" spans="1:14" ht="15.9" customHeight="1" outlineLevel="1" x14ac:dyDescent="0.25">
      <c r="A11" s="478"/>
      <c r="B11" s="480"/>
      <c r="C11" s="99" t="s">
        <v>43</v>
      </c>
      <c r="D11" s="36">
        <f>D96</f>
        <v>507762.8360099995</v>
      </c>
      <c r="E11" s="315"/>
      <c r="F11" s="36">
        <f>F96-F59</f>
        <v>398642.17757000099</v>
      </c>
      <c r="G11" s="36">
        <f>G96-G59</f>
        <v>507762.8360099995</v>
      </c>
      <c r="I11" s="484"/>
      <c r="J11" s="5"/>
      <c r="K11" s="120"/>
      <c r="L11" s="120"/>
      <c r="M11" s="120"/>
      <c r="N11" s="120"/>
    </row>
    <row r="12" spans="1:14" s="190" customFormat="1" ht="15.9" customHeight="1" outlineLevel="1" x14ac:dyDescent="0.25">
      <c r="A12" s="478"/>
      <c r="B12" s="480"/>
      <c r="C12" s="99" t="s">
        <v>178</v>
      </c>
      <c r="D12" s="36">
        <f>D97</f>
        <v>223982.22439999989</v>
      </c>
      <c r="E12" s="315"/>
      <c r="F12" s="36">
        <f>F97-F60</f>
        <v>196092.66317000001</v>
      </c>
      <c r="G12" s="36">
        <f>G97</f>
        <v>223982.22439999989</v>
      </c>
      <c r="I12" s="484"/>
      <c r="J12" s="189"/>
      <c r="K12" s="192"/>
      <c r="L12" s="192"/>
      <c r="M12" s="192"/>
      <c r="N12" s="192"/>
    </row>
    <row r="13" spans="1:14" s="190" customFormat="1" ht="15.9" customHeight="1" outlineLevel="1" x14ac:dyDescent="0.25">
      <c r="A13" s="478"/>
      <c r="B13" s="480"/>
      <c r="C13" s="99" t="s">
        <v>182</v>
      </c>
      <c r="D13" s="36">
        <f>D98</f>
        <v>1684.0000299999999</v>
      </c>
      <c r="E13" s="36">
        <f t="shared" ref="E13:G13" si="0">E98</f>
        <v>0</v>
      </c>
      <c r="F13" s="36">
        <f t="shared" si="0"/>
        <v>0</v>
      </c>
      <c r="G13" s="36">
        <f t="shared" si="0"/>
        <v>1684.0000299999999</v>
      </c>
      <c r="I13" s="484"/>
      <c r="J13" s="189"/>
      <c r="K13" s="192"/>
      <c r="L13" s="192"/>
      <c r="M13" s="192"/>
      <c r="N13" s="192"/>
    </row>
    <row r="14" spans="1:14" ht="15.9" customHeight="1" outlineLevel="1" x14ac:dyDescent="0.25">
      <c r="A14" s="478"/>
      <c r="B14" s="480"/>
      <c r="C14" s="99" t="s">
        <v>15</v>
      </c>
      <c r="D14" s="36">
        <f t="shared" ref="D14" si="1">D99</f>
        <v>8.0421399999999998</v>
      </c>
      <c r="E14" s="315"/>
      <c r="F14" s="36">
        <f t="shared" ref="F14:G28" si="2">F99-F60</f>
        <v>25.581029999999998</v>
      </c>
      <c r="G14" s="36">
        <f t="shared" si="2"/>
        <v>8.0421399999999998</v>
      </c>
      <c r="I14" s="484"/>
      <c r="K14" s="120"/>
      <c r="L14" s="120"/>
      <c r="M14" s="120"/>
      <c r="N14" s="120"/>
    </row>
    <row r="15" spans="1:14" ht="15.9" customHeight="1" outlineLevel="1" x14ac:dyDescent="0.25">
      <c r="A15" s="478"/>
      <c r="B15" s="480"/>
      <c r="C15" s="99" t="s">
        <v>44</v>
      </c>
      <c r="D15" s="144">
        <f t="shared" ref="D15:D21" si="3">D100</f>
        <v>22346.885080000004</v>
      </c>
      <c r="E15" s="263"/>
      <c r="F15" s="144">
        <f t="shared" si="2"/>
        <v>21136.27053999999</v>
      </c>
      <c r="G15" s="144">
        <f t="shared" si="2"/>
        <v>22346.885080000004</v>
      </c>
      <c r="H15" s="68"/>
      <c r="I15" s="484"/>
      <c r="K15" s="120"/>
      <c r="L15" s="120"/>
      <c r="M15" s="120"/>
      <c r="N15" s="120"/>
    </row>
    <row r="16" spans="1:14" ht="15.9" customHeight="1" outlineLevel="1" x14ac:dyDescent="0.25">
      <c r="A16" s="478"/>
      <c r="B16" s="480"/>
      <c r="C16" s="100" t="s">
        <v>14</v>
      </c>
      <c r="D16" s="36">
        <f t="shared" si="3"/>
        <v>5429.621240000004</v>
      </c>
      <c r="E16" s="114"/>
      <c r="F16" s="36">
        <f t="shared" si="2"/>
        <v>5297.6632800000016</v>
      </c>
      <c r="G16" s="36">
        <f t="shared" si="2"/>
        <v>5429.621240000004</v>
      </c>
      <c r="I16" s="484"/>
      <c r="K16" s="120"/>
      <c r="L16" s="120"/>
      <c r="M16" s="120"/>
      <c r="N16" s="120"/>
    </row>
    <row r="17" spans="1:14" ht="15.9" customHeight="1" outlineLevel="1" x14ac:dyDescent="0.25">
      <c r="A17" s="478"/>
      <c r="B17" s="480"/>
      <c r="C17" s="100" t="s">
        <v>13</v>
      </c>
      <c r="D17" s="36">
        <f t="shared" si="3"/>
        <v>15028.978800000001</v>
      </c>
      <c r="E17" s="114"/>
      <c r="F17" s="36">
        <f t="shared" si="2"/>
        <v>11790.90923999999</v>
      </c>
      <c r="G17" s="36">
        <f t="shared" si="2"/>
        <v>15028.978800000001</v>
      </c>
      <c r="I17" s="484"/>
      <c r="K17" s="120"/>
      <c r="L17" s="120"/>
      <c r="M17" s="120"/>
      <c r="N17" s="120"/>
    </row>
    <row r="18" spans="1:14" ht="15.9" customHeight="1" outlineLevel="1" x14ac:dyDescent="0.25">
      <c r="A18" s="478"/>
      <c r="B18" s="480"/>
      <c r="C18" s="100" t="s">
        <v>12</v>
      </c>
      <c r="D18" s="36">
        <f t="shared" si="3"/>
        <v>1839.5777700000001</v>
      </c>
      <c r="E18" s="114"/>
      <c r="F18" s="36">
        <f t="shared" si="2"/>
        <v>3989.8480800000011</v>
      </c>
      <c r="G18" s="36">
        <f t="shared" si="2"/>
        <v>1839.5777700000001</v>
      </c>
      <c r="I18" s="484"/>
      <c r="K18" s="120"/>
      <c r="L18" s="120"/>
      <c r="M18" s="120"/>
      <c r="N18" s="120"/>
    </row>
    <row r="19" spans="1:14" ht="15.9" customHeight="1" outlineLevel="1" x14ac:dyDescent="0.25">
      <c r="A19" s="478"/>
      <c r="B19" s="480"/>
      <c r="C19" s="100" t="s">
        <v>63</v>
      </c>
      <c r="D19" s="36">
        <f t="shared" si="3"/>
        <v>48.707270000000001</v>
      </c>
      <c r="E19" s="114"/>
      <c r="F19" s="36">
        <f t="shared" si="2"/>
        <v>57.849940000000103</v>
      </c>
      <c r="G19" s="36">
        <f t="shared" si="2"/>
        <v>48.707270000000001</v>
      </c>
      <c r="I19" s="484"/>
      <c r="K19" s="120"/>
      <c r="L19" s="120"/>
      <c r="M19" s="120"/>
      <c r="N19" s="120"/>
    </row>
    <row r="20" spans="1:14" ht="15.9" hidden="1" customHeight="1" outlineLevel="1" x14ac:dyDescent="0.25">
      <c r="A20" s="478"/>
      <c r="B20" s="480"/>
      <c r="C20" s="100" t="s">
        <v>67</v>
      </c>
      <c r="D20" s="36">
        <f t="shared" si="3"/>
        <v>0</v>
      </c>
      <c r="E20" s="114"/>
      <c r="F20" s="36">
        <f t="shared" si="2"/>
        <v>0</v>
      </c>
      <c r="G20" s="36">
        <f t="shared" si="2"/>
        <v>0</v>
      </c>
      <c r="I20" s="484"/>
      <c r="K20" s="120"/>
      <c r="L20" s="120"/>
      <c r="M20" s="120"/>
      <c r="N20" s="120"/>
    </row>
    <row r="21" spans="1:14" ht="15.9" customHeight="1" x14ac:dyDescent="0.25">
      <c r="A21" s="478"/>
      <c r="B21" s="480"/>
      <c r="C21" s="71" t="s">
        <v>40</v>
      </c>
      <c r="D21" s="36">
        <f t="shared" si="3"/>
        <v>1009189.9628400051</v>
      </c>
      <c r="E21" s="114"/>
      <c r="F21" s="36">
        <f t="shared" si="2"/>
        <v>895270.58064997429</v>
      </c>
      <c r="G21" s="36">
        <f t="shared" si="2"/>
        <v>1009189.9628400051</v>
      </c>
      <c r="H21" s="11"/>
      <c r="I21" s="484"/>
      <c r="J21" s="12"/>
      <c r="K21" s="120"/>
      <c r="L21" s="120"/>
      <c r="M21" s="120"/>
      <c r="N21" s="120"/>
    </row>
    <row r="22" spans="1:14" ht="15.9" customHeight="1" x14ac:dyDescent="0.25">
      <c r="A22" s="478"/>
      <c r="B22" s="480"/>
      <c r="C22" s="101" t="s">
        <v>41</v>
      </c>
      <c r="D22" s="36">
        <f t="shared" ref="D22:D31" si="4">D107</f>
        <v>74233.646120000005</v>
      </c>
      <c r="E22" s="114"/>
      <c r="F22" s="36">
        <f t="shared" si="2"/>
        <v>70777.309650000112</v>
      </c>
      <c r="G22" s="36">
        <f t="shared" si="2"/>
        <v>74233.646120000005</v>
      </c>
      <c r="H22" s="11"/>
      <c r="I22" s="484"/>
      <c r="J22" s="5"/>
      <c r="K22" s="120"/>
      <c r="L22" s="120"/>
      <c r="M22" s="120"/>
      <c r="N22" s="120"/>
    </row>
    <row r="23" spans="1:14" s="5" customFormat="1" ht="15.9" customHeight="1" x14ac:dyDescent="0.25">
      <c r="A23" s="478"/>
      <c r="B23" s="480"/>
      <c r="C23" s="102" t="s">
        <v>18</v>
      </c>
      <c r="D23" s="36">
        <f t="shared" si="4"/>
        <v>3872.88015</v>
      </c>
      <c r="E23" s="114"/>
      <c r="F23" s="36">
        <f t="shared" si="2"/>
        <v>3870.2356299999992</v>
      </c>
      <c r="G23" s="36">
        <f t="shared" si="2"/>
        <v>3872.88015</v>
      </c>
      <c r="H23" s="7"/>
      <c r="I23" s="484"/>
      <c r="K23" s="120"/>
      <c r="L23" s="120"/>
      <c r="M23" s="120"/>
      <c r="N23" s="120"/>
    </row>
    <row r="24" spans="1:14" ht="15.9" customHeight="1" x14ac:dyDescent="0.25">
      <c r="A24" s="478"/>
      <c r="B24" s="480"/>
      <c r="C24" s="102" t="s">
        <v>5</v>
      </c>
      <c r="D24" s="36">
        <f t="shared" si="4"/>
        <v>22542.466300000211</v>
      </c>
      <c r="E24" s="114"/>
      <c r="F24" s="36">
        <f t="shared" si="2"/>
        <v>19913.833930001259</v>
      </c>
      <c r="G24" s="36">
        <f t="shared" si="2"/>
        <v>22542.466300000211</v>
      </c>
      <c r="H24" s="11"/>
      <c r="I24" s="484"/>
      <c r="J24" s="5"/>
      <c r="K24" s="120"/>
      <c r="L24" s="120"/>
      <c r="M24" s="120"/>
      <c r="N24" s="120"/>
    </row>
    <row r="25" spans="1:14" ht="15.9" customHeight="1" x14ac:dyDescent="0.25">
      <c r="A25" s="478"/>
      <c r="B25" s="480"/>
      <c r="C25" s="102" t="s">
        <v>6</v>
      </c>
      <c r="D25" s="36">
        <f t="shared" si="4"/>
        <v>136589.31460000001</v>
      </c>
      <c r="E25" s="114"/>
      <c r="F25" s="36">
        <f t="shared" si="2"/>
        <v>146844.3406</v>
      </c>
      <c r="G25" s="36">
        <f t="shared" si="2"/>
        <v>136589.31460000001</v>
      </c>
      <c r="H25" s="11"/>
      <c r="I25" s="484"/>
      <c r="J25" s="5"/>
      <c r="K25" s="120"/>
      <c r="L25" s="120"/>
      <c r="M25" s="120"/>
      <c r="N25" s="120"/>
    </row>
    <row r="26" spans="1:14" ht="15.9" customHeight="1" x14ac:dyDescent="0.25">
      <c r="A26" s="478"/>
      <c r="B26" s="480"/>
      <c r="C26" s="102" t="s">
        <v>16</v>
      </c>
      <c r="D26" s="36">
        <f t="shared" si="4"/>
        <v>3036.88796</v>
      </c>
      <c r="E26" s="114"/>
      <c r="F26" s="36">
        <f t="shared" si="2"/>
        <v>1562.9902800000009</v>
      </c>
      <c r="G26" s="36">
        <f t="shared" si="2"/>
        <v>3036.88796</v>
      </c>
      <c r="H26" s="11"/>
      <c r="I26" s="484"/>
      <c r="J26" s="14"/>
      <c r="K26" s="120"/>
      <c r="L26" s="120"/>
      <c r="M26" s="120"/>
      <c r="N26" s="120"/>
    </row>
    <row r="27" spans="1:14" ht="15.9" customHeight="1" x14ac:dyDescent="0.25">
      <c r="A27" s="478"/>
      <c r="B27" s="480"/>
      <c r="C27" s="102" t="s">
        <v>7</v>
      </c>
      <c r="D27" s="36">
        <f t="shared" si="4"/>
        <v>2165.96848</v>
      </c>
      <c r="E27" s="114"/>
      <c r="F27" s="36">
        <f t="shared" si="2"/>
        <v>709.76906999999994</v>
      </c>
      <c r="G27" s="36">
        <f t="shared" si="2"/>
        <v>2165.96848</v>
      </c>
      <c r="H27" s="11"/>
      <c r="I27" s="484"/>
      <c r="J27" s="5"/>
      <c r="K27" s="120"/>
      <c r="L27" s="120"/>
      <c r="M27" s="120"/>
      <c r="N27" s="120"/>
    </row>
    <row r="28" spans="1:14" ht="15.9" customHeight="1" x14ac:dyDescent="0.25">
      <c r="A28" s="478"/>
      <c r="B28" s="480"/>
      <c r="C28" s="102" t="s">
        <v>17</v>
      </c>
      <c r="D28" s="36">
        <f t="shared" si="4"/>
        <v>18106.534039999999</v>
      </c>
      <c r="E28" s="114"/>
      <c r="F28" s="36">
        <f t="shared" si="2"/>
        <v>17404.975249999981</v>
      </c>
      <c r="G28" s="36">
        <f t="shared" si="2"/>
        <v>18106.534039999999</v>
      </c>
      <c r="H28" s="11"/>
      <c r="I28" s="484"/>
      <c r="K28" s="120"/>
      <c r="L28" s="120"/>
      <c r="M28" s="120"/>
      <c r="N28" s="120"/>
    </row>
    <row r="29" spans="1:14" ht="15.9" customHeight="1" x14ac:dyDescent="0.25">
      <c r="A29" s="478"/>
      <c r="B29" s="480"/>
      <c r="C29" s="102" t="s">
        <v>57</v>
      </c>
      <c r="D29" s="36">
        <f t="shared" si="4"/>
        <v>3112.678760000063</v>
      </c>
      <c r="E29" s="114"/>
      <c r="F29" s="36">
        <f t="shared" ref="F29:G31" si="5">F114-F77</f>
        <v>4838.7097800000993</v>
      </c>
      <c r="G29" s="36">
        <f t="shared" si="5"/>
        <v>3112.678760000063</v>
      </c>
      <c r="H29" s="11"/>
      <c r="I29" s="484"/>
      <c r="K29" s="120"/>
      <c r="L29" s="120"/>
      <c r="M29" s="120"/>
      <c r="N29" s="120"/>
    </row>
    <row r="30" spans="1:14" ht="15.9" customHeight="1" x14ac:dyDescent="0.25">
      <c r="A30" s="478"/>
      <c r="B30" s="480"/>
      <c r="C30" s="102" t="s">
        <v>58</v>
      </c>
      <c r="D30" s="36">
        <f t="shared" si="4"/>
        <v>5183.5830400002114</v>
      </c>
      <c r="E30" s="114"/>
      <c r="F30" s="36">
        <f t="shared" si="5"/>
        <v>4305.8564100007543</v>
      </c>
      <c r="G30" s="36">
        <f t="shared" si="5"/>
        <v>5183.5830400002114</v>
      </c>
      <c r="H30" s="11"/>
      <c r="I30" s="484"/>
      <c r="K30" s="120"/>
      <c r="L30" s="120"/>
      <c r="M30" s="120"/>
      <c r="N30" s="120"/>
    </row>
    <row r="31" spans="1:14" ht="15.9" customHeight="1" x14ac:dyDescent="0.25">
      <c r="A31" s="478"/>
      <c r="B31" s="480"/>
      <c r="C31" s="72" t="s">
        <v>74</v>
      </c>
      <c r="D31" s="36">
        <f t="shared" si="4"/>
        <v>1437.3674199972352</v>
      </c>
      <c r="E31" s="114"/>
      <c r="F31" s="36">
        <f t="shared" si="5"/>
        <v>2005.2757199999999</v>
      </c>
      <c r="G31" s="36">
        <f t="shared" si="5"/>
        <v>1437.3649700000001</v>
      </c>
      <c r="H31" s="7"/>
      <c r="I31" s="484"/>
      <c r="J31" s="5"/>
      <c r="K31" s="120"/>
      <c r="L31" s="120"/>
      <c r="M31" s="120"/>
      <c r="N31" s="120"/>
    </row>
    <row r="32" spans="1:14" s="7" customFormat="1" ht="18" customHeight="1" x14ac:dyDescent="0.3">
      <c r="A32" s="478"/>
      <c r="B32" s="481"/>
      <c r="C32" s="47" t="s">
        <v>55</v>
      </c>
      <c r="D32" s="48">
        <f>+D10+SUM(D21:D31)</f>
        <v>2035255.2773700021</v>
      </c>
      <c r="E32" s="116"/>
      <c r="F32" s="48">
        <f>+F10+SUM(F21:F31)</f>
        <v>1783400.569279972</v>
      </c>
      <c r="G32" s="48">
        <f>+G10+SUM(G21:G31)</f>
        <v>2035255.2749200049</v>
      </c>
      <c r="I32" s="485"/>
      <c r="J32" s="15"/>
      <c r="K32" s="129"/>
      <c r="L32" s="129"/>
      <c r="M32" s="129"/>
      <c r="N32" s="129"/>
    </row>
    <row r="33" spans="1:14" ht="6.6" customHeight="1" x14ac:dyDescent="0.3">
      <c r="A33" s="478"/>
      <c r="B33" s="21"/>
      <c r="C33" s="34"/>
      <c r="D33" s="17"/>
      <c r="E33" s="17"/>
      <c r="F33" s="17"/>
      <c r="G33" s="17"/>
      <c r="H33" s="7"/>
      <c r="I33" s="35"/>
      <c r="J33" s="5"/>
      <c r="K33" s="129"/>
      <c r="L33" s="129"/>
      <c r="M33" s="129"/>
      <c r="N33" s="129"/>
    </row>
    <row r="34" spans="1:14" ht="18.75" customHeight="1" x14ac:dyDescent="0.25">
      <c r="A34" s="478"/>
      <c r="B34" s="486" t="s">
        <v>22</v>
      </c>
      <c r="C34" s="37" t="s">
        <v>38</v>
      </c>
      <c r="D34" s="38">
        <f>D119</f>
        <v>241216.42924000081</v>
      </c>
      <c r="E34" s="117"/>
      <c r="F34" s="38">
        <f>F119-F82</f>
        <v>212376.91441999949</v>
      </c>
      <c r="G34" s="38">
        <f>G119-G82</f>
        <v>241216.42924000081</v>
      </c>
      <c r="H34" s="7"/>
      <c r="I34" s="483">
        <f>+G36/G41</f>
        <v>0.11460772218097481</v>
      </c>
      <c r="K34" s="129"/>
      <c r="L34" s="129"/>
      <c r="M34" s="129"/>
      <c r="N34" s="129"/>
    </row>
    <row r="35" spans="1:14" ht="18.75" customHeight="1" x14ac:dyDescent="0.25">
      <c r="A35" s="478"/>
      <c r="B35" s="487"/>
      <c r="C35" s="39" t="s">
        <v>39</v>
      </c>
      <c r="D35" s="36">
        <f>D120</f>
        <v>22232.86544999999</v>
      </c>
      <c r="E35" s="117"/>
      <c r="F35" s="36">
        <f>F120-F83</f>
        <v>19332.19758</v>
      </c>
      <c r="G35" s="36">
        <f>G120-G83</f>
        <v>22232.86544999999</v>
      </c>
      <c r="H35" s="7"/>
      <c r="I35" s="484"/>
      <c r="K35" s="129"/>
      <c r="L35" s="129"/>
      <c r="M35" s="129"/>
      <c r="N35" s="129"/>
    </row>
    <row r="36" spans="1:14" s="7" customFormat="1" ht="18.75" customHeight="1" x14ac:dyDescent="0.25">
      <c r="A36" s="478"/>
      <c r="B36" s="488"/>
      <c r="C36" s="96" t="s">
        <v>61</v>
      </c>
      <c r="D36" s="48">
        <f>SUM(D34:D35)</f>
        <v>263449.29469000082</v>
      </c>
      <c r="F36" s="48">
        <f>SUM(F34:F35)</f>
        <v>231709.1119999995</v>
      </c>
      <c r="G36" s="48">
        <f>SUM(G34:G35)</f>
        <v>263449.29469000082</v>
      </c>
      <c r="H36" s="11"/>
      <c r="I36" s="485"/>
      <c r="J36" s="16"/>
      <c r="K36" s="120"/>
      <c r="L36" s="129"/>
    </row>
    <row r="37" spans="1:14" s="7" customFormat="1" ht="15.6" x14ac:dyDescent="0.3">
      <c r="A37" s="478"/>
      <c r="B37" s="21"/>
      <c r="C37" s="18"/>
      <c r="D37" s="94"/>
      <c r="E37" s="94"/>
      <c r="F37" s="94"/>
      <c r="G37" s="94"/>
      <c r="H37" s="11"/>
      <c r="I37" s="35"/>
      <c r="K37" s="120"/>
      <c r="L37" s="129"/>
    </row>
    <row r="38" spans="1:14" s="7" customFormat="1" ht="15.75" customHeight="1" x14ac:dyDescent="0.3">
      <c r="A38" s="478"/>
      <c r="B38" s="489" t="s">
        <v>24</v>
      </c>
      <c r="C38" s="489"/>
      <c r="D38" s="49">
        <f t="shared" ref="D38:F38" si="6">D41-D39</f>
        <v>947958.78825999703</v>
      </c>
      <c r="F38" s="49">
        <f t="shared" si="6"/>
        <v>813482.44334999775</v>
      </c>
      <c r="G38" s="49">
        <f>G41-G39</f>
        <v>947958.7858099998</v>
      </c>
      <c r="H38" s="11"/>
      <c r="I38" s="50">
        <f>+G38/$G$41</f>
        <v>0.41238826352132274</v>
      </c>
      <c r="K38" s="125"/>
      <c r="L38" s="124"/>
    </row>
    <row r="39" spans="1:14" s="7" customFormat="1" ht="15.75" customHeight="1" x14ac:dyDescent="0.25">
      <c r="A39" s="478"/>
      <c r="B39" s="489" t="s">
        <v>25</v>
      </c>
      <c r="C39" s="489"/>
      <c r="D39" s="49">
        <f>+D21+D22+D23+D36</f>
        <v>1350745.7838000059</v>
      </c>
      <c r="F39" s="49">
        <f>+F21+F22+F23+F36</f>
        <v>1201627.2379299738</v>
      </c>
      <c r="G39" s="49">
        <f>+G21+G22+G23+G36</f>
        <v>1350745.7838000059</v>
      </c>
      <c r="H39" s="61"/>
      <c r="I39" s="50">
        <f>+G39/$G$41</f>
        <v>0.58761173647867726</v>
      </c>
      <c r="K39" s="125"/>
      <c r="L39" s="124"/>
    </row>
    <row r="40" spans="1:14" ht="13.8" x14ac:dyDescent="0.25">
      <c r="B40" s="21"/>
      <c r="C40" s="18"/>
      <c r="D40" s="22"/>
      <c r="E40" s="16"/>
      <c r="F40" s="20"/>
      <c r="G40" s="20"/>
      <c r="H40" s="11"/>
      <c r="I40" s="21"/>
      <c r="K40" s="120"/>
      <c r="L40" s="25"/>
    </row>
    <row r="41" spans="1:14" ht="24.75" customHeight="1" x14ac:dyDescent="0.3">
      <c r="A41" s="490" t="s">
        <v>26</v>
      </c>
      <c r="B41" s="452" t="s">
        <v>75</v>
      </c>
      <c r="C41" s="453"/>
      <c r="D41" s="43">
        <f>+D32+D36</f>
        <v>2298704.5720600029</v>
      </c>
      <c r="E41" s="109"/>
      <c r="F41" s="43">
        <f>+F32+F36</f>
        <v>2015109.6812799715</v>
      </c>
      <c r="G41" s="43">
        <f>+G32+G36</f>
        <v>2298704.5696100057</v>
      </c>
      <c r="H41" s="11"/>
      <c r="I41" s="344">
        <f>G41+G52-G130</f>
        <v>0</v>
      </c>
      <c r="K41" s="125"/>
      <c r="L41" s="25"/>
    </row>
    <row r="42" spans="1:14" ht="14.25" customHeight="1" x14ac:dyDescent="0.25">
      <c r="A42" s="490"/>
      <c r="B42" s="450" t="s">
        <v>49</v>
      </c>
      <c r="C42" s="451"/>
      <c r="D42" s="40"/>
      <c r="E42" s="7"/>
      <c r="F42" s="88">
        <v>148742.05308999849</v>
      </c>
      <c r="G42" s="88">
        <f>G131</f>
        <v>413985.1811299969</v>
      </c>
      <c r="H42" s="11"/>
      <c r="I42" s="344">
        <f>F41+F52-F130</f>
        <v>0</v>
      </c>
      <c r="K42" s="2"/>
      <c r="L42" s="25"/>
    </row>
    <row r="43" spans="1:14" ht="14.25" customHeight="1" x14ac:dyDescent="0.25">
      <c r="A43" s="490"/>
      <c r="B43" s="450" t="s">
        <v>50</v>
      </c>
      <c r="C43" s="451"/>
      <c r="D43" s="40"/>
      <c r="E43" s="7"/>
      <c r="F43" s="88">
        <v>5460.1325199999956</v>
      </c>
      <c r="G43" s="88">
        <f>G132</f>
        <v>7203.3786799999953</v>
      </c>
      <c r="H43" s="11"/>
      <c r="I43" s="344">
        <f>D41+G52-D130</f>
        <v>0</v>
      </c>
      <c r="K43" s="2"/>
      <c r="L43" s="25"/>
    </row>
    <row r="44" spans="1:14" ht="25.5" customHeight="1" x14ac:dyDescent="0.25">
      <c r="A44" s="490"/>
      <c r="B44" s="452" t="s">
        <v>76</v>
      </c>
      <c r="C44" s="453"/>
      <c r="D44" s="43">
        <f>+D41</f>
        <v>2298704.5720600029</v>
      </c>
      <c r="E44" s="61"/>
      <c r="F44" s="45">
        <f>+F41-F42-F43</f>
        <v>1860907.4956699731</v>
      </c>
      <c r="G44" s="45">
        <f>G41-G42-G43</f>
        <v>1877516.0098000087</v>
      </c>
      <c r="H44" s="11"/>
      <c r="I44" s="61"/>
      <c r="K44" s="125"/>
      <c r="L44" s="25"/>
    </row>
    <row r="45" spans="1:14" ht="14.25" customHeight="1" x14ac:dyDescent="0.25">
      <c r="A45" s="490"/>
      <c r="B45" s="450" t="s">
        <v>77</v>
      </c>
      <c r="C45" s="451"/>
      <c r="D45" s="51"/>
      <c r="E45" s="61"/>
      <c r="F45" s="88">
        <v>40858.032040000602</v>
      </c>
      <c r="G45" s="88">
        <f>G134</f>
        <v>17718.74278</v>
      </c>
      <c r="H45" s="11"/>
      <c r="I45" s="110"/>
      <c r="K45" s="2"/>
      <c r="L45" s="25"/>
    </row>
    <row r="46" spans="1:14" ht="33" customHeight="1" x14ac:dyDescent="0.25">
      <c r="A46" s="490"/>
      <c r="B46" s="470" t="s">
        <v>84</v>
      </c>
      <c r="C46" s="471"/>
      <c r="D46" s="43">
        <f>+D44</f>
        <v>2298704.5720600029</v>
      </c>
      <c r="E46" s="61"/>
      <c r="F46" s="46">
        <f t="shared" ref="F46" si="7">+F44-F45</f>
        <v>1820049.4636299724</v>
      </c>
      <c r="G46" s="46">
        <f>+G44-G45</f>
        <v>1859797.2670200088</v>
      </c>
      <c r="H46" s="11"/>
      <c r="I46" s="61"/>
      <c r="K46" s="125"/>
      <c r="L46" s="25"/>
      <c r="M46" s="13"/>
    </row>
    <row r="47" spans="1:14" customFormat="1" ht="14.4" x14ac:dyDescent="0.3">
      <c r="K47" s="120"/>
      <c r="L47" s="126"/>
    </row>
    <row r="48" spans="1:14" customFormat="1" ht="27.75" customHeight="1" x14ac:dyDescent="0.3">
      <c r="A48" s="472" t="s">
        <v>48</v>
      </c>
      <c r="B48" s="473"/>
      <c r="C48" s="473"/>
      <c r="D48" s="473"/>
      <c r="E48" s="473"/>
      <c r="F48" s="473"/>
      <c r="G48" s="473"/>
      <c r="H48" s="473"/>
      <c r="I48" s="474"/>
      <c r="K48" s="120"/>
      <c r="L48" s="126"/>
    </row>
    <row r="49" spans="1:12" customFormat="1" ht="8.25" customHeight="1" x14ac:dyDescent="0.3">
      <c r="K49" s="120"/>
      <c r="L49" s="126"/>
    </row>
    <row r="50" spans="1:12" s="5" customFormat="1" ht="30" customHeight="1" x14ac:dyDescent="0.3">
      <c r="C50" s="41"/>
      <c r="D50" s="167"/>
      <c r="F50" s="73" t="str">
        <f>+F8</f>
        <v>Recaudación
 2025</v>
      </c>
      <c r="G50" s="73" t="str">
        <f>+G8</f>
        <v>Recaudación 
2026</v>
      </c>
      <c r="I50"/>
      <c r="K50" s="120"/>
      <c r="L50" s="28"/>
    </row>
    <row r="51" spans="1:12" s="28" customFormat="1" ht="14.4" x14ac:dyDescent="0.3">
      <c r="C51" s="233"/>
      <c r="D51" s="167"/>
      <c r="F51" s="167"/>
      <c r="G51" s="167"/>
      <c r="I51" s="126"/>
      <c r="K51" s="120"/>
    </row>
    <row r="52" spans="1:12" s="28" customFormat="1" ht="15.6" x14ac:dyDescent="0.3">
      <c r="A52" s="439" t="s">
        <v>47</v>
      </c>
      <c r="B52" s="439"/>
      <c r="C52" s="439"/>
      <c r="D52"/>
      <c r="E52"/>
      <c r="F52" s="81">
        <f>+F55+F86</f>
        <v>630.19334000000003</v>
      </c>
      <c r="G52" s="81">
        <f>+G55+G86</f>
        <v>70.462040000000002</v>
      </c>
      <c r="I52" s="126"/>
      <c r="K52" s="120"/>
    </row>
    <row r="53" spans="1:12" s="28" customFormat="1" ht="8.4" customHeight="1" x14ac:dyDescent="0.3">
      <c r="C53" s="233"/>
      <c r="D53" s="167"/>
      <c r="F53" s="167"/>
      <c r="G53" s="167"/>
      <c r="I53" s="126"/>
      <c r="K53" s="120"/>
    </row>
    <row r="54" spans="1:12" customFormat="1" ht="8.25" customHeight="1" x14ac:dyDescent="0.3">
      <c r="D54" s="126"/>
      <c r="K54" s="120"/>
      <c r="L54" s="126"/>
    </row>
    <row r="55" spans="1:12" s="7" customFormat="1" ht="19.5" customHeight="1" x14ac:dyDescent="0.3">
      <c r="A55" s="475" t="s">
        <v>184</v>
      </c>
      <c r="B55" s="475"/>
      <c r="C55" s="476"/>
      <c r="D55" s="168">
        <f>SUM(D58:D84)</f>
        <v>0</v>
      </c>
      <c r="E55"/>
      <c r="F55" s="234">
        <f>SUM(F67:F79)+F58+F84</f>
        <v>0</v>
      </c>
      <c r="G55" s="234">
        <f>SUM(G67:G79)+G58+G84</f>
        <v>0</v>
      </c>
      <c r="H55"/>
      <c r="I55" s="122"/>
      <c r="J55" s="5"/>
      <c r="K55" s="120"/>
      <c r="L55" s="124"/>
    </row>
    <row r="56" spans="1:12" customFormat="1" ht="6" customHeight="1" x14ac:dyDescent="0.3">
      <c r="K56" s="120"/>
      <c r="L56" s="126"/>
    </row>
    <row r="57" spans="1:12" customFormat="1" ht="6" hidden="1" customHeight="1" outlineLevel="1" x14ac:dyDescent="0.3">
      <c r="K57" s="120"/>
      <c r="L57" s="126"/>
    </row>
    <row r="58" spans="1:12" s="5" customFormat="1" ht="15.9" hidden="1" customHeight="1" outlineLevel="1" x14ac:dyDescent="0.3">
      <c r="A58" s="477" t="s">
        <v>20</v>
      </c>
      <c r="B58" s="511" t="s">
        <v>21</v>
      </c>
      <c r="C58" s="63" t="s">
        <v>1</v>
      </c>
      <c r="D58" s="169"/>
      <c r="E58" s="65"/>
      <c r="F58" s="78">
        <v>0</v>
      </c>
      <c r="G58" s="78">
        <v>0</v>
      </c>
      <c r="H58"/>
      <c r="I58" s="122"/>
    </row>
    <row r="59" spans="1:12" s="5" customFormat="1" ht="15.9" hidden="1" customHeight="1" outlineLevel="1" x14ac:dyDescent="0.3">
      <c r="A59" s="477"/>
      <c r="B59" s="511"/>
      <c r="C59" s="67" t="s">
        <v>11</v>
      </c>
      <c r="D59" s="169"/>
      <c r="E59" s="65"/>
      <c r="F59" s="68">
        <v>0</v>
      </c>
      <c r="G59" s="68">
        <v>0</v>
      </c>
      <c r="H59"/>
      <c r="I59"/>
    </row>
    <row r="60" spans="1:12" s="5" customFormat="1" ht="15.9" hidden="1" customHeight="1" outlineLevel="1" x14ac:dyDescent="0.3">
      <c r="A60" s="477"/>
      <c r="B60" s="511"/>
      <c r="C60" s="67" t="s">
        <v>15</v>
      </c>
      <c r="D60" s="169"/>
      <c r="E60" s="65"/>
      <c r="F60" s="68">
        <v>0</v>
      </c>
      <c r="G60" s="68">
        <v>0</v>
      </c>
      <c r="H60"/>
      <c r="I60"/>
    </row>
    <row r="61" spans="1:12" s="5" customFormat="1" ht="15.9" hidden="1" customHeight="1" outlineLevel="1" x14ac:dyDescent="0.3">
      <c r="A61" s="477"/>
      <c r="B61" s="511"/>
      <c r="C61" s="67" t="s">
        <v>2</v>
      </c>
      <c r="D61" s="169"/>
      <c r="E61" s="65"/>
      <c r="F61" s="68">
        <v>0</v>
      </c>
      <c r="G61" s="68">
        <v>0</v>
      </c>
      <c r="H61"/>
      <c r="I61"/>
    </row>
    <row r="62" spans="1:12" s="5" customFormat="1" ht="15.9" hidden="1" customHeight="1" outlineLevel="1" x14ac:dyDescent="0.3">
      <c r="A62" s="477"/>
      <c r="B62" s="511"/>
      <c r="C62" s="70" t="s">
        <v>14</v>
      </c>
      <c r="D62" s="169"/>
      <c r="E62" s="65"/>
      <c r="F62" s="68">
        <v>0</v>
      </c>
      <c r="G62" s="68">
        <v>0</v>
      </c>
      <c r="H62"/>
      <c r="I62"/>
    </row>
    <row r="63" spans="1:12" s="5" customFormat="1" ht="15.9" hidden="1" customHeight="1" outlineLevel="1" x14ac:dyDescent="0.3">
      <c r="A63" s="477"/>
      <c r="B63" s="511"/>
      <c r="C63" s="70" t="s">
        <v>13</v>
      </c>
      <c r="D63" s="169"/>
      <c r="E63" s="65"/>
      <c r="F63" s="68">
        <v>0</v>
      </c>
      <c r="G63" s="68">
        <v>0</v>
      </c>
      <c r="H63"/>
      <c r="I63"/>
    </row>
    <row r="64" spans="1:12" s="5" customFormat="1" ht="15.9" hidden="1" customHeight="1" outlineLevel="1" x14ac:dyDescent="0.3">
      <c r="A64" s="477"/>
      <c r="B64" s="511"/>
      <c r="C64" s="70" t="s">
        <v>12</v>
      </c>
      <c r="D64" s="169"/>
      <c r="E64" s="65"/>
      <c r="F64" s="68">
        <v>0</v>
      </c>
      <c r="G64" s="68">
        <v>0</v>
      </c>
      <c r="H64"/>
      <c r="I64"/>
    </row>
    <row r="65" spans="1:9" s="5" customFormat="1" ht="15.9" hidden="1" customHeight="1" outlineLevel="1" x14ac:dyDescent="0.3">
      <c r="A65" s="477"/>
      <c r="B65" s="511"/>
      <c r="C65" s="70" t="s">
        <v>63</v>
      </c>
      <c r="D65" s="169"/>
      <c r="E65" s="65"/>
      <c r="F65" s="68">
        <v>0</v>
      </c>
      <c r="G65" s="68">
        <v>0</v>
      </c>
      <c r="H65"/>
      <c r="I65"/>
    </row>
    <row r="66" spans="1:9" s="5" customFormat="1" ht="15.9" hidden="1" customHeight="1" outlineLevel="1" x14ac:dyDescent="0.3">
      <c r="A66" s="477"/>
      <c r="B66" s="511"/>
      <c r="C66" s="70" t="s">
        <v>67</v>
      </c>
      <c r="D66" s="169"/>
      <c r="E66" s="65"/>
      <c r="F66" s="68">
        <v>0</v>
      </c>
      <c r="G66" s="68">
        <v>0</v>
      </c>
      <c r="H66"/>
      <c r="I66"/>
    </row>
    <row r="67" spans="1:9" s="5" customFormat="1" ht="15.9" hidden="1" customHeight="1" outlineLevel="1" x14ac:dyDescent="0.3">
      <c r="A67" s="477"/>
      <c r="B67" s="511"/>
      <c r="C67" s="71" t="s">
        <v>40</v>
      </c>
      <c r="D67" s="169"/>
      <c r="E67" s="65"/>
      <c r="F67" s="68">
        <v>0</v>
      </c>
      <c r="G67" s="68">
        <v>0</v>
      </c>
      <c r="H67"/>
      <c r="I67" s="122"/>
    </row>
    <row r="68" spans="1:9" s="5" customFormat="1" ht="15.9" hidden="1" customHeight="1" outlineLevel="1" x14ac:dyDescent="0.3">
      <c r="A68" s="477"/>
      <c r="B68" s="511"/>
      <c r="C68" s="71" t="s">
        <v>41</v>
      </c>
      <c r="D68" s="169"/>
      <c r="E68" s="65"/>
      <c r="F68" s="68">
        <v>0</v>
      </c>
      <c r="G68" s="68">
        <v>0</v>
      </c>
      <c r="H68"/>
      <c r="I68"/>
    </row>
    <row r="69" spans="1:9" s="5" customFormat="1" ht="15.9" hidden="1" customHeight="1" outlineLevel="1" x14ac:dyDescent="0.3">
      <c r="A69" s="477"/>
      <c r="B69" s="511"/>
      <c r="C69" s="72" t="s">
        <v>18</v>
      </c>
      <c r="D69" s="169"/>
      <c r="E69" s="65"/>
      <c r="F69" s="68">
        <v>0</v>
      </c>
      <c r="G69" s="68">
        <v>0</v>
      </c>
      <c r="H69"/>
      <c r="I69"/>
    </row>
    <row r="70" spans="1:9" s="5" customFormat="1" ht="15.9" hidden="1" customHeight="1" outlineLevel="1" x14ac:dyDescent="0.3">
      <c r="A70" s="477"/>
      <c r="B70" s="511"/>
      <c r="C70" s="72" t="s">
        <v>5</v>
      </c>
      <c r="D70" s="169"/>
      <c r="E70" s="65"/>
      <c r="F70" s="68">
        <v>0</v>
      </c>
      <c r="G70" s="68">
        <v>0</v>
      </c>
      <c r="H70"/>
      <c r="I70"/>
    </row>
    <row r="71" spans="1:9" s="5" customFormat="1" ht="15.9" hidden="1" customHeight="1" outlineLevel="1" x14ac:dyDescent="0.3">
      <c r="A71" s="477"/>
      <c r="B71" s="511"/>
      <c r="C71" s="72" t="s">
        <v>6</v>
      </c>
      <c r="D71" s="169"/>
      <c r="E71" s="65"/>
      <c r="F71" s="68">
        <v>0</v>
      </c>
      <c r="G71" s="68">
        <v>0</v>
      </c>
      <c r="H71"/>
      <c r="I71"/>
    </row>
    <row r="72" spans="1:9" s="5" customFormat="1" ht="15.9" hidden="1" customHeight="1" outlineLevel="1" x14ac:dyDescent="0.3">
      <c r="A72" s="477"/>
      <c r="B72" s="511"/>
      <c r="C72" s="72" t="s">
        <v>16</v>
      </c>
      <c r="D72" s="169"/>
      <c r="E72" s="65"/>
      <c r="F72" s="68">
        <v>0</v>
      </c>
      <c r="G72" s="68">
        <v>0</v>
      </c>
      <c r="H72"/>
      <c r="I72"/>
    </row>
    <row r="73" spans="1:9" s="5" customFormat="1" ht="15.9" hidden="1" customHeight="1" outlineLevel="1" x14ac:dyDescent="0.3">
      <c r="A73" s="477"/>
      <c r="B73" s="511"/>
      <c r="C73" s="72" t="s">
        <v>7</v>
      </c>
      <c r="D73" s="169"/>
      <c r="E73" s="65"/>
      <c r="F73" s="68">
        <v>0</v>
      </c>
      <c r="G73" s="68">
        <v>0</v>
      </c>
      <c r="H73"/>
      <c r="I73"/>
    </row>
    <row r="74" spans="1:9" s="5" customFormat="1" ht="15.9" hidden="1" customHeight="1" outlineLevel="1" x14ac:dyDescent="0.3">
      <c r="A74" s="477"/>
      <c r="B74" s="511"/>
      <c r="C74" s="72" t="s">
        <v>17</v>
      </c>
      <c r="D74" s="169"/>
      <c r="E74" s="65"/>
      <c r="F74" s="68">
        <v>0</v>
      </c>
      <c r="G74" s="68">
        <v>0</v>
      </c>
      <c r="H74"/>
      <c r="I74"/>
    </row>
    <row r="75" spans="1:9" s="5" customFormat="1" ht="15.9" hidden="1" customHeight="1" outlineLevel="1" x14ac:dyDescent="0.3">
      <c r="A75" s="477"/>
      <c r="B75" s="511"/>
      <c r="C75" s="72" t="s">
        <v>94</v>
      </c>
      <c r="D75" s="169"/>
      <c r="E75" s="65"/>
      <c r="F75" s="68">
        <v>0</v>
      </c>
      <c r="G75" s="68">
        <v>0</v>
      </c>
      <c r="H75"/>
      <c r="I75"/>
    </row>
    <row r="76" spans="1:9" s="5" customFormat="1" ht="15.9" hidden="1" customHeight="1" outlineLevel="1" x14ac:dyDescent="0.3">
      <c r="A76" s="477"/>
      <c r="B76" s="511"/>
      <c r="C76" s="72" t="s">
        <v>95</v>
      </c>
      <c r="D76" s="169"/>
      <c r="E76" s="65"/>
      <c r="F76" s="68">
        <v>0</v>
      </c>
      <c r="G76" s="68">
        <v>0</v>
      </c>
      <c r="H76"/>
      <c r="I76"/>
    </row>
    <row r="77" spans="1:9" s="5" customFormat="1" ht="15.9" hidden="1" customHeight="1" outlineLevel="1" x14ac:dyDescent="0.3">
      <c r="A77" s="477"/>
      <c r="B77" s="511"/>
      <c r="C77" s="72" t="s">
        <v>57</v>
      </c>
      <c r="D77" s="169"/>
      <c r="E77" s="65"/>
      <c r="F77" s="68">
        <v>0</v>
      </c>
      <c r="G77" s="68">
        <v>0</v>
      </c>
      <c r="H77"/>
      <c r="I77"/>
    </row>
    <row r="78" spans="1:9" s="5" customFormat="1" ht="15.9" hidden="1" customHeight="1" outlineLevel="1" x14ac:dyDescent="0.3">
      <c r="A78" s="477"/>
      <c r="B78" s="511"/>
      <c r="C78" s="72" t="s">
        <v>58</v>
      </c>
      <c r="D78" s="169"/>
      <c r="E78" s="65"/>
      <c r="F78" s="68">
        <v>0</v>
      </c>
      <c r="G78" s="68">
        <v>0</v>
      </c>
      <c r="H78"/>
      <c r="I78"/>
    </row>
    <row r="79" spans="1:9" s="5" customFormat="1" ht="15.9" hidden="1" customHeight="1" outlineLevel="1" x14ac:dyDescent="0.3">
      <c r="A79" s="477"/>
      <c r="B79" s="511"/>
      <c r="C79" s="72" t="s">
        <v>8</v>
      </c>
      <c r="D79" s="169"/>
      <c r="E79" s="65"/>
      <c r="F79" s="68">
        <v>0</v>
      </c>
      <c r="G79" s="68">
        <v>0</v>
      </c>
      <c r="H79"/>
      <c r="I79"/>
    </row>
    <row r="80" spans="1:9" s="5" customFormat="1" ht="15.9" hidden="1" customHeight="1" outlineLevel="1" x14ac:dyDescent="0.3">
      <c r="A80" s="477"/>
      <c r="B80" s="511"/>
      <c r="C80" s="174" t="s">
        <v>55</v>
      </c>
      <c r="D80" s="169"/>
      <c r="E80" s="65"/>
      <c r="F80" s="178">
        <f>SUM(F67:F79)+F58</f>
        <v>0</v>
      </c>
      <c r="G80" s="178">
        <f>SUM(G67:G79)+G58</f>
        <v>0</v>
      </c>
      <c r="H80"/>
      <c r="I80"/>
    </row>
    <row r="81" spans="1:14" s="5" customFormat="1" ht="15.9" hidden="1" customHeight="1" outlineLevel="1" x14ac:dyDescent="0.3">
      <c r="A81" s="477"/>
      <c r="B81" s="171"/>
      <c r="C81" s="175"/>
      <c r="D81" s="169"/>
      <c r="E81" s="173"/>
      <c r="F81" s="169"/>
      <c r="G81" s="169"/>
      <c r="H81"/>
      <c r="I81"/>
    </row>
    <row r="82" spans="1:14" s="5" customFormat="1" ht="15.9" hidden="1" customHeight="1" outlineLevel="1" x14ac:dyDescent="0.3">
      <c r="A82" s="477"/>
      <c r="B82" s="512" t="s">
        <v>22</v>
      </c>
      <c r="C82" s="37" t="s">
        <v>38</v>
      </c>
      <c r="D82" s="169"/>
      <c r="E82" s="65"/>
      <c r="F82" s="78">
        <v>0</v>
      </c>
      <c r="G82" s="78">
        <v>0</v>
      </c>
      <c r="H82"/>
      <c r="I82"/>
    </row>
    <row r="83" spans="1:14" s="5" customFormat="1" ht="15.9" hidden="1" customHeight="1" outlineLevel="1" x14ac:dyDescent="0.3">
      <c r="A83" s="477"/>
      <c r="B83" s="512"/>
      <c r="C83" s="39" t="s">
        <v>39</v>
      </c>
      <c r="D83" s="169"/>
      <c r="E83" s="65"/>
      <c r="F83" s="68">
        <v>0</v>
      </c>
      <c r="G83" s="68">
        <v>0</v>
      </c>
      <c r="H83"/>
      <c r="I83"/>
    </row>
    <row r="84" spans="1:14" s="5" customFormat="1" ht="15.9" hidden="1" customHeight="1" outlineLevel="1" x14ac:dyDescent="0.3">
      <c r="A84" s="477"/>
      <c r="B84" s="512"/>
      <c r="C84" s="74" t="s">
        <v>61</v>
      </c>
      <c r="D84" s="169"/>
      <c r="E84" s="65"/>
      <c r="F84" s="74">
        <v>0</v>
      </c>
      <c r="G84" s="74">
        <v>0</v>
      </c>
      <c r="H84"/>
      <c r="I84"/>
    </row>
    <row r="85" spans="1:14" s="28" customFormat="1" ht="15.9" hidden="1" customHeight="1" outlineLevel="1" x14ac:dyDescent="0.3">
      <c r="A85" s="170"/>
      <c r="B85" s="171"/>
      <c r="C85" s="172"/>
      <c r="D85" s="169"/>
      <c r="E85" s="173"/>
      <c r="F85" s="169"/>
      <c r="G85" s="169"/>
      <c r="H85" s="126"/>
      <c r="I85" s="126"/>
    </row>
    <row r="86" spans="1:14" s="126" customFormat="1" ht="18.600000000000001" customHeight="1" collapsed="1" x14ac:dyDescent="0.3">
      <c r="A86" s="321"/>
      <c r="B86" s="443" t="s">
        <v>187</v>
      </c>
      <c r="C86" s="322" t="s">
        <v>188</v>
      </c>
      <c r="D86" s="324">
        <f>D88+D87</f>
        <v>70.462040000000002</v>
      </c>
      <c r="E86"/>
      <c r="F86" s="324">
        <f>F88+F87</f>
        <v>630.19334000000003</v>
      </c>
      <c r="G86" s="324">
        <f>G88+G87</f>
        <v>70.462040000000002</v>
      </c>
      <c r="K86" s="195"/>
    </row>
    <row r="87" spans="1:14" s="126" customFormat="1" ht="14.4" x14ac:dyDescent="0.3">
      <c r="A87" s="321"/>
      <c r="B87" s="443"/>
      <c r="C87" s="336" t="s">
        <v>94</v>
      </c>
      <c r="D87" s="341">
        <f>D123</f>
        <v>70.462040000000002</v>
      </c>
      <c r="E87" s="320"/>
      <c r="F87" s="341">
        <f>F123</f>
        <v>630.19334000000003</v>
      </c>
      <c r="G87" s="341">
        <f>G123</f>
        <v>70.462040000000002</v>
      </c>
      <c r="K87" s="195"/>
    </row>
    <row r="88" spans="1:14" s="126" customFormat="1" ht="16.2" x14ac:dyDescent="0.3">
      <c r="A88" s="323"/>
      <c r="B88" s="443"/>
      <c r="C88" s="328" t="s">
        <v>192</v>
      </c>
      <c r="D88" s="341">
        <f>D124</f>
        <v>0</v>
      </c>
      <c r="E88" s="320"/>
      <c r="F88" s="327">
        <f>F124</f>
        <v>0</v>
      </c>
      <c r="G88" s="327">
        <f>G124</f>
        <v>0</v>
      </c>
      <c r="K88" s="195"/>
    </row>
    <row r="89" spans="1:14" customFormat="1" ht="18.75" customHeight="1" x14ac:dyDescent="0.3">
      <c r="K89" s="120"/>
      <c r="L89" s="126"/>
    </row>
    <row r="90" spans="1:14" customFormat="1" ht="18.75" customHeight="1" x14ac:dyDescent="0.3">
      <c r="K90" s="120"/>
      <c r="L90" s="126"/>
    </row>
    <row r="91" spans="1:14" ht="33" customHeight="1" x14ac:dyDescent="0.25">
      <c r="A91" s="491" t="s">
        <v>51</v>
      </c>
      <c r="B91" s="492"/>
      <c r="C91" s="492"/>
      <c r="D91" s="492"/>
      <c r="E91" s="492"/>
      <c r="F91" s="492"/>
      <c r="G91" s="492"/>
      <c r="H91" s="492"/>
      <c r="I91" s="493"/>
      <c r="K91" s="120"/>
      <c r="L91" s="25"/>
    </row>
    <row r="92" spans="1:14" ht="8.25" customHeight="1" x14ac:dyDescent="0.3">
      <c r="C92" s="3"/>
      <c r="D92"/>
      <c r="G92" s="4"/>
      <c r="J92" s="25"/>
      <c r="K92" s="120"/>
      <c r="L92" s="25"/>
      <c r="M92" s="25"/>
    </row>
    <row r="93" spans="1:14" s="5" customFormat="1" ht="51" customHeight="1" x14ac:dyDescent="0.3">
      <c r="C93" s="41"/>
      <c r="D93" s="82" t="str">
        <f>+D8</f>
        <v>Meta 
2026 (10)</v>
      </c>
      <c r="E93"/>
      <c r="F93" s="82" t="str">
        <f>+F8</f>
        <v>Recaudación
 2025</v>
      </c>
      <c r="G93" s="82" t="str">
        <f>+G8</f>
        <v>Recaudación 
2026</v>
      </c>
      <c r="H93"/>
      <c r="I93" s="82" t="str">
        <f>+I8</f>
        <v>Participación de la Recaudación 2026</v>
      </c>
      <c r="J93" s="360"/>
      <c r="K93" s="361"/>
      <c r="L93" s="362"/>
      <c r="M93" s="28"/>
    </row>
    <row r="94" spans="1:14" customFormat="1" ht="6" customHeight="1" x14ac:dyDescent="0.3">
      <c r="J94" s="126"/>
      <c r="K94" s="127"/>
      <c r="L94" s="126"/>
      <c r="M94" s="126"/>
    </row>
    <row r="95" spans="1:14" s="5" customFormat="1" ht="15.9" customHeight="1" x14ac:dyDescent="0.25">
      <c r="A95" s="494" t="s">
        <v>20</v>
      </c>
      <c r="B95" s="435" t="s">
        <v>21</v>
      </c>
      <c r="C95" s="98" t="s">
        <v>1</v>
      </c>
      <c r="D95" s="214">
        <f>D96+D97+D99+D98+D100</f>
        <v>755783.98765999952</v>
      </c>
      <c r="E95" s="65"/>
      <c r="F95" s="214">
        <v>615896.69230999565</v>
      </c>
      <c r="G95" s="214">
        <f>G96+G97+G99+G98+G100</f>
        <v>755783.98765999952</v>
      </c>
      <c r="H95" s="11"/>
      <c r="I95" s="462">
        <f>+G117/G130</f>
        <v>0.88536513877965139</v>
      </c>
      <c r="J95" s="363"/>
      <c r="K95" s="356"/>
      <c r="L95" s="356"/>
      <c r="M95" s="181"/>
    </row>
    <row r="96" spans="1:14" ht="15.9" customHeight="1" outlineLevel="1" x14ac:dyDescent="0.25">
      <c r="A96" s="494"/>
      <c r="B96" s="436"/>
      <c r="C96" s="99" t="s">
        <v>43</v>
      </c>
      <c r="D96" s="68">
        <v>507762.8360099995</v>
      </c>
      <c r="E96" s="65"/>
      <c r="F96" s="68">
        <v>398642.17757000099</v>
      </c>
      <c r="G96" s="68">
        <v>507762.8360099995</v>
      </c>
      <c r="I96" s="464"/>
      <c r="J96" s="163"/>
      <c r="K96" s="356"/>
      <c r="L96" s="356"/>
      <c r="M96" s="163"/>
      <c r="N96" s="223"/>
    </row>
    <row r="97" spans="1:14" s="190" customFormat="1" ht="15.9" customHeight="1" outlineLevel="1" x14ac:dyDescent="0.25">
      <c r="A97" s="494"/>
      <c r="B97" s="436"/>
      <c r="C97" s="266" t="s">
        <v>183</v>
      </c>
      <c r="D97" s="36">
        <v>223982.22439999989</v>
      </c>
      <c r="E97" s="191"/>
      <c r="F97" s="36">
        <v>196092.66317000001</v>
      </c>
      <c r="G97" s="36">
        <v>223982.22439999989</v>
      </c>
      <c r="I97" s="464"/>
      <c r="J97" s="163"/>
      <c r="K97" s="356"/>
      <c r="L97" s="356"/>
      <c r="M97" s="364"/>
      <c r="N97" s="223"/>
    </row>
    <row r="98" spans="1:14" s="190" customFormat="1" ht="15.9" customHeight="1" outlineLevel="1" x14ac:dyDescent="0.25">
      <c r="A98" s="494"/>
      <c r="B98" s="436"/>
      <c r="C98" s="99" t="s">
        <v>182</v>
      </c>
      <c r="D98" s="68">
        <v>1684.0000299999999</v>
      </c>
      <c r="E98" s="65"/>
      <c r="F98" s="68">
        <v>0</v>
      </c>
      <c r="G98" s="68">
        <v>1684.0000299999999</v>
      </c>
      <c r="I98" s="464"/>
      <c r="J98" s="163"/>
      <c r="K98" s="356"/>
      <c r="L98" s="356"/>
      <c r="M98" s="364"/>
      <c r="N98" s="223"/>
    </row>
    <row r="99" spans="1:14" ht="15.9" customHeight="1" outlineLevel="1" x14ac:dyDescent="0.25">
      <c r="A99" s="494"/>
      <c r="B99" s="436"/>
      <c r="C99" s="99" t="s">
        <v>15</v>
      </c>
      <c r="D99" s="68">
        <v>8.0421399999999998</v>
      </c>
      <c r="E99" s="65"/>
      <c r="F99" s="68">
        <v>25.581029999999998</v>
      </c>
      <c r="G99" s="68">
        <v>8.0421399999999998</v>
      </c>
      <c r="I99" s="464"/>
      <c r="J99" s="163"/>
      <c r="K99" s="356"/>
      <c r="L99" s="356"/>
      <c r="M99" s="163"/>
      <c r="N99" s="223"/>
    </row>
    <row r="100" spans="1:14" ht="15.9" customHeight="1" outlineLevel="1" x14ac:dyDescent="0.25">
      <c r="A100" s="494"/>
      <c r="B100" s="436"/>
      <c r="C100" s="99" t="s">
        <v>44</v>
      </c>
      <c r="D100" s="201">
        <f>D101+D102+D103+D104+D105</f>
        <v>22346.885080000004</v>
      </c>
      <c r="F100" s="201">
        <v>21136.27053999999</v>
      </c>
      <c r="G100" s="201">
        <f>G101+G102+G103+G104+G105</f>
        <v>22346.885080000004</v>
      </c>
      <c r="I100" s="464"/>
      <c r="J100" s="163"/>
      <c r="K100" s="356"/>
      <c r="L100" s="356"/>
      <c r="M100" s="163"/>
      <c r="N100" s="223"/>
    </row>
    <row r="101" spans="1:14" ht="15.9" customHeight="1" outlineLevel="1" x14ac:dyDescent="0.25">
      <c r="A101" s="494"/>
      <c r="B101" s="436"/>
      <c r="C101" s="100" t="s">
        <v>14</v>
      </c>
      <c r="D101" s="68">
        <v>5429.621240000004</v>
      </c>
      <c r="E101" s="65"/>
      <c r="F101" s="68">
        <v>5297.6632800000016</v>
      </c>
      <c r="G101" s="68">
        <v>5429.621240000004</v>
      </c>
      <c r="I101" s="464"/>
      <c r="J101" s="163"/>
      <c r="K101" s="356"/>
      <c r="L101" s="356"/>
      <c r="M101" s="163"/>
      <c r="N101" s="223"/>
    </row>
    <row r="102" spans="1:14" ht="15.9" customHeight="1" outlineLevel="1" x14ac:dyDescent="0.25">
      <c r="A102" s="494"/>
      <c r="B102" s="436"/>
      <c r="C102" s="100" t="s">
        <v>13</v>
      </c>
      <c r="D102" s="68">
        <v>15028.978800000001</v>
      </c>
      <c r="E102" s="65"/>
      <c r="F102" s="68">
        <v>11790.90923999999</v>
      </c>
      <c r="G102" s="68">
        <v>15028.978800000001</v>
      </c>
      <c r="I102" s="464"/>
      <c r="J102" s="163"/>
      <c r="K102" s="356"/>
      <c r="L102" s="356"/>
      <c r="M102" s="163"/>
      <c r="N102" s="223"/>
    </row>
    <row r="103" spans="1:14" ht="15.9" customHeight="1" outlineLevel="1" x14ac:dyDescent="0.25">
      <c r="A103" s="494"/>
      <c r="B103" s="436"/>
      <c r="C103" s="100" t="s">
        <v>12</v>
      </c>
      <c r="D103" s="68">
        <v>1839.5777700000001</v>
      </c>
      <c r="E103" s="65"/>
      <c r="F103" s="68">
        <v>3989.8480800000011</v>
      </c>
      <c r="G103" s="68">
        <v>1839.5777700000001</v>
      </c>
      <c r="I103" s="464"/>
      <c r="J103" s="163"/>
      <c r="K103" s="356"/>
      <c r="L103" s="356"/>
      <c r="M103" s="163"/>
      <c r="N103" s="223"/>
    </row>
    <row r="104" spans="1:14" ht="15.9" customHeight="1" outlineLevel="1" x14ac:dyDescent="0.25">
      <c r="A104" s="494"/>
      <c r="B104" s="436"/>
      <c r="C104" s="100" t="s">
        <v>63</v>
      </c>
      <c r="D104" s="68">
        <v>48.707270000000001</v>
      </c>
      <c r="E104" s="65"/>
      <c r="F104" s="68">
        <v>57.849940000000103</v>
      </c>
      <c r="G104" s="68">
        <v>48.707270000000001</v>
      </c>
      <c r="I104" s="464"/>
      <c r="J104" s="163"/>
      <c r="K104" s="356"/>
      <c r="L104" s="356"/>
      <c r="M104" s="163"/>
      <c r="N104" s="223"/>
    </row>
    <row r="105" spans="1:14" ht="15.9" customHeight="1" outlineLevel="1" x14ac:dyDescent="0.25">
      <c r="A105" s="494"/>
      <c r="B105" s="436"/>
      <c r="C105" s="100" t="s">
        <v>67</v>
      </c>
      <c r="D105" s="68">
        <v>0</v>
      </c>
      <c r="E105" s="65"/>
      <c r="F105" s="68">
        <v>0</v>
      </c>
      <c r="G105" s="68">
        <v>0</v>
      </c>
      <c r="I105" s="464"/>
      <c r="J105" s="163"/>
      <c r="K105" s="356"/>
      <c r="L105" s="356"/>
      <c r="M105" s="163"/>
      <c r="N105" s="223"/>
    </row>
    <row r="106" spans="1:14" ht="15.9" customHeight="1" x14ac:dyDescent="0.25">
      <c r="A106" s="494"/>
      <c r="B106" s="436"/>
      <c r="C106" s="71" t="s">
        <v>40</v>
      </c>
      <c r="D106" s="201">
        <v>1009189.9628400051</v>
      </c>
      <c r="E106" s="65"/>
      <c r="F106" s="201">
        <v>895270.58064997429</v>
      </c>
      <c r="G106" s="201">
        <v>1009189.9628400051</v>
      </c>
      <c r="H106" s="11"/>
      <c r="I106" s="464"/>
      <c r="J106" s="163"/>
      <c r="K106" s="356"/>
      <c r="L106" s="356"/>
      <c r="M106" s="163"/>
      <c r="N106" s="223"/>
    </row>
    <row r="107" spans="1:14" ht="15.9" customHeight="1" x14ac:dyDescent="0.25">
      <c r="A107" s="494"/>
      <c r="B107" s="436"/>
      <c r="C107" s="101" t="s">
        <v>41</v>
      </c>
      <c r="D107" s="201">
        <v>74233.646120000005</v>
      </c>
      <c r="E107" s="65"/>
      <c r="F107" s="201">
        <v>70777.309650000112</v>
      </c>
      <c r="G107" s="201">
        <v>74233.646120000005</v>
      </c>
      <c r="H107" s="11"/>
      <c r="I107" s="464"/>
      <c r="J107" s="163"/>
      <c r="K107" s="356"/>
      <c r="L107" s="356"/>
      <c r="M107" s="163"/>
      <c r="N107" s="223"/>
    </row>
    <row r="108" spans="1:14" s="5" customFormat="1" ht="15.9" customHeight="1" x14ac:dyDescent="0.25">
      <c r="A108" s="494"/>
      <c r="B108" s="436"/>
      <c r="C108" s="102" t="s">
        <v>122</v>
      </c>
      <c r="D108" s="201">
        <v>3872.88015</v>
      </c>
      <c r="E108" s="65"/>
      <c r="F108" s="201">
        <v>3870.2356299999992</v>
      </c>
      <c r="G108" s="201">
        <v>3872.88015</v>
      </c>
      <c r="H108" s="7"/>
      <c r="I108" s="464"/>
      <c r="J108" s="163"/>
      <c r="K108" s="356"/>
      <c r="L108" s="356"/>
      <c r="M108" s="181"/>
      <c r="N108" s="223"/>
    </row>
    <row r="109" spans="1:14" ht="15.9" customHeight="1" x14ac:dyDescent="0.25">
      <c r="A109" s="494"/>
      <c r="B109" s="436"/>
      <c r="C109" s="102" t="s">
        <v>5</v>
      </c>
      <c r="D109" s="201">
        <v>22542.466300000211</v>
      </c>
      <c r="E109" s="65"/>
      <c r="F109" s="201">
        <v>19913.833930001259</v>
      </c>
      <c r="G109" s="201">
        <v>22542.466300000211</v>
      </c>
      <c r="H109" s="11"/>
      <c r="I109" s="464"/>
      <c r="J109" s="163"/>
      <c r="K109" s="356"/>
      <c r="L109" s="356"/>
      <c r="M109" s="163"/>
      <c r="N109" s="223"/>
    </row>
    <row r="110" spans="1:14" ht="15.9" customHeight="1" x14ac:dyDescent="0.25">
      <c r="A110" s="494"/>
      <c r="B110" s="436"/>
      <c r="C110" s="102" t="s">
        <v>6</v>
      </c>
      <c r="D110" s="201">
        <v>136589.31460000001</v>
      </c>
      <c r="E110" s="65"/>
      <c r="F110" s="201">
        <v>146844.3406</v>
      </c>
      <c r="G110" s="201">
        <v>136589.31460000001</v>
      </c>
      <c r="H110" s="11"/>
      <c r="I110" s="464"/>
      <c r="J110" s="163"/>
      <c r="K110" s="356"/>
      <c r="L110" s="356"/>
      <c r="M110" s="163"/>
      <c r="N110" s="223"/>
    </row>
    <row r="111" spans="1:14" ht="15.9" customHeight="1" x14ac:dyDescent="0.25">
      <c r="A111" s="494"/>
      <c r="B111" s="436"/>
      <c r="C111" s="102" t="s">
        <v>16</v>
      </c>
      <c r="D111" s="201">
        <v>3036.88796</v>
      </c>
      <c r="E111" s="65"/>
      <c r="F111" s="201">
        <v>1562.9902800000009</v>
      </c>
      <c r="G111" s="201">
        <v>3036.88796</v>
      </c>
      <c r="H111" s="11"/>
      <c r="I111" s="464"/>
      <c r="J111" s="163"/>
      <c r="K111" s="356"/>
      <c r="L111" s="356"/>
      <c r="M111" s="163"/>
      <c r="N111" s="223"/>
    </row>
    <row r="112" spans="1:14" ht="15.9" customHeight="1" x14ac:dyDescent="0.25">
      <c r="A112" s="494"/>
      <c r="B112" s="436"/>
      <c r="C112" s="102" t="s">
        <v>7</v>
      </c>
      <c r="D112" s="201">
        <v>2165.96848</v>
      </c>
      <c r="E112" s="65"/>
      <c r="F112" s="201">
        <v>709.76906999999994</v>
      </c>
      <c r="G112" s="201">
        <v>2165.96848</v>
      </c>
      <c r="H112" s="11"/>
      <c r="I112" s="464"/>
      <c r="J112" s="163"/>
      <c r="K112" s="356"/>
      <c r="L112" s="356"/>
      <c r="M112" s="163"/>
      <c r="N112" s="223"/>
    </row>
    <row r="113" spans="1:14" ht="15.9" customHeight="1" x14ac:dyDescent="0.25">
      <c r="A113" s="494"/>
      <c r="B113" s="436"/>
      <c r="C113" s="102" t="s">
        <v>169</v>
      </c>
      <c r="D113" s="201">
        <v>18106.534039999999</v>
      </c>
      <c r="E113" s="65"/>
      <c r="F113" s="201">
        <v>17404.975249999981</v>
      </c>
      <c r="G113" s="201">
        <v>18106.534039999999</v>
      </c>
      <c r="H113" s="11"/>
      <c r="I113" s="464"/>
      <c r="J113" s="163"/>
      <c r="K113" s="356"/>
      <c r="L113" s="356"/>
      <c r="M113" s="163"/>
      <c r="N113" s="223"/>
    </row>
    <row r="114" spans="1:14" ht="15.9" customHeight="1" x14ac:dyDescent="0.25">
      <c r="A114" s="494"/>
      <c r="B114" s="436"/>
      <c r="C114" s="102" t="s">
        <v>57</v>
      </c>
      <c r="D114" s="201">
        <v>3112.678760000063</v>
      </c>
      <c r="E114" s="65"/>
      <c r="F114" s="201">
        <v>4838.7097800000993</v>
      </c>
      <c r="G114" s="201">
        <v>3112.678760000063</v>
      </c>
      <c r="H114" s="11"/>
      <c r="I114" s="464"/>
      <c r="J114" s="163"/>
      <c r="K114" s="356"/>
      <c r="L114" s="356"/>
      <c r="M114" s="163"/>
      <c r="N114" s="223"/>
    </row>
    <row r="115" spans="1:14" ht="15.9" customHeight="1" x14ac:dyDescent="0.25">
      <c r="A115" s="494"/>
      <c r="B115" s="436"/>
      <c r="C115" s="102" t="s">
        <v>58</v>
      </c>
      <c r="D115" s="201">
        <v>5183.5830400002114</v>
      </c>
      <c r="E115" s="65"/>
      <c r="F115" s="201">
        <v>4305.8564100007543</v>
      </c>
      <c r="G115" s="201">
        <v>5183.5830400002114</v>
      </c>
      <c r="H115" s="11"/>
      <c r="I115" s="464"/>
      <c r="J115" s="163"/>
      <c r="K115" s="356"/>
      <c r="L115" s="356"/>
      <c r="M115" s="163"/>
      <c r="N115" s="223"/>
    </row>
    <row r="116" spans="1:14" ht="15.9" customHeight="1" x14ac:dyDescent="0.25">
      <c r="A116" s="494"/>
      <c r="B116" s="436"/>
      <c r="C116" s="72" t="s">
        <v>74</v>
      </c>
      <c r="D116" s="201">
        <v>1437.3674199972352</v>
      </c>
      <c r="E116" s="65"/>
      <c r="F116" s="201">
        <v>2005.2757199999999</v>
      </c>
      <c r="G116" s="201">
        <v>1437.3649700000001</v>
      </c>
      <c r="H116" s="11"/>
      <c r="I116" s="464"/>
      <c r="J116" s="163"/>
      <c r="K116" s="356"/>
      <c r="L116" s="356"/>
      <c r="M116" s="163"/>
      <c r="N116" s="223"/>
    </row>
    <row r="117" spans="1:14" s="7" customFormat="1" ht="18" customHeight="1" x14ac:dyDescent="0.25">
      <c r="A117" s="494"/>
      <c r="B117" s="437"/>
      <c r="C117" s="83" t="s">
        <v>55</v>
      </c>
      <c r="D117" s="84">
        <f>+D95+D106+D107+SUM(D108:D116)</f>
        <v>2035255.2773700021</v>
      </c>
      <c r="E117" s="61"/>
      <c r="F117" s="84">
        <f>+F95+F106+F107+SUM(F108:F116)</f>
        <v>1783400.5692799722</v>
      </c>
      <c r="G117" s="84">
        <f>+G95+G106+G107+SUM(G108:G116)</f>
        <v>2035255.2749200049</v>
      </c>
      <c r="I117" s="465"/>
      <c r="J117" s="181"/>
      <c r="K117" s="319"/>
      <c r="L117" s="163"/>
      <c r="M117" s="365"/>
      <c r="N117" s="223"/>
    </row>
    <row r="118" spans="1:14" ht="10.5" customHeight="1" x14ac:dyDescent="0.3">
      <c r="A118" s="494"/>
      <c r="B118" s="21"/>
      <c r="C118" s="34"/>
      <c r="D118" s="17"/>
      <c r="E118" s="17"/>
      <c r="F118" s="17"/>
      <c r="G118" s="17"/>
      <c r="H118" s="7"/>
      <c r="I118" s="35"/>
      <c r="J118" s="181"/>
      <c r="K118" s="319"/>
      <c r="L118" s="163"/>
      <c r="M118" s="163"/>
      <c r="N118" s="223"/>
    </row>
    <row r="119" spans="1:14" ht="18.75" customHeight="1" x14ac:dyDescent="0.25">
      <c r="A119" s="494"/>
      <c r="B119" s="466" t="s">
        <v>22</v>
      </c>
      <c r="C119" s="76" t="s">
        <v>38</v>
      </c>
      <c r="D119" s="78">
        <v>241216.42924000081</v>
      </c>
      <c r="E119" s="77"/>
      <c r="F119" s="78">
        <v>212376.91441999949</v>
      </c>
      <c r="G119" s="78">
        <v>241216.42924000081</v>
      </c>
      <c r="H119" s="7"/>
      <c r="I119" s="469">
        <f>+G121/G130</f>
        <v>0.11460420922568626</v>
      </c>
      <c r="J119" s="163"/>
      <c r="K119" s="356"/>
      <c r="L119" s="356"/>
      <c r="M119" s="163"/>
      <c r="N119" s="223"/>
    </row>
    <row r="120" spans="1:14" ht="18.75" customHeight="1" x14ac:dyDescent="0.25">
      <c r="A120" s="494"/>
      <c r="B120" s="467"/>
      <c r="C120" s="79" t="s">
        <v>39</v>
      </c>
      <c r="D120" s="68">
        <v>22232.86544999999</v>
      </c>
      <c r="E120" s="77"/>
      <c r="F120" s="68">
        <v>19332.19758</v>
      </c>
      <c r="G120" s="68">
        <v>22232.86544999999</v>
      </c>
      <c r="H120" s="7"/>
      <c r="I120" s="464"/>
      <c r="J120" s="163"/>
      <c r="K120" s="356"/>
      <c r="L120" s="356"/>
      <c r="M120" s="163"/>
      <c r="N120" s="223"/>
    </row>
    <row r="121" spans="1:14" s="7" customFormat="1" ht="18.75" customHeight="1" x14ac:dyDescent="0.25">
      <c r="A121" s="494"/>
      <c r="B121" s="468"/>
      <c r="C121" s="97" t="s">
        <v>61</v>
      </c>
      <c r="D121" s="84">
        <f>SUM(D119:D120)</f>
        <v>263449.29469000082</v>
      </c>
      <c r="F121" s="84">
        <f>SUM(F119:F120)</f>
        <v>231709.1119999995</v>
      </c>
      <c r="G121" s="84">
        <f>SUM(G119:G120)</f>
        <v>263449.29469000082</v>
      </c>
      <c r="H121" s="11"/>
      <c r="I121" s="465"/>
      <c r="J121" s="366"/>
      <c r="K121" s="319"/>
      <c r="L121" s="124"/>
      <c r="M121" s="365"/>
      <c r="N121" s="223"/>
    </row>
    <row r="122" spans="1:14" s="7" customFormat="1" ht="15.6" x14ac:dyDescent="0.3">
      <c r="A122" s="494"/>
      <c r="B122" s="21"/>
      <c r="C122" s="18"/>
      <c r="D122" s="22"/>
      <c r="F122" s="19"/>
      <c r="G122" s="22"/>
      <c r="H122" s="11"/>
      <c r="I122" s="35"/>
      <c r="J122" s="366"/>
      <c r="K122" s="319"/>
      <c r="L122" s="124"/>
      <c r="M122" s="366"/>
    </row>
    <row r="123" spans="1:14" s="7" customFormat="1" ht="13.8" x14ac:dyDescent="0.25">
      <c r="A123" s="494"/>
      <c r="B123" s="506" t="s">
        <v>187</v>
      </c>
      <c r="C123" s="76" t="s">
        <v>94</v>
      </c>
      <c r="D123" s="78">
        <v>70.462040000000002</v>
      </c>
      <c r="E123" s="77"/>
      <c r="F123" s="78">
        <v>630.19334000000003</v>
      </c>
      <c r="G123" s="78">
        <v>70.462040000000002</v>
      </c>
      <c r="H123" s="11"/>
      <c r="I123" s="507">
        <f>+G125/$G$130</f>
        <v>3.0651994662315445E-5</v>
      </c>
      <c r="J123" s="163"/>
      <c r="K123" s="356"/>
      <c r="L123" s="356"/>
      <c r="M123" s="366"/>
    </row>
    <row r="124" spans="1:14" s="7" customFormat="1" ht="16.2" x14ac:dyDescent="0.25">
      <c r="A124" s="494"/>
      <c r="B124" s="506"/>
      <c r="C124" s="79" t="s">
        <v>192</v>
      </c>
      <c r="D124" s="68">
        <v>0</v>
      </c>
      <c r="E124" s="77"/>
      <c r="F124" s="68">
        <v>0</v>
      </c>
      <c r="G124" s="68">
        <v>0</v>
      </c>
      <c r="H124" s="11"/>
      <c r="I124" s="507"/>
      <c r="J124" s="163"/>
      <c r="K124" s="356"/>
      <c r="L124" s="356"/>
      <c r="M124" s="366"/>
    </row>
    <row r="125" spans="1:14" s="7" customFormat="1" ht="13.8" x14ac:dyDescent="0.25">
      <c r="A125" s="494"/>
      <c r="B125" s="506"/>
      <c r="C125" s="97" t="s">
        <v>186</v>
      </c>
      <c r="D125" s="84">
        <f>SUM(D123:D124)</f>
        <v>70.462040000000002</v>
      </c>
      <c r="F125" s="84">
        <f>SUM(F123:F124)</f>
        <v>630.19334000000003</v>
      </c>
      <c r="G125" s="84">
        <f>SUM(G123:G124)</f>
        <v>70.462040000000002</v>
      </c>
      <c r="H125" s="11"/>
      <c r="I125" s="507"/>
      <c r="J125" s="265"/>
      <c r="K125" s="319"/>
      <c r="M125" s="265"/>
    </row>
    <row r="126" spans="1:14" s="7" customFormat="1" ht="15.6" x14ac:dyDescent="0.3">
      <c r="A126" s="494"/>
      <c r="B126" s="21"/>
      <c r="C126" s="18"/>
      <c r="D126" s="22"/>
      <c r="F126" s="19"/>
      <c r="G126" s="22"/>
      <c r="H126" s="11"/>
      <c r="I126" s="35"/>
      <c r="J126" s="265"/>
      <c r="K126" s="319"/>
      <c r="M126" s="265"/>
    </row>
    <row r="127" spans="1:14" s="7" customFormat="1" ht="15.75" customHeight="1" x14ac:dyDescent="0.25">
      <c r="A127" s="494"/>
      <c r="B127" s="482" t="s">
        <v>24</v>
      </c>
      <c r="C127" s="482"/>
      <c r="D127" s="85">
        <f>D130-D128</f>
        <v>948029.25029999716</v>
      </c>
      <c r="F127" s="85">
        <f>F130-F128</f>
        <v>814112.63668999798</v>
      </c>
      <c r="G127" s="85">
        <f>G130-G128</f>
        <v>948029.24784999993</v>
      </c>
      <c r="H127" s="11"/>
      <c r="I127" s="86">
        <f>+G127/$G$130</f>
        <v>0.41240627499313282</v>
      </c>
      <c r="K127" s="319"/>
    </row>
    <row r="128" spans="1:14" s="7" customFormat="1" ht="15.75" customHeight="1" x14ac:dyDescent="0.25">
      <c r="A128" s="494"/>
      <c r="B128" s="482" t="s">
        <v>25</v>
      </c>
      <c r="C128" s="482"/>
      <c r="D128" s="85">
        <f>+D106+D107+D108+D121</f>
        <v>1350745.7838000059</v>
      </c>
      <c r="F128" s="85">
        <f>+F106+F107+F108+F121</f>
        <v>1201627.2379299738</v>
      </c>
      <c r="G128" s="85">
        <f>+G106+G107+G108+G121</f>
        <v>1350745.7838000059</v>
      </c>
      <c r="H128" s="61"/>
      <c r="I128" s="86">
        <f>+G128/$G$130</f>
        <v>0.58759372500686713</v>
      </c>
      <c r="K128" s="319"/>
    </row>
    <row r="129" spans="1:18" ht="13.8" x14ac:dyDescent="0.25">
      <c r="B129" s="21"/>
      <c r="C129" s="18"/>
      <c r="D129" s="22"/>
      <c r="E129" s="7"/>
      <c r="F129" s="20"/>
      <c r="G129" s="20"/>
      <c r="H129" s="11"/>
      <c r="I129" s="21"/>
      <c r="K129" s="319"/>
    </row>
    <row r="130" spans="1:18" ht="26.25" customHeight="1" x14ac:dyDescent="0.3">
      <c r="A130" s="501" t="s">
        <v>26</v>
      </c>
      <c r="B130" s="495" t="s">
        <v>75</v>
      </c>
      <c r="C130" s="496"/>
      <c r="D130" s="87">
        <f>+D117+D121+D125</f>
        <v>2298775.0341000031</v>
      </c>
      <c r="E130"/>
      <c r="F130" s="87">
        <f>+F117+F121+F125</f>
        <v>2015739.8746199717</v>
      </c>
      <c r="G130" s="87">
        <f>+G117+G121+G125</f>
        <v>2298775.0316500058</v>
      </c>
      <c r="H130" s="11"/>
      <c r="I130" s="359">
        <v>2.9802322387695313E-8</v>
      </c>
      <c r="J130" s="358"/>
      <c r="K130" s="319"/>
    </row>
    <row r="131" spans="1:18" ht="14.25" customHeight="1" x14ac:dyDescent="0.25">
      <c r="A131" s="501"/>
      <c r="B131" s="497" t="s">
        <v>49</v>
      </c>
      <c r="C131" s="498"/>
      <c r="D131" s="138"/>
      <c r="E131" s="77"/>
      <c r="F131" s="88">
        <v>301788.11170999683</v>
      </c>
      <c r="G131" s="88">
        <v>413985.1811299969</v>
      </c>
      <c r="H131" s="11"/>
      <c r="I131" s="344">
        <v>9.7788870334625244E-8</v>
      </c>
      <c r="J131" s="344">
        <f>I131*1000</f>
        <v>9.7788870334625244E-5</v>
      </c>
    </row>
    <row r="132" spans="1:18" ht="14.25" customHeight="1" x14ac:dyDescent="0.25">
      <c r="A132" s="501"/>
      <c r="B132" s="497" t="s">
        <v>50</v>
      </c>
      <c r="C132" s="498"/>
      <c r="D132" s="138"/>
      <c r="E132" s="77"/>
      <c r="F132" s="88">
        <v>6065.2834500000008</v>
      </c>
      <c r="G132" s="88">
        <v>7203.3786799999953</v>
      </c>
      <c r="H132" s="11"/>
      <c r="I132" s="344">
        <v>1.5599653124809265E-8</v>
      </c>
      <c r="J132" s="344">
        <f>I132*1000</f>
        <v>1.5599653124809265E-5</v>
      </c>
    </row>
    <row r="133" spans="1:18" ht="27.45" customHeight="1" x14ac:dyDescent="0.3">
      <c r="A133" s="501"/>
      <c r="B133" s="495" t="s">
        <v>78</v>
      </c>
      <c r="C133" s="496"/>
      <c r="D133" s="87"/>
      <c r="E133"/>
      <c r="F133" s="89">
        <f>+F130-F131-F132</f>
        <v>1707886.4794599749</v>
      </c>
      <c r="G133" s="89">
        <f>+G130-G131-G132</f>
        <v>1877586.4718400089</v>
      </c>
      <c r="H133" s="11"/>
      <c r="I133" s="61"/>
    </row>
    <row r="134" spans="1:18" ht="14.25" customHeight="1" x14ac:dyDescent="0.3">
      <c r="A134" s="501"/>
      <c r="B134" s="497" t="s">
        <v>79</v>
      </c>
      <c r="C134" s="498"/>
      <c r="D134" s="262"/>
      <c r="E134" s="91"/>
      <c r="F134" s="111">
        <v>46006.874639999398</v>
      </c>
      <c r="G134" s="111">
        <v>17718.74278</v>
      </c>
      <c r="H134" s="11"/>
      <c r="I134" s="359">
        <f>G134-'Recaudación abierta'!C69</f>
        <v>-1.2732925824820995E-10</v>
      </c>
    </row>
    <row r="135" spans="1:18" ht="38.25" customHeight="1" x14ac:dyDescent="0.3">
      <c r="A135" s="501"/>
      <c r="B135" s="499" t="s">
        <v>80</v>
      </c>
      <c r="C135" s="500"/>
      <c r="D135" s="87"/>
      <c r="E135"/>
      <c r="F135" s="93">
        <f>+F133-F134</f>
        <v>1661879.6048199756</v>
      </c>
      <c r="G135" s="93">
        <f>+G133-G134</f>
        <v>1859867.7290600089</v>
      </c>
      <c r="H135" s="11"/>
      <c r="I135" s="103"/>
    </row>
    <row r="136" spans="1:18" customFormat="1" ht="15" customHeight="1" x14ac:dyDescent="0.3">
      <c r="A136" s="454" t="s">
        <v>198</v>
      </c>
      <c r="B136" s="454"/>
      <c r="C136" s="454"/>
      <c r="F136" s="359">
        <v>0</v>
      </c>
      <c r="G136" s="109"/>
      <c r="K136" s="122"/>
    </row>
    <row r="137" spans="1:18" ht="24" customHeight="1" x14ac:dyDescent="0.25">
      <c r="A137" s="510" t="s">
        <v>92</v>
      </c>
      <c r="B137" s="510"/>
      <c r="C137" s="510"/>
      <c r="D137" s="510"/>
      <c r="E137" s="510"/>
      <c r="F137" s="510"/>
      <c r="G137" s="510"/>
      <c r="H137" s="510"/>
      <c r="I137" s="510"/>
      <c r="J137" s="505"/>
      <c r="K137" s="505"/>
      <c r="L137" s="505"/>
      <c r="M137" s="505"/>
      <c r="N137" s="505"/>
      <c r="O137" s="505"/>
      <c r="P137" s="505"/>
      <c r="Q137" s="505"/>
      <c r="R137" s="505"/>
    </row>
    <row r="138" spans="1:18" ht="13.2" customHeight="1" x14ac:dyDescent="0.25">
      <c r="A138" s="454" t="s">
        <v>45</v>
      </c>
      <c r="B138" s="454"/>
      <c r="C138" s="454"/>
      <c r="D138" s="454"/>
      <c r="E138" s="454"/>
      <c r="F138" s="454"/>
      <c r="G138" s="454"/>
      <c r="H138" s="454"/>
      <c r="I138" s="454"/>
      <c r="J138" s="504"/>
      <c r="K138" s="504"/>
      <c r="L138" s="504"/>
      <c r="M138" s="504"/>
      <c r="N138" s="504"/>
      <c r="O138" s="504"/>
      <c r="P138" s="504"/>
      <c r="Q138" s="504"/>
      <c r="R138" s="504"/>
    </row>
    <row r="139" spans="1:18" ht="13.2" customHeight="1" x14ac:dyDescent="0.25">
      <c r="A139" s="454" t="s">
        <v>46</v>
      </c>
      <c r="B139" s="454"/>
      <c r="C139" s="454"/>
      <c r="D139" s="454"/>
      <c r="E139" s="454"/>
      <c r="F139" s="454"/>
      <c r="G139" s="454"/>
      <c r="H139" s="454"/>
      <c r="I139" s="454"/>
      <c r="J139" s="504"/>
      <c r="K139" s="504"/>
      <c r="L139" s="504"/>
      <c r="M139" s="504"/>
      <c r="N139" s="504"/>
      <c r="O139" s="504"/>
      <c r="P139" s="504"/>
      <c r="Q139" s="504"/>
      <c r="R139" s="504"/>
    </row>
    <row r="140" spans="1:18" ht="25.95" customHeight="1" x14ac:dyDescent="0.25">
      <c r="A140" s="454" t="s">
        <v>176</v>
      </c>
      <c r="B140" s="454"/>
      <c r="C140" s="454"/>
      <c r="D140" s="454"/>
      <c r="E140" s="454"/>
      <c r="F140" s="454"/>
      <c r="G140" s="454"/>
      <c r="H140" s="454"/>
      <c r="I140" s="454"/>
      <c r="J140" s="504"/>
      <c r="K140" s="504"/>
      <c r="L140" s="504"/>
      <c r="M140" s="504"/>
      <c r="N140" s="504"/>
      <c r="O140" s="504"/>
      <c r="P140" s="504"/>
      <c r="Q140" s="504"/>
      <c r="R140" s="504"/>
    </row>
    <row r="141" spans="1:18" ht="13.2" customHeight="1" x14ac:dyDescent="0.25">
      <c r="A141" s="454" t="s">
        <v>81</v>
      </c>
      <c r="B141" s="454"/>
      <c r="C141" s="454"/>
      <c r="D141" s="454"/>
      <c r="E141" s="454"/>
      <c r="F141" s="454"/>
      <c r="G141" s="454"/>
      <c r="H141" s="454"/>
      <c r="I141" s="454"/>
      <c r="J141" s="504"/>
      <c r="K141" s="504"/>
      <c r="L141" s="504"/>
      <c r="M141" s="504"/>
      <c r="N141" s="504"/>
      <c r="O141" s="504"/>
      <c r="P141" s="504"/>
      <c r="Q141" s="504"/>
      <c r="R141" s="504"/>
    </row>
    <row r="142" spans="1:18" ht="13.2" customHeight="1" x14ac:dyDescent="0.25">
      <c r="A142" s="454" t="s">
        <v>82</v>
      </c>
      <c r="B142" s="454"/>
      <c r="C142" s="454"/>
      <c r="D142" s="454"/>
      <c r="E142" s="454"/>
      <c r="F142" s="454"/>
      <c r="G142" s="454"/>
      <c r="H142" s="454"/>
      <c r="I142" s="454"/>
      <c r="J142" s="504"/>
      <c r="K142" s="504"/>
      <c r="L142" s="504"/>
      <c r="M142" s="504"/>
      <c r="N142" s="504"/>
      <c r="O142" s="504"/>
      <c r="P142" s="504"/>
      <c r="Q142" s="504"/>
      <c r="R142" s="504"/>
    </row>
    <row r="143" spans="1:18" ht="15" customHeight="1" x14ac:dyDescent="0.25">
      <c r="A143" s="454" t="s">
        <v>83</v>
      </c>
      <c r="B143" s="454"/>
      <c r="C143" s="454"/>
      <c r="D143" s="454"/>
      <c r="E143" s="454"/>
      <c r="F143" s="454"/>
      <c r="G143" s="454"/>
      <c r="H143" s="454"/>
      <c r="I143" s="454"/>
      <c r="J143" s="504"/>
      <c r="K143" s="504"/>
      <c r="L143" s="504"/>
      <c r="M143" s="504"/>
      <c r="N143" s="504"/>
      <c r="O143" s="504"/>
      <c r="P143" s="504"/>
      <c r="Q143" s="504"/>
      <c r="R143" s="504"/>
    </row>
    <row r="144" spans="1:18" ht="15" customHeight="1" x14ac:dyDescent="0.25">
      <c r="A144" s="454" t="s">
        <v>146</v>
      </c>
      <c r="B144" s="454"/>
      <c r="C144" s="454"/>
      <c r="D144" s="278"/>
      <c r="E144" s="278"/>
      <c r="F144" s="278"/>
      <c r="G144" s="278"/>
      <c r="H144" s="278"/>
      <c r="I144" s="278"/>
      <c r="J144" s="504"/>
      <c r="K144" s="504"/>
      <c r="L144" s="504"/>
      <c r="M144" s="504"/>
      <c r="N144" s="504"/>
      <c r="O144" s="504"/>
      <c r="P144" s="504"/>
      <c r="Q144" s="504"/>
      <c r="R144" s="504"/>
    </row>
    <row r="145" spans="1:18" x14ac:dyDescent="0.25">
      <c r="A145" s="454" t="s">
        <v>181</v>
      </c>
      <c r="B145" s="454"/>
      <c r="C145" s="454"/>
      <c r="D145" s="454"/>
      <c r="E145" s="454"/>
      <c r="F145" s="454"/>
      <c r="G145" s="454"/>
      <c r="H145" s="454"/>
      <c r="I145" s="454"/>
      <c r="J145" s="504"/>
      <c r="K145" s="504"/>
      <c r="L145" s="504"/>
      <c r="M145" s="504"/>
      <c r="N145" s="504"/>
      <c r="O145" s="504"/>
      <c r="P145" s="504"/>
      <c r="Q145" s="504"/>
      <c r="R145" s="504"/>
    </row>
    <row r="146" spans="1:18" x14ac:dyDescent="0.25">
      <c r="A146" s="502" t="s">
        <v>215</v>
      </c>
      <c r="B146" s="502"/>
      <c r="C146" s="502"/>
      <c r="D146" s="502"/>
      <c r="E146" s="502"/>
      <c r="F146" s="502"/>
      <c r="G146" s="502"/>
      <c r="H146" s="502"/>
      <c r="I146" s="502"/>
      <c r="J146" s="504"/>
      <c r="K146" s="504"/>
      <c r="L146" s="504"/>
      <c r="M146" s="504"/>
      <c r="N146" s="504"/>
      <c r="O146" s="504"/>
      <c r="P146" s="504"/>
      <c r="Q146" s="504"/>
      <c r="R146" s="504"/>
    </row>
    <row r="147" spans="1:18" x14ac:dyDescent="0.25">
      <c r="A147" s="454"/>
      <c r="B147" s="454"/>
      <c r="C147" s="454"/>
      <c r="D147" s="454"/>
      <c r="E147" s="454"/>
      <c r="F147" s="454"/>
      <c r="G147" s="454"/>
      <c r="H147" s="278"/>
      <c r="I147" s="278"/>
      <c r="K147" s="2"/>
    </row>
    <row r="148" spans="1:18" ht="15" customHeight="1" x14ac:dyDescent="0.25">
      <c r="A148" s="510" t="s">
        <v>35</v>
      </c>
      <c r="B148" s="510"/>
      <c r="C148" s="510"/>
      <c r="D148" s="279"/>
      <c r="E148" s="279"/>
      <c r="F148" s="279"/>
      <c r="G148" s="279"/>
      <c r="H148" s="279"/>
      <c r="I148" s="279"/>
    </row>
    <row r="149" spans="1:18" ht="15" customHeight="1" x14ac:dyDescent="0.25">
      <c r="A149" s="509" t="s">
        <v>171</v>
      </c>
      <c r="B149" s="509"/>
      <c r="C149" s="509"/>
      <c r="D149" s="509"/>
      <c r="E149" s="509"/>
      <c r="F149" s="509"/>
      <c r="G149" s="20"/>
      <c r="H149" s="7"/>
      <c r="I149" s="21"/>
    </row>
    <row r="150" spans="1:18" ht="15" customHeight="1" x14ac:dyDescent="0.25">
      <c r="A150" s="509" t="s">
        <v>68</v>
      </c>
      <c r="B150" s="509"/>
      <c r="C150" s="509"/>
      <c r="D150" s="509"/>
      <c r="E150" s="509"/>
      <c r="F150" s="509"/>
      <c r="G150" s="24"/>
      <c r="H150" s="24"/>
      <c r="I150" s="24"/>
    </row>
    <row r="151" spans="1:18" x14ac:dyDescent="0.25">
      <c r="A151" s="509" t="s">
        <v>9</v>
      </c>
      <c r="B151" s="509"/>
      <c r="C151" s="509"/>
      <c r="D151" s="509"/>
      <c r="E151" s="509"/>
      <c r="F151" s="509"/>
      <c r="G151" s="24"/>
      <c r="H151" s="24"/>
      <c r="I151" s="24"/>
    </row>
    <row r="152" spans="1:18" x14ac:dyDescent="0.25">
      <c r="C152" s="24"/>
      <c r="D152" s="24"/>
      <c r="E152" s="23"/>
      <c r="F152" s="23"/>
      <c r="G152" s="24"/>
      <c r="H152" s="24"/>
      <c r="I152" s="24"/>
    </row>
  </sheetData>
  <mergeCells count="72">
    <mergeCell ref="A144:C144"/>
    <mergeCell ref="A149:C149"/>
    <mergeCell ref="D149:F149"/>
    <mergeCell ref="A145:I145"/>
    <mergeCell ref="A130:A135"/>
    <mergeCell ref="B130:C130"/>
    <mergeCell ref="B131:C131"/>
    <mergeCell ref="B132:C132"/>
    <mergeCell ref="B133:C133"/>
    <mergeCell ref="B134:C134"/>
    <mergeCell ref="B135:C135"/>
    <mergeCell ref="A140:I140"/>
    <mergeCell ref="A139:I139"/>
    <mergeCell ref="A141:I141"/>
    <mergeCell ref="A142:I142"/>
    <mergeCell ref="A143:I143"/>
    <mergeCell ref="A150:C150"/>
    <mergeCell ref="D150:F150"/>
    <mergeCell ref="A148:C148"/>
    <mergeCell ref="A146:I146"/>
    <mergeCell ref="A147:G147"/>
    <mergeCell ref="A151:C151"/>
    <mergeCell ref="D151:F151"/>
    <mergeCell ref="A58:A84"/>
    <mergeCell ref="A136:C136"/>
    <mergeCell ref="A137:I137"/>
    <mergeCell ref="A138:I138"/>
    <mergeCell ref="A91:I91"/>
    <mergeCell ref="A95:A128"/>
    <mergeCell ref="B95:B117"/>
    <mergeCell ref="I95:I117"/>
    <mergeCell ref="B119:B121"/>
    <mergeCell ref="I119:I121"/>
    <mergeCell ref="B127:C127"/>
    <mergeCell ref="B128:C128"/>
    <mergeCell ref="B58:B80"/>
    <mergeCell ref="B82:B84"/>
    <mergeCell ref="I10:I32"/>
    <mergeCell ref="B34:B36"/>
    <mergeCell ref="I34:I36"/>
    <mergeCell ref="A1:I1"/>
    <mergeCell ref="A2:I2"/>
    <mergeCell ref="A3:I3"/>
    <mergeCell ref="A4:I4"/>
    <mergeCell ref="A6:I6"/>
    <mergeCell ref="B38:C38"/>
    <mergeCell ref="B39:C39"/>
    <mergeCell ref="A41:A46"/>
    <mergeCell ref="B41:C41"/>
    <mergeCell ref="A10:A39"/>
    <mergeCell ref="B10:B32"/>
    <mergeCell ref="J137:R137"/>
    <mergeCell ref="B42:C42"/>
    <mergeCell ref="B43:C43"/>
    <mergeCell ref="B44:C44"/>
    <mergeCell ref="B45:C45"/>
    <mergeCell ref="B46:C46"/>
    <mergeCell ref="B86:B88"/>
    <mergeCell ref="B123:B125"/>
    <mergeCell ref="I123:I125"/>
    <mergeCell ref="A52:C52"/>
    <mergeCell ref="A48:I48"/>
    <mergeCell ref="A55:C55"/>
    <mergeCell ref="J143:R143"/>
    <mergeCell ref="J144:R144"/>
    <mergeCell ref="J145:R145"/>
    <mergeCell ref="J146:R146"/>
    <mergeCell ref="J138:R138"/>
    <mergeCell ref="J139:R139"/>
    <mergeCell ref="J140:R140"/>
    <mergeCell ref="J141:R141"/>
    <mergeCell ref="J142:R142"/>
  </mergeCells>
  <conditionalFormatting sqref="F136">
    <cfRule type="cellIs" dxfId="33" priority="1" operator="notBetween">
      <formula>-1</formula>
      <formula>1</formula>
    </cfRule>
  </conditionalFormatting>
  <conditionalFormatting sqref="H9">
    <cfRule type="iconSet" priority="47">
      <iconSet>
        <cfvo type="percent" val="0"/>
        <cfvo type="num" val="0.95" gte="0"/>
        <cfvo type="num" val="1" gte="0"/>
      </iconSet>
    </cfRule>
    <cfRule type="iconSet" priority="49">
      <iconSet>
        <cfvo type="percent" val="0"/>
        <cfvo type="num" val="0.95"/>
        <cfvo type="num" val="1"/>
      </iconSet>
    </cfRule>
    <cfRule type="iconSet" priority="48">
      <iconSet>
        <cfvo type="percent" val="0"/>
        <cfvo type="num" val="0.95" gte="0"/>
        <cfvo type="num" val="0.99" gte="0"/>
      </iconSet>
    </cfRule>
  </conditionalFormatting>
  <conditionalFormatting sqref="H10">
    <cfRule type="iconSet" priority="44">
      <iconSet>
        <cfvo type="percent" val="0"/>
        <cfvo type="num" val="0.95"/>
        <cfvo type="num" val="1"/>
      </iconSet>
    </cfRule>
  </conditionalFormatting>
  <conditionalFormatting sqref="H18">
    <cfRule type="iconSet" priority="249">
      <iconSet>
        <cfvo type="percent" val="0"/>
        <cfvo type="num" val="0.95"/>
        <cfvo type="num" val="1"/>
      </iconSet>
    </cfRule>
    <cfRule type="iconSet" priority="250">
      <iconSet>
        <cfvo type="percent" val="0"/>
        <cfvo type="num" val="0.95" gte="0"/>
        <cfvo type="num" val="0.99" gte="0"/>
      </iconSet>
    </cfRule>
    <cfRule type="iconSet" priority="251">
      <iconSet>
        <cfvo type="percent" val="0"/>
        <cfvo type="num" val="0.95" gte="0"/>
        <cfvo type="num" val="1" gte="0"/>
      </iconSet>
    </cfRule>
    <cfRule type="iconSet" priority="252">
      <iconSet>
        <cfvo type="percent" val="0"/>
        <cfvo type="num" val="0.95" gte="0"/>
        <cfvo type="num" val="1" gte="0"/>
      </iconSet>
    </cfRule>
  </conditionalFormatting>
  <conditionalFormatting sqref="H19">
    <cfRule type="iconSet" priority="28">
      <iconSet>
        <cfvo type="percent" val="0"/>
        <cfvo type="num" val="0.95"/>
        <cfvo type="num" val="1"/>
      </iconSet>
    </cfRule>
    <cfRule type="iconSet" priority="29">
      <iconSet>
        <cfvo type="percent" val="0"/>
        <cfvo type="num" val="0.95" gte="0"/>
        <cfvo type="num" val="0.99" gte="0"/>
      </iconSet>
    </cfRule>
    <cfRule type="iconSet" priority="30">
      <iconSet>
        <cfvo type="percent" val="0"/>
        <cfvo type="num" val="0.95" gte="0"/>
        <cfvo type="num" val="1" gte="0"/>
      </iconSet>
    </cfRule>
    <cfRule type="iconSet" priority="31">
      <iconSet>
        <cfvo type="percent" val="0"/>
        <cfvo type="num" val="0.95" gte="0"/>
        <cfvo type="num" val="1" gte="0"/>
      </iconSet>
    </cfRule>
  </conditionalFormatting>
  <conditionalFormatting sqref="H20 H11:H14 H16:H17">
    <cfRule type="iconSet" priority="42">
      <iconSet>
        <cfvo type="percent" val="0"/>
        <cfvo type="num" val="0.95"/>
        <cfvo type="num" val="1"/>
      </iconSet>
    </cfRule>
  </conditionalFormatting>
  <conditionalFormatting sqref="H21:H22">
    <cfRule type="iconSet" priority="39">
      <iconSet>
        <cfvo type="percent" val="0"/>
        <cfvo type="num" val="0.95"/>
        <cfvo type="num" val="1"/>
      </iconSet>
    </cfRule>
  </conditionalFormatting>
  <conditionalFormatting sqref="H24:H30">
    <cfRule type="iconSet" priority="125">
      <iconSet>
        <cfvo type="percent" val="0"/>
        <cfvo type="num" val="0.95"/>
        <cfvo type="num" val="1"/>
      </iconSet>
    </cfRule>
  </conditionalFormatting>
  <conditionalFormatting sqref="H24:H31 H11:H14 H16:H17 H20">
    <cfRule type="iconSet" priority="134">
      <iconSet>
        <cfvo type="percent" val="0"/>
        <cfvo type="num" val="0.95" gte="0"/>
        <cfvo type="num" val="1" gte="0"/>
      </iconSet>
    </cfRule>
  </conditionalFormatting>
  <conditionalFormatting sqref="H24:H32 H10:H14 H16:H17 H20">
    <cfRule type="iconSet" priority="128">
      <iconSet>
        <cfvo type="percent" val="0"/>
        <cfvo type="num" val="0.95" gte="0"/>
        <cfvo type="num" val="1" gte="0"/>
      </iconSet>
    </cfRule>
  </conditionalFormatting>
  <conditionalFormatting sqref="H31">
    <cfRule type="iconSet" priority="61">
      <iconSet>
        <cfvo type="percent" val="0"/>
        <cfvo type="num" val="0.95"/>
        <cfvo type="num" val="1"/>
      </iconSet>
    </cfRule>
  </conditionalFormatting>
  <conditionalFormatting sqref="H32">
    <cfRule type="iconSet" priority="43">
      <iconSet>
        <cfvo type="percent" val="0"/>
        <cfvo type="num" val="0.95"/>
        <cfvo type="num" val="1"/>
      </iconSet>
    </cfRule>
  </conditionalFormatting>
  <conditionalFormatting sqref="H34:H38 H21:H23 H40">
    <cfRule type="iconSet" priority="41">
      <iconSet>
        <cfvo type="percent" val="0"/>
        <cfvo type="num" val="0.95"/>
        <cfvo type="num" val="1"/>
      </iconSet>
    </cfRule>
  </conditionalFormatting>
  <conditionalFormatting sqref="H34:H38 H21:H23">
    <cfRule type="iconSet" priority="40">
      <iconSet>
        <cfvo type="percent" val="0"/>
        <cfvo type="num" val="0.95"/>
        <cfvo type="num" val="1"/>
      </iconSet>
    </cfRule>
  </conditionalFormatting>
  <conditionalFormatting sqref="H40 H10:H14 H16:H17 H20:H38">
    <cfRule type="iconSet" priority="46">
      <iconSet>
        <cfvo type="percent" val="0"/>
        <cfvo type="num" val="0.95" gte="0"/>
        <cfvo type="num" val="0.99" gte="0"/>
      </iconSet>
    </cfRule>
  </conditionalFormatting>
  <conditionalFormatting sqref="H41:H46">
    <cfRule type="iconSet" priority="36">
      <iconSet>
        <cfvo type="percent" val="0"/>
        <cfvo type="num" val="0.95"/>
        <cfvo type="num" val="1"/>
      </iconSet>
    </cfRule>
    <cfRule type="iconSet" priority="37">
      <iconSet>
        <cfvo type="percent" val="0"/>
        <cfvo type="num" val="0.95"/>
        <cfvo type="num" val="1"/>
      </iconSet>
    </cfRule>
    <cfRule type="iconSet" priority="38">
      <iconSet>
        <cfvo type="percent" val="0"/>
        <cfvo type="num" val="0.95" gte="0"/>
        <cfvo type="num" val="0.99" gte="0"/>
      </iconSet>
    </cfRule>
  </conditionalFormatting>
  <conditionalFormatting sqref="H95">
    <cfRule type="iconSet" priority="58">
      <iconSet>
        <cfvo type="percent" val="0"/>
        <cfvo type="num" val="0.95"/>
        <cfvo type="num" val="1"/>
      </iconSet>
    </cfRule>
  </conditionalFormatting>
  <conditionalFormatting sqref="H103">
    <cfRule type="iconSet" priority="20">
      <iconSet>
        <cfvo type="percent" val="0"/>
        <cfvo type="num" val="0.95"/>
        <cfvo type="num" val="1"/>
      </iconSet>
    </cfRule>
    <cfRule type="iconSet" priority="21">
      <iconSet>
        <cfvo type="percent" val="0"/>
        <cfvo type="num" val="0.95" gte="0"/>
        <cfvo type="num" val="0.99" gte="0"/>
      </iconSet>
    </cfRule>
    <cfRule type="iconSet" priority="22">
      <iconSet>
        <cfvo type="percent" val="0"/>
        <cfvo type="num" val="0.95" gte="0"/>
        <cfvo type="num" val="1" gte="0"/>
      </iconSet>
    </cfRule>
    <cfRule type="iconSet" priority="23">
      <iconSet>
        <cfvo type="percent" val="0"/>
        <cfvo type="num" val="0.95" gte="0"/>
        <cfvo type="num" val="1" gte="0"/>
      </iconSet>
    </cfRule>
  </conditionalFormatting>
  <conditionalFormatting sqref="H104">
    <cfRule type="iconSet" priority="26">
      <iconSet>
        <cfvo type="percent" val="0"/>
        <cfvo type="num" val="0.95" gte="0"/>
        <cfvo type="num" val="1" gte="0"/>
      </iconSet>
    </cfRule>
    <cfRule type="iconSet" priority="27">
      <iconSet>
        <cfvo type="percent" val="0"/>
        <cfvo type="num" val="0.95" gte="0"/>
        <cfvo type="num" val="1" gte="0"/>
      </iconSet>
    </cfRule>
    <cfRule type="iconSet" priority="24">
      <iconSet>
        <cfvo type="percent" val="0"/>
        <cfvo type="num" val="0.95"/>
        <cfvo type="num" val="1"/>
      </iconSet>
    </cfRule>
    <cfRule type="iconSet" priority="25">
      <iconSet>
        <cfvo type="percent" val="0"/>
        <cfvo type="num" val="0.95" gte="0"/>
        <cfvo type="num" val="0.99" gte="0"/>
      </iconSet>
    </cfRule>
  </conditionalFormatting>
  <conditionalFormatting sqref="H105 H96:H102">
    <cfRule type="iconSet" priority="56">
      <iconSet>
        <cfvo type="percent" val="0"/>
        <cfvo type="num" val="0.95"/>
        <cfvo type="num" val="1"/>
      </iconSet>
    </cfRule>
  </conditionalFormatting>
  <conditionalFormatting sqref="H106:H107">
    <cfRule type="iconSet" priority="366">
      <iconSet>
        <cfvo type="percent" val="0"/>
        <cfvo type="num" val="0.95"/>
        <cfvo type="num" val="1"/>
      </iconSet>
    </cfRule>
  </conditionalFormatting>
  <conditionalFormatting sqref="H109:H114 H96:H102 H105">
    <cfRule type="iconSet" priority="243">
      <iconSet>
        <cfvo type="percent" val="0"/>
        <cfvo type="num" val="0.95" gte="0"/>
        <cfvo type="num" val="1" gte="0"/>
      </iconSet>
    </cfRule>
  </conditionalFormatting>
  <conditionalFormatting sqref="H109:H114">
    <cfRule type="iconSet" priority="242">
      <iconSet>
        <cfvo type="percent" val="0"/>
        <cfvo type="num" val="0.95"/>
        <cfvo type="num" val="1"/>
      </iconSet>
    </cfRule>
  </conditionalFormatting>
  <conditionalFormatting sqref="H115">
    <cfRule type="iconSet" priority="12">
      <iconSet>
        <cfvo type="percent" val="0"/>
        <cfvo type="num" val="0.95"/>
        <cfvo type="num" val="1"/>
      </iconSet>
    </cfRule>
    <cfRule type="iconSet" priority="15">
      <iconSet>
        <cfvo type="percent" val="0"/>
        <cfvo type="num" val="0.95" gte="0"/>
        <cfvo type="num" val="1" gte="0"/>
      </iconSet>
    </cfRule>
    <cfRule type="iconSet" priority="14">
      <iconSet>
        <cfvo type="percent" val="0"/>
        <cfvo type="num" val="0.95" gte="0"/>
        <cfvo type="num" val="1" gte="0"/>
      </iconSet>
    </cfRule>
    <cfRule type="iconSet" priority="13">
      <iconSet>
        <cfvo type="percent" val="0"/>
        <cfvo type="num" val="0.95" gte="0"/>
        <cfvo type="num" val="0.99" gte="0"/>
      </iconSet>
    </cfRule>
  </conditionalFormatting>
  <conditionalFormatting sqref="H116">
    <cfRule type="iconSet" priority="19">
      <iconSet>
        <cfvo type="percent" val="0"/>
        <cfvo type="num" val="0.95" gte="0"/>
        <cfvo type="num" val="1" gte="0"/>
      </iconSet>
    </cfRule>
    <cfRule type="iconSet" priority="18">
      <iconSet>
        <cfvo type="percent" val="0"/>
        <cfvo type="num" val="0.95" gte="0"/>
        <cfvo type="num" val="1" gte="0"/>
      </iconSet>
    </cfRule>
    <cfRule type="iconSet" priority="17">
      <iconSet>
        <cfvo type="percent" val="0"/>
        <cfvo type="num" val="0.95" gte="0"/>
        <cfvo type="num" val="0.99" gte="0"/>
      </iconSet>
    </cfRule>
    <cfRule type="iconSet" priority="16">
      <iconSet>
        <cfvo type="percent" val="0"/>
        <cfvo type="num" val="0.95"/>
        <cfvo type="num" val="1"/>
      </iconSet>
    </cfRule>
  </conditionalFormatting>
  <conditionalFormatting sqref="H117 H109:H114 H95:H102 H105">
    <cfRule type="iconSet" priority="246">
      <iconSet>
        <cfvo type="percent" val="0"/>
        <cfvo type="num" val="0.95" gte="0"/>
        <cfvo type="num" val="1" gte="0"/>
      </iconSet>
    </cfRule>
  </conditionalFormatting>
  <conditionalFormatting sqref="H117">
    <cfRule type="iconSet" priority="57">
      <iconSet>
        <cfvo type="percent" val="0"/>
        <cfvo type="num" val="0.95"/>
        <cfvo type="num" val="1"/>
      </iconSet>
    </cfRule>
  </conditionalFormatting>
  <conditionalFormatting sqref="H123:H125">
    <cfRule type="iconSet" priority="8">
      <iconSet>
        <cfvo type="percent" val="0"/>
        <cfvo type="num" val="0.95"/>
        <cfvo type="num" val="1"/>
      </iconSet>
    </cfRule>
    <cfRule type="iconSet" priority="7">
      <iconSet>
        <cfvo type="percent" val="0"/>
        <cfvo type="num" val="0.95" gte="0"/>
        <cfvo type="num" val="0.99" gte="0"/>
      </iconSet>
    </cfRule>
    <cfRule type="iconSet" priority="6">
      <iconSet>
        <cfvo type="percent" val="0"/>
        <cfvo type="num" val="0.95"/>
        <cfvo type="num" val="1"/>
      </iconSet>
    </cfRule>
  </conditionalFormatting>
  <conditionalFormatting sqref="H126:H127 H119:H122 H106:H108">
    <cfRule type="iconSet" priority="367">
      <iconSet>
        <cfvo type="percent" val="0"/>
        <cfvo type="num" val="0.95"/>
        <cfvo type="num" val="1"/>
      </iconSet>
    </cfRule>
  </conditionalFormatting>
  <conditionalFormatting sqref="H129 H95:H102 H105:H114 H117:H122 H126:H127">
    <cfRule type="iconSet" priority="60">
      <iconSet>
        <cfvo type="percent" val="0"/>
        <cfvo type="num" val="0.95" gte="0"/>
        <cfvo type="num" val="0.99" gte="0"/>
      </iconSet>
    </cfRule>
  </conditionalFormatting>
  <conditionalFormatting sqref="H129 H106:H108 H119:H122 H126:H127">
    <cfRule type="iconSet" priority="55">
      <iconSet>
        <cfvo type="percent" val="0"/>
        <cfvo type="num" val="0.95"/>
        <cfvo type="num" val="1"/>
      </iconSet>
    </cfRule>
  </conditionalFormatting>
  <conditionalFormatting sqref="H130:H135">
    <cfRule type="iconSet" priority="50">
      <iconSet>
        <cfvo type="percent" val="0"/>
        <cfvo type="num" val="0.95"/>
        <cfvo type="num" val="1"/>
      </iconSet>
    </cfRule>
    <cfRule type="iconSet" priority="51">
      <iconSet>
        <cfvo type="percent" val="0"/>
        <cfvo type="num" val="0.95"/>
        <cfvo type="num" val="1"/>
      </iconSet>
    </cfRule>
    <cfRule type="iconSet" priority="52">
      <iconSet>
        <cfvo type="percent" val="0"/>
        <cfvo type="num" val="0.95" gte="0"/>
        <cfvo type="num" val="0.99" gte="0"/>
      </iconSet>
    </cfRule>
  </conditionalFormatting>
  <conditionalFormatting sqref="I41:I43">
    <cfRule type="cellIs" dxfId="32" priority="4" operator="notEqual">
      <formula>0</formula>
    </cfRule>
  </conditionalFormatting>
  <conditionalFormatting sqref="I134">
    <cfRule type="cellIs" dxfId="31" priority="2" operator="notBetween">
      <formula>-1</formula>
      <formula>1</formula>
    </cfRule>
  </conditionalFormatting>
  <conditionalFormatting sqref="I130:J132">
    <cfRule type="cellIs" dxfId="30" priority="3" operator="notBetween">
      <formula>-1</formula>
      <formula>1</formula>
    </cfRule>
  </conditionalFormatting>
  <printOptions horizontalCentered="1" verticalCentered="1"/>
  <pageMargins left="0.74803149606299213" right="0.74803149606299213" top="0.35" bottom="0.39370078740157483" header="0.26" footer="0.19685039370078741"/>
  <pageSetup paperSize="9" scale="26" orientation="landscape" r:id="rId1"/>
  <headerFooter alignWithMargins="0">
    <oddHeader>&amp;R&amp;"Arial,Negrita"&amp;11CUADRO No. "A1"</oddHeader>
    <oddFooter>&amp;LFecha:  &amp;D&amp;RPlanificación Nacional.- XM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154"/>
  <sheetViews>
    <sheetView showGridLines="0" topLeftCell="A31" zoomScaleNormal="100" zoomScaleSheetLayoutView="85" workbookViewId="0">
      <selection activeCell="G128" sqref="G128"/>
    </sheetView>
  </sheetViews>
  <sheetFormatPr baseColWidth="10" defaultColWidth="11.44140625" defaultRowHeight="13.2" outlineLevelRow="1" x14ac:dyDescent="0.25"/>
  <cols>
    <col min="1" max="2" width="5.6640625" style="2" customWidth="1"/>
    <col min="3" max="3" width="63.6640625" style="2" customWidth="1"/>
    <col min="4" max="4" width="18.44140625" style="2" customWidth="1"/>
    <col min="5" max="5" width="1.33203125" style="2" customWidth="1"/>
    <col min="6" max="6" width="20.33203125" style="2" customWidth="1"/>
    <col min="7" max="7" width="20.44140625" style="2" customWidth="1"/>
    <col min="8" max="8" width="1.5546875" style="2" customWidth="1"/>
    <col min="9" max="9" width="15.109375" style="2" customWidth="1"/>
    <col min="10" max="10" width="13.88671875" style="25" customWidth="1"/>
    <col min="11" max="11" width="11.44140625" style="2" customWidth="1"/>
    <col min="12" max="12" width="15" style="2" bestFit="1" customWidth="1"/>
    <col min="13" max="16384" width="11.44140625" style="2"/>
  </cols>
  <sheetData>
    <row r="1" spans="1:10" ht="27.75" customHeight="1" x14ac:dyDescent="0.25">
      <c r="A1" s="455" t="s">
        <v>52</v>
      </c>
      <c r="B1" s="455"/>
      <c r="C1" s="455"/>
      <c r="D1" s="455"/>
      <c r="E1" s="455"/>
      <c r="F1" s="455"/>
      <c r="G1" s="455"/>
      <c r="H1" s="455"/>
      <c r="I1" s="455"/>
    </row>
    <row r="2" spans="1:10" ht="17.399999999999999" x14ac:dyDescent="0.25">
      <c r="A2" s="456" t="s">
        <v>53</v>
      </c>
      <c r="B2" s="456"/>
      <c r="C2" s="456"/>
      <c r="D2" s="456"/>
      <c r="E2" s="456"/>
      <c r="F2" s="456"/>
      <c r="G2" s="456"/>
      <c r="H2" s="456"/>
      <c r="I2" s="456"/>
    </row>
    <row r="3" spans="1:10" ht="20.25" customHeight="1" x14ac:dyDescent="0.25">
      <c r="A3" s="457" t="s">
        <v>185</v>
      </c>
      <c r="B3" s="457"/>
      <c r="C3" s="457"/>
      <c r="D3" s="457"/>
      <c r="E3" s="457"/>
      <c r="F3" s="457"/>
      <c r="G3" s="457"/>
      <c r="H3" s="457"/>
      <c r="I3" s="457"/>
    </row>
    <row r="4" spans="1:10" ht="17.25" customHeight="1" x14ac:dyDescent="0.25">
      <c r="A4" s="508" t="s">
        <v>73</v>
      </c>
      <c r="B4" s="508"/>
      <c r="C4" s="508"/>
      <c r="D4" s="508"/>
      <c r="E4" s="508"/>
      <c r="F4" s="508"/>
      <c r="G4" s="508"/>
      <c r="H4" s="508"/>
      <c r="I4" s="508"/>
    </row>
    <row r="5" spans="1:10" ht="15.6" x14ac:dyDescent="0.3">
      <c r="A5" s="62"/>
      <c r="B5" s="62"/>
      <c r="C5" s="62"/>
      <c r="D5" s="62"/>
      <c r="E5" s="62"/>
      <c r="F5" s="62"/>
      <c r="G5" s="62"/>
      <c r="H5" s="62"/>
      <c r="I5" s="62"/>
    </row>
    <row r="6" spans="1:10" customFormat="1" ht="31.5" customHeight="1" x14ac:dyDescent="0.3">
      <c r="A6" s="459" t="s">
        <v>42</v>
      </c>
      <c r="B6" s="460"/>
      <c r="C6" s="460"/>
      <c r="D6" s="460"/>
      <c r="E6" s="460"/>
      <c r="F6" s="460"/>
      <c r="G6" s="460"/>
      <c r="H6" s="460"/>
      <c r="I6" s="461"/>
      <c r="J6" s="126"/>
    </row>
    <row r="7" spans="1:10" ht="15.6" x14ac:dyDescent="0.3">
      <c r="C7" s="3"/>
      <c r="D7" s="4"/>
      <c r="G7" s="4"/>
    </row>
    <row r="8" spans="1:10" s="5" customFormat="1" ht="60" customHeight="1" x14ac:dyDescent="0.25">
      <c r="C8" s="41"/>
      <c r="D8" s="42" t="s">
        <v>217</v>
      </c>
      <c r="E8" s="6"/>
      <c r="F8" s="42" t="s">
        <v>172</v>
      </c>
      <c r="G8" s="42" t="s">
        <v>173</v>
      </c>
      <c r="H8" s="6"/>
      <c r="I8" s="42" t="s">
        <v>175</v>
      </c>
      <c r="J8" s="28"/>
    </row>
    <row r="9" spans="1:10" s="7" customFormat="1" ht="4.5" customHeight="1" x14ac:dyDescent="0.3">
      <c r="C9" s="8"/>
      <c r="D9" s="33"/>
      <c r="E9" s="10"/>
      <c r="F9" s="9"/>
      <c r="G9" s="9"/>
      <c r="H9" s="10"/>
      <c r="J9" s="124"/>
    </row>
    <row r="10" spans="1:10" s="5" customFormat="1" ht="15.9" customHeight="1" x14ac:dyDescent="0.25">
      <c r="A10" s="478" t="s">
        <v>20</v>
      </c>
      <c r="B10" s="479" t="s">
        <v>21</v>
      </c>
      <c r="C10" s="98" t="s">
        <v>1</v>
      </c>
      <c r="D10" s="128">
        <f>D95</f>
        <v>423765.99256999948</v>
      </c>
      <c r="E10" s="114"/>
      <c r="F10" s="128">
        <f>F95-F58</f>
        <v>378883.57859000028</v>
      </c>
      <c r="G10" s="128">
        <f>G95-G58</f>
        <v>423765.99256999948</v>
      </c>
      <c r="H10" s="11"/>
      <c r="I10" s="483">
        <f>+G32/G41</f>
        <v>0.83062698590748751</v>
      </c>
      <c r="J10" s="28"/>
    </row>
    <row r="11" spans="1:10" ht="15.9" customHeight="1" outlineLevel="1" x14ac:dyDescent="0.25">
      <c r="A11" s="478"/>
      <c r="B11" s="480"/>
      <c r="C11" s="99" t="s">
        <v>43</v>
      </c>
      <c r="D11" s="36">
        <f>D96</f>
        <v>215291.88660999949</v>
      </c>
      <c r="E11" s="114"/>
      <c r="F11" s="36">
        <f>F96-F59</f>
        <v>195684.57841000019</v>
      </c>
      <c r="G11" s="36">
        <f>G96-G59</f>
        <v>215291.88660999949</v>
      </c>
      <c r="I11" s="484"/>
    </row>
    <row r="12" spans="1:10" s="190" customFormat="1" ht="15.9" customHeight="1" outlineLevel="1" x14ac:dyDescent="0.25">
      <c r="A12" s="478"/>
      <c r="B12" s="480"/>
      <c r="C12" s="99" t="s">
        <v>178</v>
      </c>
      <c r="D12" s="296">
        <f>D97</f>
        <v>186463.00133999999</v>
      </c>
      <c r="E12" s="103"/>
      <c r="F12" s="296">
        <f>F97</f>
        <v>163850.84099000011</v>
      </c>
      <c r="G12" s="296">
        <f>G97</f>
        <v>186463.00133999999</v>
      </c>
      <c r="I12" s="484"/>
      <c r="J12" s="186"/>
    </row>
    <row r="13" spans="1:10" s="190" customFormat="1" ht="15.9" customHeight="1" outlineLevel="1" x14ac:dyDescent="0.25">
      <c r="A13" s="478"/>
      <c r="B13" s="480"/>
      <c r="C13" s="99" t="s">
        <v>182</v>
      </c>
      <c r="D13" s="296">
        <f>D98</f>
        <v>1705.2692</v>
      </c>
      <c r="E13" s="103"/>
      <c r="F13" s="296">
        <f>F98</f>
        <v>0</v>
      </c>
      <c r="G13" s="296">
        <f>G98</f>
        <v>1705.2692</v>
      </c>
      <c r="I13" s="484"/>
      <c r="J13" s="186"/>
    </row>
    <row r="14" spans="1:10" ht="15.9" customHeight="1" outlineLevel="1" x14ac:dyDescent="0.25">
      <c r="A14" s="478"/>
      <c r="B14" s="480"/>
      <c r="C14" s="99" t="s">
        <v>15</v>
      </c>
      <c r="D14" s="296">
        <f>D99</f>
        <v>32.561599999999999</v>
      </c>
      <c r="E14" s="103"/>
      <c r="F14" s="296">
        <f t="shared" ref="F14:G28" si="0">F99-F60</f>
        <v>60.418080000000003</v>
      </c>
      <c r="G14" s="296">
        <f t="shared" si="0"/>
        <v>32.561599999999999</v>
      </c>
      <c r="I14" s="484"/>
    </row>
    <row r="15" spans="1:10" ht="15.9" customHeight="1" outlineLevel="1" x14ac:dyDescent="0.25">
      <c r="A15" s="478"/>
      <c r="B15" s="480"/>
      <c r="C15" s="99" t="s">
        <v>44</v>
      </c>
      <c r="D15" s="144">
        <f t="shared" ref="D15:D18" si="1">D100</f>
        <v>20273.273819999999</v>
      </c>
      <c r="E15" s="326"/>
      <c r="F15" s="144">
        <f t="shared" si="0"/>
        <v>19287.741110000014</v>
      </c>
      <c r="G15" s="144">
        <f t="shared" si="0"/>
        <v>20273.273819999999</v>
      </c>
      <c r="H15" s="68"/>
      <c r="I15" s="484"/>
    </row>
    <row r="16" spans="1:10" ht="15.9" customHeight="1" outlineLevel="1" x14ac:dyDescent="0.25">
      <c r="A16" s="478"/>
      <c r="B16" s="480"/>
      <c r="C16" s="100" t="s">
        <v>14</v>
      </c>
      <c r="D16" s="36">
        <f t="shared" si="1"/>
        <v>9316.653409999999</v>
      </c>
      <c r="E16" s="114"/>
      <c r="F16" s="36">
        <f t="shared" si="0"/>
        <v>9562.2587700000113</v>
      </c>
      <c r="G16" s="36">
        <f t="shared" si="0"/>
        <v>9316.653409999999</v>
      </c>
      <c r="I16" s="484"/>
    </row>
    <row r="17" spans="1:13" ht="15.9" customHeight="1" outlineLevel="1" x14ac:dyDescent="0.25">
      <c r="A17" s="478"/>
      <c r="B17" s="480"/>
      <c r="C17" s="100" t="s">
        <v>13</v>
      </c>
      <c r="D17" s="36">
        <f t="shared" si="1"/>
        <v>9638.4632499999989</v>
      </c>
      <c r="E17" s="114"/>
      <c r="F17" s="36">
        <f t="shared" si="0"/>
        <v>8059.1954000000032</v>
      </c>
      <c r="G17" s="36">
        <f t="shared" si="0"/>
        <v>9638.4632499999989</v>
      </c>
      <c r="I17" s="484"/>
    </row>
    <row r="18" spans="1:13" ht="15.9" customHeight="1" outlineLevel="1" x14ac:dyDescent="0.25">
      <c r="A18" s="478"/>
      <c r="B18" s="480"/>
      <c r="C18" s="100" t="s">
        <v>12</v>
      </c>
      <c r="D18" s="36">
        <f t="shared" si="1"/>
        <v>1273.07593</v>
      </c>
      <c r="E18" s="114"/>
      <c r="F18" s="36">
        <f t="shared" si="0"/>
        <v>1604.76758</v>
      </c>
      <c r="G18" s="36">
        <f t="shared" si="0"/>
        <v>1273.07593</v>
      </c>
      <c r="I18" s="484"/>
    </row>
    <row r="19" spans="1:13" ht="15.9" customHeight="1" outlineLevel="1" x14ac:dyDescent="0.25">
      <c r="A19" s="478"/>
      <c r="B19" s="480"/>
      <c r="C19" s="100" t="s">
        <v>63</v>
      </c>
      <c r="D19" s="36">
        <f>D104</f>
        <v>45.081230000000012</v>
      </c>
      <c r="E19" s="114"/>
      <c r="F19" s="36">
        <f t="shared" si="0"/>
        <v>61.519359999999992</v>
      </c>
      <c r="G19" s="36">
        <f t="shared" si="0"/>
        <v>45.081230000000012</v>
      </c>
      <c r="I19" s="484"/>
    </row>
    <row r="20" spans="1:13" ht="15.9" customHeight="1" outlineLevel="1" x14ac:dyDescent="0.25">
      <c r="A20" s="478"/>
      <c r="B20" s="480"/>
      <c r="C20" s="100" t="s">
        <v>67</v>
      </c>
      <c r="D20" s="36">
        <f>D105</f>
        <v>0</v>
      </c>
      <c r="E20" s="114"/>
      <c r="F20" s="36">
        <f t="shared" si="0"/>
        <v>0</v>
      </c>
      <c r="G20" s="36">
        <f t="shared" si="0"/>
        <v>0</v>
      </c>
      <c r="I20" s="484"/>
    </row>
    <row r="21" spans="1:13" ht="15.9" customHeight="1" x14ac:dyDescent="0.25">
      <c r="A21" s="478"/>
      <c r="B21" s="480"/>
      <c r="C21" s="71" t="s">
        <v>40</v>
      </c>
      <c r="D21" s="144">
        <f>D106</f>
        <v>668175.50835000246</v>
      </c>
      <c r="E21" s="114"/>
      <c r="F21" s="144">
        <f t="shared" si="0"/>
        <v>570251.67152000533</v>
      </c>
      <c r="G21" s="144">
        <f t="shared" si="0"/>
        <v>668175.50835000246</v>
      </c>
      <c r="H21" s="11"/>
      <c r="I21" s="484"/>
    </row>
    <row r="22" spans="1:13" ht="15.9" customHeight="1" x14ac:dyDescent="0.25">
      <c r="A22" s="478"/>
      <c r="B22" s="480"/>
      <c r="C22" s="101" t="s">
        <v>41</v>
      </c>
      <c r="D22" s="144">
        <f>D107</f>
        <v>47660.356460000243</v>
      </c>
      <c r="E22" s="114"/>
      <c r="F22" s="144">
        <f t="shared" si="0"/>
        <v>40464.856829999997</v>
      </c>
      <c r="G22" s="144">
        <f t="shared" si="0"/>
        <v>47660.356460000243</v>
      </c>
      <c r="H22" s="11"/>
      <c r="I22" s="484"/>
    </row>
    <row r="23" spans="1:13" s="5" customFormat="1" ht="15.9" customHeight="1" x14ac:dyDescent="0.25">
      <c r="A23" s="478"/>
      <c r="B23" s="480"/>
      <c r="C23" s="102" t="s">
        <v>18</v>
      </c>
      <c r="D23" s="144">
        <f t="shared" ref="D23:D31" si="2">D108</f>
        <v>4143.5441900000014</v>
      </c>
      <c r="E23" s="114"/>
      <c r="F23" s="144">
        <f t="shared" si="0"/>
        <v>3830.56655</v>
      </c>
      <c r="G23" s="144">
        <f t="shared" si="0"/>
        <v>4143.5441900000014</v>
      </c>
      <c r="H23" s="7"/>
      <c r="I23" s="484"/>
      <c r="J23" s="25"/>
      <c r="K23" s="2"/>
      <c r="L23" s="2"/>
    </row>
    <row r="24" spans="1:13" ht="15.9" customHeight="1" x14ac:dyDescent="0.25">
      <c r="A24" s="478"/>
      <c r="B24" s="480"/>
      <c r="C24" s="102" t="s">
        <v>5</v>
      </c>
      <c r="D24" s="144">
        <f t="shared" si="2"/>
        <v>18197.98565999978</v>
      </c>
      <c r="E24" s="114"/>
      <c r="F24" s="144">
        <f t="shared" si="0"/>
        <v>30227.229039999991</v>
      </c>
      <c r="G24" s="144">
        <f t="shared" si="0"/>
        <v>18197.98565999978</v>
      </c>
      <c r="H24" s="11"/>
      <c r="I24" s="484"/>
    </row>
    <row r="25" spans="1:13" ht="15.9" customHeight="1" x14ac:dyDescent="0.25">
      <c r="A25" s="478"/>
      <c r="B25" s="480"/>
      <c r="C25" s="102" t="s">
        <v>6</v>
      </c>
      <c r="D25" s="144">
        <f t="shared" si="2"/>
        <v>108162.79736</v>
      </c>
      <c r="E25" s="114"/>
      <c r="F25" s="144">
        <f t="shared" si="0"/>
        <v>90747.415110000002</v>
      </c>
      <c r="G25" s="144">
        <f t="shared" si="0"/>
        <v>108162.79736</v>
      </c>
      <c r="H25" s="11"/>
      <c r="I25" s="484"/>
    </row>
    <row r="26" spans="1:13" ht="15.9" customHeight="1" x14ac:dyDescent="0.25">
      <c r="A26" s="478"/>
      <c r="B26" s="480"/>
      <c r="C26" s="102" t="s">
        <v>16</v>
      </c>
      <c r="D26" s="144">
        <f t="shared" si="2"/>
        <v>2272.1110699999999</v>
      </c>
      <c r="E26" s="114"/>
      <c r="F26" s="144">
        <f t="shared" si="0"/>
        <v>2662.8566099999998</v>
      </c>
      <c r="G26" s="144">
        <f t="shared" si="0"/>
        <v>2272.1110699999999</v>
      </c>
      <c r="H26" s="11"/>
      <c r="I26" s="484"/>
    </row>
    <row r="27" spans="1:13" ht="15.9" customHeight="1" x14ac:dyDescent="0.25">
      <c r="A27" s="478"/>
      <c r="B27" s="480"/>
      <c r="C27" s="102" t="s">
        <v>7</v>
      </c>
      <c r="D27" s="144">
        <f t="shared" si="2"/>
        <v>1484.9739400000001</v>
      </c>
      <c r="E27" s="114"/>
      <c r="F27" s="144">
        <f t="shared" si="0"/>
        <v>2188.86816</v>
      </c>
      <c r="G27" s="144">
        <f t="shared" si="0"/>
        <v>1484.9739400000001</v>
      </c>
      <c r="H27" s="11"/>
      <c r="I27" s="484"/>
    </row>
    <row r="28" spans="1:13" ht="15.9" customHeight="1" x14ac:dyDescent="0.25">
      <c r="A28" s="478"/>
      <c r="B28" s="480"/>
      <c r="C28" s="102" t="s">
        <v>17</v>
      </c>
      <c r="D28" s="144">
        <f t="shared" si="2"/>
        <v>20115.382590000001</v>
      </c>
      <c r="E28" s="114"/>
      <c r="F28" s="144">
        <f t="shared" si="0"/>
        <v>20740.511040000001</v>
      </c>
      <c r="G28" s="144">
        <f t="shared" si="0"/>
        <v>20115.382590000001</v>
      </c>
      <c r="H28" s="11"/>
      <c r="I28" s="484"/>
    </row>
    <row r="29" spans="1:13" ht="15.9" customHeight="1" x14ac:dyDescent="0.25">
      <c r="A29" s="478"/>
      <c r="B29" s="480"/>
      <c r="C29" s="102" t="s">
        <v>57</v>
      </c>
      <c r="D29" s="144">
        <f t="shared" si="2"/>
        <v>2844.2517300000782</v>
      </c>
      <c r="E29" s="114"/>
      <c r="F29" s="144">
        <f t="shared" ref="F29:G31" si="3">F114-F77</f>
        <v>4254.4652700001006</v>
      </c>
      <c r="G29" s="144">
        <f t="shared" si="3"/>
        <v>2844.2517300000782</v>
      </c>
      <c r="H29" s="11"/>
      <c r="I29" s="484"/>
      <c r="K29" s="25"/>
      <c r="L29" s="25"/>
      <c r="M29" s="25"/>
    </row>
    <row r="30" spans="1:13" ht="15.9" customHeight="1" x14ac:dyDescent="0.25">
      <c r="A30" s="478"/>
      <c r="B30" s="480"/>
      <c r="C30" s="102" t="s">
        <v>58</v>
      </c>
      <c r="D30" s="144">
        <f t="shared" si="2"/>
        <v>5301.544770000266</v>
      </c>
      <c r="E30" s="114"/>
      <c r="F30" s="144">
        <f t="shared" si="3"/>
        <v>4391.3984700001229</v>
      </c>
      <c r="G30" s="144">
        <f t="shared" si="3"/>
        <v>5301.544770000266</v>
      </c>
      <c r="H30" s="11"/>
      <c r="I30" s="484"/>
      <c r="K30" s="25"/>
      <c r="L30" s="25"/>
      <c r="M30" s="25"/>
    </row>
    <row r="31" spans="1:13" ht="15.9" customHeight="1" x14ac:dyDescent="0.25">
      <c r="A31" s="478"/>
      <c r="B31" s="480"/>
      <c r="C31" s="72" t="s">
        <v>74</v>
      </c>
      <c r="D31" s="144">
        <f t="shared" si="2"/>
        <v>1817.2706000016719</v>
      </c>
      <c r="E31" s="114"/>
      <c r="F31" s="144">
        <f t="shared" si="3"/>
        <v>2175.3782800000004</v>
      </c>
      <c r="G31" s="144">
        <f t="shared" si="3"/>
        <v>1817.26665</v>
      </c>
      <c r="H31" s="7"/>
      <c r="I31" s="484"/>
      <c r="J31" s="177"/>
      <c r="K31" s="177"/>
      <c r="L31" s="25"/>
      <c r="M31" s="25"/>
    </row>
    <row r="32" spans="1:13" s="7" customFormat="1" ht="18" customHeight="1" x14ac:dyDescent="0.3">
      <c r="A32" s="478"/>
      <c r="B32" s="481"/>
      <c r="C32" s="47" t="s">
        <v>55</v>
      </c>
      <c r="D32" s="48">
        <f>+D10+SUM(D21:D31)</f>
        <v>1303941.7192900041</v>
      </c>
      <c r="E32" s="130"/>
      <c r="F32" s="48">
        <f>+F10+SUM(F21:F31)</f>
        <v>1150818.7954700058</v>
      </c>
      <c r="G32" s="48">
        <f>+G10+SUM(G21:G31)</f>
        <v>1303941.7153400024</v>
      </c>
      <c r="I32" s="485"/>
      <c r="J32" s="177"/>
      <c r="K32" s="177"/>
      <c r="L32" s="124"/>
      <c r="M32" s="124"/>
    </row>
    <row r="33" spans="1:13" ht="6.6" customHeight="1" x14ac:dyDescent="0.3">
      <c r="A33" s="478"/>
      <c r="B33" s="21"/>
      <c r="C33" s="34"/>
      <c r="D33" s="17"/>
      <c r="E33" s="17"/>
      <c r="F33" s="17"/>
      <c r="G33" s="17"/>
      <c r="H33" s="7"/>
      <c r="I33" s="35"/>
      <c r="K33" s="25"/>
      <c r="L33" s="25"/>
      <c r="M33" s="25"/>
    </row>
    <row r="34" spans="1:13" ht="18.75" customHeight="1" x14ac:dyDescent="0.25">
      <c r="A34" s="478"/>
      <c r="B34" s="486" t="s">
        <v>22</v>
      </c>
      <c r="C34" s="37" t="s">
        <v>38</v>
      </c>
      <c r="D34" s="38">
        <f>D119</f>
        <v>243626.29670000021</v>
      </c>
      <c r="E34" s="117"/>
      <c r="F34" s="38">
        <f>F119-F82</f>
        <v>194258.27207000009</v>
      </c>
      <c r="G34" s="38">
        <f>G119-G82</f>
        <v>243626.29670000021</v>
      </c>
      <c r="H34" s="7"/>
      <c r="I34" s="483">
        <f>+G36/G41</f>
        <v>0.16937301409251257</v>
      </c>
      <c r="J34" s="119"/>
      <c r="K34" s="119"/>
      <c r="L34" s="25"/>
      <c r="M34" s="25"/>
    </row>
    <row r="35" spans="1:13" ht="18.75" customHeight="1" x14ac:dyDescent="0.25">
      <c r="A35" s="478"/>
      <c r="B35" s="487"/>
      <c r="C35" s="39" t="s">
        <v>39</v>
      </c>
      <c r="D35" s="36">
        <f>D120</f>
        <v>22260.247169999999</v>
      </c>
      <c r="E35" s="117"/>
      <c r="F35" s="36">
        <f>F120-F83</f>
        <v>15691.18801</v>
      </c>
      <c r="G35" s="36">
        <f>G120-G83</f>
        <v>22260.247169999999</v>
      </c>
      <c r="H35" s="7"/>
      <c r="I35" s="484"/>
      <c r="K35" s="25"/>
      <c r="L35" s="25"/>
      <c r="M35" s="25"/>
    </row>
    <row r="36" spans="1:13" s="7" customFormat="1" ht="18.75" customHeight="1" x14ac:dyDescent="0.3">
      <c r="A36" s="478"/>
      <c r="B36" s="488"/>
      <c r="C36" s="96" t="s">
        <v>61</v>
      </c>
      <c r="D36" s="48">
        <f t="shared" ref="D36" si="4">SUM(D34:D35)</f>
        <v>265886.54387000023</v>
      </c>
      <c r="F36" s="48">
        <f>SUM(F34:F35)</f>
        <v>209949.46008000011</v>
      </c>
      <c r="G36" s="48">
        <f>SUM(G34:G35)</f>
        <v>265886.54387000023</v>
      </c>
      <c r="H36" s="11"/>
      <c r="I36" s="485"/>
      <c r="J36" s="124"/>
      <c r="K36" s="124"/>
      <c r="L36" s="124"/>
      <c r="M36" s="124"/>
    </row>
    <row r="37" spans="1:13" s="7" customFormat="1" ht="15.6" x14ac:dyDescent="0.3">
      <c r="A37" s="478"/>
      <c r="B37" s="21"/>
      <c r="C37" s="18"/>
      <c r="D37" s="94"/>
      <c r="E37" s="94"/>
      <c r="F37" s="94"/>
      <c r="G37" s="94"/>
      <c r="H37" s="11"/>
      <c r="I37" s="35"/>
      <c r="J37" s="124"/>
      <c r="K37" s="124"/>
      <c r="L37" s="124"/>
      <c r="M37" s="124"/>
    </row>
    <row r="38" spans="1:13" s="7" customFormat="1" ht="15.75" customHeight="1" x14ac:dyDescent="0.3">
      <c r="A38" s="478"/>
      <c r="B38" s="489" t="s">
        <v>24</v>
      </c>
      <c r="C38" s="489"/>
      <c r="D38" s="49">
        <f>D41-D39</f>
        <v>583962.31029000133</v>
      </c>
      <c r="F38" s="49">
        <f t="shared" ref="F38:G38" si="5">F41-F39</f>
        <v>536271.70057000057</v>
      </c>
      <c r="G38" s="49">
        <f t="shared" si="5"/>
        <v>583962.30633999966</v>
      </c>
      <c r="H38" s="11"/>
      <c r="I38" s="50">
        <f>+G38/$G$41</f>
        <v>0.37199120535253438</v>
      </c>
      <c r="J38" s="124"/>
      <c r="K38" s="124"/>
      <c r="L38" s="124"/>
      <c r="M38" s="124"/>
    </row>
    <row r="39" spans="1:13" s="7" customFormat="1" ht="15.75" customHeight="1" x14ac:dyDescent="0.25">
      <c r="A39" s="478"/>
      <c r="B39" s="489" t="s">
        <v>25</v>
      </c>
      <c r="C39" s="489"/>
      <c r="D39" s="49">
        <f>+D21+D22+D23+D36</f>
        <v>985865.95287000295</v>
      </c>
      <c r="F39" s="49">
        <f>+F21+F22+F23+F36</f>
        <v>824496.55498000537</v>
      </c>
      <c r="G39" s="49">
        <f>+G21+G22+G23+G36</f>
        <v>985865.95287000295</v>
      </c>
      <c r="H39" s="61"/>
      <c r="I39" s="50">
        <f>+G39/$G$41</f>
        <v>0.62800879464746562</v>
      </c>
      <c r="J39" s="124"/>
      <c r="K39" s="124"/>
      <c r="L39" s="124"/>
      <c r="M39" s="124"/>
    </row>
    <row r="40" spans="1:13" ht="13.8" x14ac:dyDescent="0.25">
      <c r="B40" s="21"/>
      <c r="C40" s="18"/>
      <c r="D40" s="22"/>
      <c r="E40" s="16"/>
      <c r="F40" s="20"/>
      <c r="G40" s="20"/>
      <c r="H40" s="11"/>
      <c r="I40" s="21"/>
      <c r="K40" s="25"/>
      <c r="L40" s="25"/>
      <c r="M40" s="25"/>
    </row>
    <row r="41" spans="1:13" ht="24.75" customHeight="1" x14ac:dyDescent="0.3">
      <c r="A41" s="490" t="s">
        <v>26</v>
      </c>
      <c r="B41" s="452" t="s">
        <v>75</v>
      </c>
      <c r="C41" s="453"/>
      <c r="D41" s="43">
        <f t="shared" ref="D41" si="6">+D36+D32</f>
        <v>1569828.2631600043</v>
      </c>
      <c r="E41" s="109"/>
      <c r="F41" s="43">
        <f t="shared" ref="F41" si="7">+F32+F36</f>
        <v>1360768.2555500059</v>
      </c>
      <c r="G41" s="43">
        <f>+G32+G36</f>
        <v>1569828.2592100026</v>
      </c>
      <c r="H41" s="11"/>
      <c r="I41" s="344">
        <f>G41+G52-G130</f>
        <v>0</v>
      </c>
      <c r="K41" s="25"/>
      <c r="L41" s="25"/>
      <c r="M41" s="25"/>
    </row>
    <row r="42" spans="1:13" ht="14.25" customHeight="1" x14ac:dyDescent="0.25">
      <c r="A42" s="490"/>
      <c r="B42" s="450" t="s">
        <v>49</v>
      </c>
      <c r="C42" s="451"/>
      <c r="D42" s="40"/>
      <c r="E42" s="7"/>
      <c r="F42" s="138">
        <f>F131</f>
        <v>194247.60744999949</v>
      </c>
      <c r="G42" s="138">
        <f>G131</f>
        <v>319197.7712099955</v>
      </c>
      <c r="H42" s="11"/>
      <c r="I42" s="344">
        <f>F41+F52-F130</f>
        <v>0</v>
      </c>
      <c r="K42" s="25"/>
      <c r="L42" s="25"/>
      <c r="M42" s="25"/>
    </row>
    <row r="43" spans="1:13" ht="14.25" customHeight="1" x14ac:dyDescent="0.25">
      <c r="A43" s="490"/>
      <c r="B43" s="450" t="s">
        <v>50</v>
      </c>
      <c r="C43" s="451"/>
      <c r="D43" s="40"/>
      <c r="E43" s="7"/>
      <c r="F43" s="138">
        <f>F132</f>
        <v>4445.4132000000054</v>
      </c>
      <c r="G43" s="138">
        <f>G132</f>
        <v>4862.2833300000029</v>
      </c>
      <c r="H43" s="11"/>
      <c r="I43" s="344">
        <f>D41+G52-D130</f>
        <v>0</v>
      </c>
      <c r="K43" s="25"/>
      <c r="L43" s="25"/>
      <c r="M43" s="25"/>
    </row>
    <row r="44" spans="1:13" ht="25.5" customHeight="1" x14ac:dyDescent="0.25">
      <c r="A44" s="490"/>
      <c r="B44" s="452" t="s">
        <v>76</v>
      </c>
      <c r="C44" s="453"/>
      <c r="D44" s="43"/>
      <c r="E44" s="61"/>
      <c r="F44" s="45">
        <f>+F41-F42-F43</f>
        <v>1162075.2349000063</v>
      </c>
      <c r="G44" s="45">
        <f>+G41-G42-G43</f>
        <v>1245768.2046700071</v>
      </c>
      <c r="H44" s="11"/>
      <c r="I44" s="61" t="s">
        <v>62</v>
      </c>
      <c r="K44" s="25"/>
      <c r="L44" s="25"/>
      <c r="M44" s="25"/>
    </row>
    <row r="45" spans="1:13" ht="14.25" customHeight="1" x14ac:dyDescent="0.25">
      <c r="A45" s="490"/>
      <c r="B45" s="450" t="s">
        <v>77</v>
      </c>
      <c r="C45" s="451"/>
      <c r="D45" s="51"/>
      <c r="E45" s="61"/>
      <c r="F45" s="92">
        <f>F134</f>
        <v>76846.387430003495</v>
      </c>
      <c r="G45" s="88">
        <f>G134</f>
        <v>24432.38983</v>
      </c>
      <c r="H45" s="11"/>
      <c r="I45" s="110"/>
      <c r="K45" s="25"/>
      <c r="L45" s="25"/>
      <c r="M45" s="25"/>
    </row>
    <row r="46" spans="1:13" ht="33" customHeight="1" x14ac:dyDescent="0.25">
      <c r="A46" s="490"/>
      <c r="B46" s="470" t="s">
        <v>84</v>
      </c>
      <c r="C46" s="471"/>
      <c r="D46" s="43"/>
      <c r="E46" s="61"/>
      <c r="F46" s="46">
        <f t="shared" ref="F46" si="8">+F44-F45</f>
        <v>1085228.8474700027</v>
      </c>
      <c r="G46" s="46">
        <f>+G44-G45</f>
        <v>1221335.8148400071</v>
      </c>
      <c r="H46" s="11"/>
      <c r="I46" s="103"/>
      <c r="K46" s="25"/>
      <c r="L46" s="25"/>
      <c r="M46" s="25"/>
    </row>
    <row r="47" spans="1:13" customFormat="1" ht="14.4" x14ac:dyDescent="0.3">
      <c r="J47" s="126"/>
      <c r="K47" s="126"/>
      <c r="L47" s="126"/>
      <c r="M47" s="126"/>
    </row>
    <row r="48" spans="1:13" customFormat="1" ht="27.75" customHeight="1" x14ac:dyDescent="0.3">
      <c r="A48" s="472" t="s">
        <v>48</v>
      </c>
      <c r="B48" s="473"/>
      <c r="C48" s="473"/>
      <c r="D48" s="473"/>
      <c r="E48" s="473"/>
      <c r="F48" s="473"/>
      <c r="G48" s="473"/>
      <c r="H48" s="473"/>
      <c r="I48" s="474"/>
      <c r="J48" s="126"/>
      <c r="K48" s="126"/>
      <c r="L48" s="126"/>
      <c r="M48" s="126"/>
    </row>
    <row r="49" spans="1:13" customFormat="1" ht="8.25" customHeight="1" x14ac:dyDescent="0.3">
      <c r="J49" s="126"/>
      <c r="K49" s="126"/>
      <c r="L49" s="126"/>
      <c r="M49" s="126"/>
    </row>
    <row r="50" spans="1:13" s="5" customFormat="1" ht="30" customHeight="1" x14ac:dyDescent="0.3">
      <c r="C50" s="41"/>
      <c r="D50" s="167"/>
      <c r="F50" s="73" t="str">
        <f>+F8</f>
        <v>Recaudación
 2025</v>
      </c>
      <c r="G50" s="73" t="str">
        <f>+G8</f>
        <v>Recaudación 
2026</v>
      </c>
      <c r="I50"/>
      <c r="J50" s="28"/>
      <c r="K50" s="28"/>
      <c r="L50" s="28"/>
      <c r="M50" s="28"/>
    </row>
    <row r="51" spans="1:13" customFormat="1" ht="8.25" customHeight="1" x14ac:dyDescent="0.3">
      <c r="D51" s="126"/>
      <c r="J51" s="126"/>
    </row>
    <row r="52" spans="1:13" customFormat="1" ht="15.6" x14ac:dyDescent="0.3">
      <c r="A52" s="439" t="s">
        <v>47</v>
      </c>
      <c r="B52" s="439"/>
      <c r="C52" s="439"/>
      <c r="F52" s="81">
        <f>F55+F86</f>
        <v>9492.0955200000008</v>
      </c>
      <c r="G52" s="81">
        <f>G55+G86</f>
        <v>18133.049339999998</v>
      </c>
      <c r="J52" s="126"/>
    </row>
    <row r="53" spans="1:13" customFormat="1" ht="8.4" customHeight="1" x14ac:dyDescent="0.3">
      <c r="D53" s="126"/>
      <c r="J53" s="126"/>
    </row>
    <row r="54" spans="1:13" customFormat="1" ht="8.4" customHeight="1" x14ac:dyDescent="0.3">
      <c r="D54" s="126"/>
      <c r="J54" s="126"/>
    </row>
    <row r="55" spans="1:13" s="7" customFormat="1" ht="19.5" customHeight="1" x14ac:dyDescent="0.3">
      <c r="A55" s="475" t="s">
        <v>144</v>
      </c>
      <c r="B55" s="475"/>
      <c r="C55" s="476"/>
      <c r="D55" s="168"/>
      <c r="E55"/>
      <c r="F55" s="234">
        <f>SUM(F67:F79)+F58+F84</f>
        <v>0</v>
      </c>
      <c r="G55" s="234">
        <f>SUM(G67:G79)+G58+G84</f>
        <v>0</v>
      </c>
      <c r="H55"/>
      <c r="I55" s="109"/>
      <c r="J55" s="124"/>
    </row>
    <row r="56" spans="1:13" customFormat="1" ht="6" customHeight="1" x14ac:dyDescent="0.3">
      <c r="D56" s="126"/>
      <c r="J56" s="126"/>
    </row>
    <row r="57" spans="1:13" customFormat="1" ht="6" hidden="1" customHeight="1" outlineLevel="1" x14ac:dyDescent="0.3">
      <c r="D57" s="126"/>
      <c r="J57" s="126"/>
    </row>
    <row r="58" spans="1:13" s="5" customFormat="1" ht="15.9" hidden="1" customHeight="1" outlineLevel="1" x14ac:dyDescent="0.3">
      <c r="A58" s="477" t="s">
        <v>20</v>
      </c>
      <c r="B58" s="511" t="s">
        <v>21</v>
      </c>
      <c r="C58" s="63" t="s">
        <v>1</v>
      </c>
      <c r="D58" s="169"/>
      <c r="E58" s="65"/>
      <c r="F58" s="78">
        <v>0</v>
      </c>
      <c r="G58" s="78">
        <v>0</v>
      </c>
      <c r="H58"/>
      <c r="I58" s="182"/>
      <c r="J58" s="28"/>
    </row>
    <row r="59" spans="1:13" s="5" customFormat="1" ht="15.9" hidden="1" customHeight="1" outlineLevel="1" x14ac:dyDescent="0.3">
      <c r="A59" s="477"/>
      <c r="B59" s="511"/>
      <c r="C59" s="67" t="s">
        <v>11</v>
      </c>
      <c r="D59" s="169"/>
      <c r="E59" s="65"/>
      <c r="F59" s="68">
        <v>0</v>
      </c>
      <c r="G59" s="68">
        <v>0</v>
      </c>
      <c r="H59"/>
      <c r="I59" s="182"/>
      <c r="J59" s="28"/>
    </row>
    <row r="60" spans="1:13" s="5" customFormat="1" ht="15.9" hidden="1" customHeight="1" outlineLevel="1" x14ac:dyDescent="0.3">
      <c r="A60" s="477"/>
      <c r="B60" s="511"/>
      <c r="C60" s="67" t="s">
        <v>15</v>
      </c>
      <c r="D60" s="169"/>
      <c r="E60" s="65"/>
      <c r="F60" s="68">
        <v>0</v>
      </c>
      <c r="G60" s="68">
        <v>0</v>
      </c>
      <c r="H60"/>
      <c r="I60" s="182"/>
      <c r="J60" s="28"/>
    </row>
    <row r="61" spans="1:13" s="5" customFormat="1" ht="15.9" hidden="1" customHeight="1" outlineLevel="1" x14ac:dyDescent="0.3">
      <c r="A61" s="477"/>
      <c r="B61" s="511"/>
      <c r="C61" s="67" t="s">
        <v>2</v>
      </c>
      <c r="D61" s="169"/>
      <c r="E61" s="65"/>
      <c r="F61" s="68">
        <v>0</v>
      </c>
      <c r="G61" s="68">
        <v>0</v>
      </c>
      <c r="H61"/>
      <c r="I61" s="182"/>
      <c r="J61" s="28"/>
    </row>
    <row r="62" spans="1:13" s="5" customFormat="1" ht="15.9" hidden="1" customHeight="1" outlineLevel="1" x14ac:dyDescent="0.3">
      <c r="A62" s="477"/>
      <c r="B62" s="511"/>
      <c r="C62" s="70" t="s">
        <v>14</v>
      </c>
      <c r="D62" s="169"/>
      <c r="E62" s="65"/>
      <c r="F62" s="68">
        <v>0</v>
      </c>
      <c r="G62" s="68">
        <v>0</v>
      </c>
      <c r="H62"/>
      <c r="I62" s="182"/>
      <c r="J62" s="28"/>
    </row>
    <row r="63" spans="1:13" s="5" customFormat="1" ht="15.9" hidden="1" customHeight="1" outlineLevel="1" x14ac:dyDescent="0.3">
      <c r="A63" s="477"/>
      <c r="B63" s="511"/>
      <c r="C63" s="70" t="s">
        <v>13</v>
      </c>
      <c r="D63" s="169"/>
      <c r="E63" s="65"/>
      <c r="F63" s="68">
        <v>0</v>
      </c>
      <c r="G63" s="68">
        <v>0</v>
      </c>
      <c r="H63"/>
      <c r="I63" s="182"/>
      <c r="J63" s="28"/>
    </row>
    <row r="64" spans="1:13" s="5" customFormat="1" ht="15.9" hidden="1" customHeight="1" outlineLevel="1" x14ac:dyDescent="0.3">
      <c r="A64" s="477"/>
      <c r="B64" s="511"/>
      <c r="C64" s="70" t="s">
        <v>12</v>
      </c>
      <c r="D64" s="169"/>
      <c r="E64" s="65"/>
      <c r="F64" s="68">
        <v>0</v>
      </c>
      <c r="G64" s="68">
        <v>0</v>
      </c>
      <c r="H64"/>
      <c r="I64" s="182"/>
      <c r="J64" s="28"/>
    </row>
    <row r="65" spans="1:10" s="5" customFormat="1" ht="15.9" hidden="1" customHeight="1" outlineLevel="1" x14ac:dyDescent="0.3">
      <c r="A65" s="477"/>
      <c r="B65" s="511"/>
      <c r="C65" s="70" t="s">
        <v>63</v>
      </c>
      <c r="D65" s="169"/>
      <c r="E65" s="65"/>
      <c r="F65" s="68">
        <v>0</v>
      </c>
      <c r="G65" s="68">
        <v>0</v>
      </c>
      <c r="H65"/>
      <c r="I65" s="182"/>
      <c r="J65" s="28"/>
    </row>
    <row r="66" spans="1:10" s="5" customFormat="1" ht="15.9" hidden="1" customHeight="1" outlineLevel="1" x14ac:dyDescent="0.3">
      <c r="A66" s="477"/>
      <c r="B66" s="511"/>
      <c r="C66" s="70" t="s">
        <v>67</v>
      </c>
      <c r="D66" s="169"/>
      <c r="E66" s="65"/>
      <c r="F66" s="68">
        <v>0</v>
      </c>
      <c r="G66" s="68">
        <v>0</v>
      </c>
      <c r="H66"/>
      <c r="I66" s="182"/>
      <c r="J66" s="28"/>
    </row>
    <row r="67" spans="1:10" s="5" customFormat="1" ht="15.9" hidden="1" customHeight="1" outlineLevel="1" x14ac:dyDescent="0.3">
      <c r="A67" s="477"/>
      <c r="B67" s="511"/>
      <c r="C67" s="71" t="s">
        <v>40</v>
      </c>
      <c r="D67" s="169"/>
      <c r="E67" s="65"/>
      <c r="F67" s="68">
        <v>0</v>
      </c>
      <c r="G67" s="68">
        <v>0</v>
      </c>
      <c r="H67"/>
      <c r="I67" s="182"/>
      <c r="J67" s="28"/>
    </row>
    <row r="68" spans="1:10" s="5" customFormat="1" ht="15.9" hidden="1" customHeight="1" outlineLevel="1" x14ac:dyDescent="0.3">
      <c r="A68" s="477"/>
      <c r="B68" s="511"/>
      <c r="C68" s="71" t="s">
        <v>41</v>
      </c>
      <c r="D68" s="169"/>
      <c r="E68" s="65"/>
      <c r="F68" s="68">
        <v>0</v>
      </c>
      <c r="G68" s="68">
        <v>0</v>
      </c>
      <c r="H68"/>
      <c r="I68" s="182"/>
      <c r="J68" s="28"/>
    </row>
    <row r="69" spans="1:10" s="5" customFormat="1" ht="15.9" hidden="1" customHeight="1" outlineLevel="1" x14ac:dyDescent="0.3">
      <c r="A69" s="477"/>
      <c r="B69" s="511"/>
      <c r="C69" s="72" t="s">
        <v>18</v>
      </c>
      <c r="D69" s="169"/>
      <c r="E69" s="65"/>
      <c r="F69" s="68">
        <v>0</v>
      </c>
      <c r="G69" s="68">
        <v>0</v>
      </c>
      <c r="H69"/>
      <c r="I69" s="182"/>
      <c r="J69" s="28"/>
    </row>
    <row r="70" spans="1:10" s="5" customFormat="1" ht="15.9" hidden="1" customHeight="1" outlineLevel="1" x14ac:dyDescent="0.3">
      <c r="A70" s="477"/>
      <c r="B70" s="511"/>
      <c r="C70" s="72" t="s">
        <v>5</v>
      </c>
      <c r="D70" s="169"/>
      <c r="E70" s="65"/>
      <c r="F70" s="68">
        <v>0</v>
      </c>
      <c r="G70" s="68">
        <v>0</v>
      </c>
      <c r="H70"/>
      <c r="I70" s="182"/>
      <c r="J70" s="28"/>
    </row>
    <row r="71" spans="1:10" s="5" customFormat="1" ht="15.9" hidden="1" customHeight="1" outlineLevel="1" x14ac:dyDescent="0.3">
      <c r="A71" s="477"/>
      <c r="B71" s="511"/>
      <c r="C71" s="72" t="s">
        <v>6</v>
      </c>
      <c r="D71" s="169"/>
      <c r="E71" s="65"/>
      <c r="F71" s="68">
        <v>0</v>
      </c>
      <c r="G71" s="68">
        <v>0</v>
      </c>
      <c r="H71"/>
      <c r="I71" s="182"/>
      <c r="J71" s="28"/>
    </row>
    <row r="72" spans="1:10" s="5" customFormat="1" ht="15.9" hidden="1" customHeight="1" outlineLevel="1" x14ac:dyDescent="0.3">
      <c r="A72" s="477"/>
      <c r="B72" s="511"/>
      <c r="C72" s="72" t="s">
        <v>16</v>
      </c>
      <c r="D72" s="169"/>
      <c r="E72" s="65"/>
      <c r="F72" s="68">
        <v>0</v>
      </c>
      <c r="G72" s="68">
        <v>0</v>
      </c>
      <c r="H72"/>
      <c r="I72" s="182"/>
      <c r="J72" s="28"/>
    </row>
    <row r="73" spans="1:10" s="5" customFormat="1" ht="15.9" hidden="1" customHeight="1" outlineLevel="1" x14ac:dyDescent="0.3">
      <c r="A73" s="477"/>
      <c r="B73" s="511"/>
      <c r="C73" s="72" t="s">
        <v>7</v>
      </c>
      <c r="D73" s="169"/>
      <c r="E73" s="65"/>
      <c r="F73" s="68">
        <v>0</v>
      </c>
      <c r="G73" s="68">
        <v>0</v>
      </c>
      <c r="H73"/>
      <c r="I73" s="182"/>
      <c r="J73" s="28"/>
    </row>
    <row r="74" spans="1:10" s="5" customFormat="1" ht="15.9" hidden="1" customHeight="1" outlineLevel="1" x14ac:dyDescent="0.3">
      <c r="A74" s="477"/>
      <c r="B74" s="511"/>
      <c r="C74" s="72" t="s">
        <v>17</v>
      </c>
      <c r="D74" s="169"/>
      <c r="E74" s="65"/>
      <c r="F74" s="68">
        <v>0</v>
      </c>
      <c r="G74" s="68">
        <v>0</v>
      </c>
      <c r="H74"/>
      <c r="I74" s="182"/>
      <c r="J74" s="28"/>
    </row>
    <row r="75" spans="1:10" s="5" customFormat="1" ht="15.9" hidden="1" customHeight="1" outlineLevel="1" x14ac:dyDescent="0.3">
      <c r="A75" s="477"/>
      <c r="B75" s="511"/>
      <c r="C75" s="72" t="s">
        <v>94</v>
      </c>
      <c r="D75" s="169"/>
      <c r="E75" s="65"/>
      <c r="F75" s="68">
        <v>0</v>
      </c>
      <c r="G75" s="68">
        <v>0</v>
      </c>
      <c r="H75"/>
      <c r="I75" s="182"/>
      <c r="J75" s="28"/>
    </row>
    <row r="76" spans="1:10" s="5" customFormat="1" ht="15.9" hidden="1" customHeight="1" outlineLevel="1" x14ac:dyDescent="0.3">
      <c r="A76" s="477"/>
      <c r="B76" s="511"/>
      <c r="C76" s="72" t="s">
        <v>95</v>
      </c>
      <c r="D76" s="169"/>
      <c r="E76" s="65"/>
      <c r="F76" s="68">
        <v>0</v>
      </c>
      <c r="G76" s="68">
        <v>0</v>
      </c>
      <c r="H76"/>
      <c r="I76" s="182"/>
      <c r="J76" s="28"/>
    </row>
    <row r="77" spans="1:10" s="5" customFormat="1" ht="15.9" hidden="1" customHeight="1" outlineLevel="1" x14ac:dyDescent="0.3">
      <c r="A77" s="477"/>
      <c r="B77" s="511"/>
      <c r="C77" s="72" t="s">
        <v>57</v>
      </c>
      <c r="D77" s="169"/>
      <c r="E77" s="65"/>
      <c r="F77" s="68">
        <v>0</v>
      </c>
      <c r="G77" s="68">
        <v>0</v>
      </c>
      <c r="H77"/>
      <c r="I77" s="182"/>
      <c r="J77" s="28"/>
    </row>
    <row r="78" spans="1:10" s="5" customFormat="1" ht="15.9" hidden="1" customHeight="1" outlineLevel="1" x14ac:dyDescent="0.3">
      <c r="A78" s="477"/>
      <c r="B78" s="511"/>
      <c r="C78" s="72" t="s">
        <v>58</v>
      </c>
      <c r="D78" s="169"/>
      <c r="E78" s="65"/>
      <c r="F78" s="68">
        <v>0</v>
      </c>
      <c r="G78" s="68">
        <v>0</v>
      </c>
      <c r="H78"/>
      <c r="I78" s="182"/>
      <c r="J78" s="28"/>
    </row>
    <row r="79" spans="1:10" s="5" customFormat="1" ht="15.9" hidden="1" customHeight="1" outlineLevel="1" x14ac:dyDescent="0.3">
      <c r="A79" s="477"/>
      <c r="B79" s="511"/>
      <c r="C79" s="72" t="s">
        <v>8</v>
      </c>
      <c r="D79" s="169"/>
      <c r="E79" s="65"/>
      <c r="F79" s="68">
        <v>0</v>
      </c>
      <c r="G79" s="68">
        <v>0</v>
      </c>
      <c r="H79"/>
      <c r="I79" s="182"/>
      <c r="J79" s="28"/>
    </row>
    <row r="80" spans="1:10" s="5" customFormat="1" ht="15.9" hidden="1" customHeight="1" outlineLevel="1" x14ac:dyDescent="0.3">
      <c r="A80" s="477"/>
      <c r="B80" s="511"/>
      <c r="C80" s="174" t="s">
        <v>55</v>
      </c>
      <c r="D80" s="169"/>
      <c r="E80" s="65"/>
      <c r="F80" s="178">
        <f>SUM(F67:F79)+F58</f>
        <v>0</v>
      </c>
      <c r="G80" s="178">
        <f>SUM(G67:G79)+G58</f>
        <v>0</v>
      </c>
      <c r="H80"/>
      <c r="I80"/>
      <c r="J80" s="28"/>
    </row>
    <row r="81" spans="1:12" s="5" customFormat="1" ht="15.9" hidden="1" customHeight="1" outlineLevel="1" x14ac:dyDescent="0.3">
      <c r="A81" s="477"/>
      <c r="B81" s="171"/>
      <c r="C81" s="102"/>
      <c r="D81" s="169"/>
      <c r="E81" s="65"/>
      <c r="F81" s="169"/>
      <c r="G81" s="169"/>
      <c r="H81"/>
      <c r="I81"/>
      <c r="J81" s="28"/>
    </row>
    <row r="82" spans="1:12" s="5" customFormat="1" ht="15.9" hidden="1" customHeight="1" outlineLevel="1" x14ac:dyDescent="0.3">
      <c r="A82" s="477"/>
      <c r="B82" s="512" t="s">
        <v>22</v>
      </c>
      <c r="C82" s="37" t="s">
        <v>38</v>
      </c>
      <c r="D82" s="169"/>
      <c r="E82" s="65"/>
      <c r="F82" s="78">
        <v>0</v>
      </c>
      <c r="G82" s="78">
        <v>0</v>
      </c>
      <c r="H82"/>
      <c r="I82"/>
      <c r="J82" s="28"/>
    </row>
    <row r="83" spans="1:12" s="5" customFormat="1" ht="15.9" hidden="1" customHeight="1" outlineLevel="1" x14ac:dyDescent="0.3">
      <c r="A83" s="477"/>
      <c r="B83" s="512"/>
      <c r="C83" s="39" t="s">
        <v>39</v>
      </c>
      <c r="D83" s="169"/>
      <c r="E83" s="65"/>
      <c r="F83" s="68">
        <v>0</v>
      </c>
      <c r="G83" s="68">
        <v>0</v>
      </c>
      <c r="H83"/>
      <c r="I83"/>
      <c r="J83" s="28"/>
    </row>
    <row r="84" spans="1:12" s="5" customFormat="1" ht="15.9" hidden="1" customHeight="1" outlineLevel="1" x14ac:dyDescent="0.3">
      <c r="A84" s="477"/>
      <c r="B84" s="512"/>
      <c r="C84" s="74" t="s">
        <v>61</v>
      </c>
      <c r="D84" s="169"/>
      <c r="E84" s="65"/>
      <c r="F84" s="74">
        <v>0</v>
      </c>
      <c r="G84" s="74">
        <v>0</v>
      </c>
      <c r="H84"/>
      <c r="I84"/>
      <c r="J84" s="28"/>
    </row>
    <row r="85" spans="1:12" customFormat="1" ht="18.75" customHeight="1" collapsed="1" x14ac:dyDescent="0.3">
      <c r="J85" s="126"/>
    </row>
    <row r="86" spans="1:12" s="126" customFormat="1" ht="18.600000000000001" customHeight="1" x14ac:dyDescent="0.3">
      <c r="A86" s="321"/>
      <c r="B86" s="443" t="s">
        <v>187</v>
      </c>
      <c r="C86" s="322" t="s">
        <v>188</v>
      </c>
      <c r="D86" s="324">
        <f>D88+D87</f>
        <v>18133.049339999998</v>
      </c>
      <c r="E86"/>
      <c r="F86" s="324">
        <f>F88+F87</f>
        <v>9492.0955200000008</v>
      </c>
      <c r="G86" s="324">
        <f>G88+G87</f>
        <v>18133.049339999998</v>
      </c>
    </row>
    <row r="87" spans="1:12" s="126" customFormat="1" ht="14.4" x14ac:dyDescent="0.3">
      <c r="A87" s="321"/>
      <c r="B87" s="443"/>
      <c r="C87" s="336" t="s">
        <v>94</v>
      </c>
      <c r="D87" s="341">
        <f>D123</f>
        <v>57.561690000000013</v>
      </c>
      <c r="E87" s="320"/>
      <c r="F87" s="341">
        <f>F123</f>
        <v>9492.0955200000008</v>
      </c>
      <c r="G87" s="341">
        <f>G123</f>
        <v>57.561690000000013</v>
      </c>
    </row>
    <row r="88" spans="1:12" s="126" customFormat="1" ht="16.2" x14ac:dyDescent="0.3">
      <c r="A88" s="323"/>
      <c r="B88" s="443"/>
      <c r="C88" s="328" t="s">
        <v>192</v>
      </c>
      <c r="D88" s="327">
        <f>D124</f>
        <v>18075.487649999999</v>
      </c>
      <c r="E88" s="320"/>
      <c r="F88" s="327">
        <f>F124</f>
        <v>0</v>
      </c>
      <c r="G88" s="327">
        <f>G124</f>
        <v>18075.487649999999</v>
      </c>
    </row>
    <row r="89" spans="1:12" s="126" customFormat="1" ht="18.75" customHeight="1" x14ac:dyDescent="0.3">
      <c r="A89" s="170"/>
      <c r="B89" s="235"/>
      <c r="C89" s="238"/>
      <c r="D89" s="125"/>
      <c r="E89" s="225"/>
      <c r="F89" s="125"/>
      <c r="G89" s="125"/>
    </row>
    <row r="90" spans="1:12" s="126" customFormat="1" ht="18.75" customHeight="1" x14ac:dyDescent="0.3">
      <c r="A90" s="170"/>
      <c r="B90" s="235"/>
      <c r="C90" s="238"/>
      <c r="D90" s="125"/>
      <c r="E90" s="225"/>
      <c r="F90" s="125"/>
      <c r="G90" s="125"/>
    </row>
    <row r="91" spans="1:12" ht="33" customHeight="1" x14ac:dyDescent="0.25">
      <c r="A91" s="514" t="s">
        <v>51</v>
      </c>
      <c r="B91" s="515"/>
      <c r="C91" s="515"/>
      <c r="D91" s="515"/>
      <c r="E91" s="515"/>
      <c r="F91" s="515"/>
      <c r="G91" s="515"/>
      <c r="H91" s="515"/>
      <c r="I91" s="516"/>
      <c r="K91" s="25"/>
      <c r="L91" s="25"/>
    </row>
    <row r="92" spans="1:12" ht="8.25" customHeight="1" x14ac:dyDescent="0.3">
      <c r="C92" s="3"/>
      <c r="D92"/>
      <c r="G92" s="4"/>
      <c r="K92" s="25"/>
      <c r="L92" s="25"/>
    </row>
    <row r="93" spans="1:12" s="5" customFormat="1" ht="51" customHeight="1" x14ac:dyDescent="0.3">
      <c r="C93" s="41"/>
      <c r="D93" s="82" t="str">
        <f>+D8</f>
        <v>Meta 
2026 (11)</v>
      </c>
      <c r="E93"/>
      <c r="F93" s="82" t="str">
        <f>+F8</f>
        <v>Recaudación
 2025</v>
      </c>
      <c r="G93" s="82" t="str">
        <f>+G8</f>
        <v>Recaudación 
2026</v>
      </c>
      <c r="H93"/>
      <c r="I93" s="82" t="str">
        <f>+I8</f>
        <v>Participación de la Recaudación 2026</v>
      </c>
      <c r="J93" s="360"/>
      <c r="K93" s="361"/>
      <c r="L93" s="362"/>
    </row>
    <row r="94" spans="1:12" customFormat="1" ht="6" customHeight="1" x14ac:dyDescent="0.3">
      <c r="J94" s="126"/>
      <c r="K94" s="127"/>
      <c r="L94" s="126"/>
    </row>
    <row r="95" spans="1:12" s="5" customFormat="1" ht="15.9" customHeight="1" x14ac:dyDescent="0.25">
      <c r="A95" s="494" t="s">
        <v>20</v>
      </c>
      <c r="B95" s="435" t="s">
        <v>21</v>
      </c>
      <c r="C95" s="98" t="s">
        <v>1</v>
      </c>
      <c r="D95" s="214">
        <f>D96+D97+D98+D99+D100</f>
        <v>423765.99256999948</v>
      </c>
      <c r="E95" s="65"/>
      <c r="F95" s="214">
        <f>F96+F97+F98+F99+F100</f>
        <v>378883.57859000028</v>
      </c>
      <c r="G95" s="214">
        <f>G96+G97+G98+G99+G100</f>
        <v>423765.99256999948</v>
      </c>
      <c r="H95" s="11"/>
      <c r="I95" s="462">
        <f>+G117/G130</f>
        <v>0.82114199402670351</v>
      </c>
      <c r="J95" s="363"/>
      <c r="K95" s="356"/>
      <c r="L95" s="356"/>
    </row>
    <row r="96" spans="1:12" ht="15.9" customHeight="1" outlineLevel="1" x14ac:dyDescent="0.25">
      <c r="A96" s="494"/>
      <c r="B96" s="436"/>
      <c r="C96" s="99" t="s">
        <v>43</v>
      </c>
      <c r="D96" s="149">
        <v>215291.88660999949</v>
      </c>
      <c r="E96" s="65"/>
      <c r="F96" s="68">
        <v>195684.57841000019</v>
      </c>
      <c r="G96" s="149">
        <v>215291.88660999949</v>
      </c>
      <c r="I96" s="463"/>
      <c r="J96" s="119"/>
      <c r="K96" s="356"/>
      <c r="L96" s="356"/>
    </row>
    <row r="97" spans="1:12" ht="15.9" customHeight="1" outlineLevel="1" x14ac:dyDescent="0.25">
      <c r="A97" s="494"/>
      <c r="B97" s="436"/>
      <c r="C97" s="266" t="s">
        <v>183</v>
      </c>
      <c r="D97" s="264">
        <v>186463.00133999999</v>
      </c>
      <c r="E97" s="263"/>
      <c r="F97" s="36">
        <v>163850.84099000011</v>
      </c>
      <c r="G97" s="264">
        <v>186463.00133999999</v>
      </c>
      <c r="I97" s="463"/>
      <c r="J97" s="119"/>
      <c r="K97" s="356"/>
      <c r="L97" s="356"/>
    </row>
    <row r="98" spans="1:12" ht="15.9" customHeight="1" outlineLevel="1" x14ac:dyDescent="0.25">
      <c r="A98" s="494"/>
      <c r="B98" s="436"/>
      <c r="C98" s="99" t="s">
        <v>182</v>
      </c>
      <c r="D98" s="264">
        <v>1705.2692</v>
      </c>
      <c r="E98" s="263"/>
      <c r="F98" s="36">
        <v>0</v>
      </c>
      <c r="G98" s="264">
        <v>1705.2692</v>
      </c>
      <c r="I98" s="463"/>
      <c r="J98" s="119"/>
      <c r="K98" s="356"/>
      <c r="L98" s="356"/>
    </row>
    <row r="99" spans="1:12" ht="15.9" customHeight="1" outlineLevel="1" x14ac:dyDescent="0.25">
      <c r="A99" s="494"/>
      <c r="B99" s="436"/>
      <c r="C99" s="99" t="s">
        <v>15</v>
      </c>
      <c r="D99" s="264">
        <v>32.561599999999999</v>
      </c>
      <c r="E99" s="36"/>
      <c r="F99" s="36">
        <v>60.418080000000003</v>
      </c>
      <c r="G99" s="264">
        <v>32.561599999999999</v>
      </c>
      <c r="I99" s="463"/>
      <c r="J99" s="119"/>
      <c r="K99" s="356"/>
      <c r="L99" s="356"/>
    </row>
    <row r="100" spans="1:12" ht="15.9" customHeight="1" outlineLevel="1" x14ac:dyDescent="0.25">
      <c r="A100" s="494"/>
      <c r="B100" s="436"/>
      <c r="C100" s="99" t="s">
        <v>44</v>
      </c>
      <c r="D100" s="201">
        <f>D101+D102+D103+D104+D105</f>
        <v>20273.273819999999</v>
      </c>
      <c r="E100" s="201">
        <f>E101+E102+E103+E104+E105</f>
        <v>0</v>
      </c>
      <c r="F100" s="201">
        <f>F101+F102+F103+F104+F105</f>
        <v>19287.741110000014</v>
      </c>
      <c r="G100" s="201">
        <f>G101+G102+G103+G104+G105</f>
        <v>20273.273819999999</v>
      </c>
      <c r="I100" s="463"/>
      <c r="J100" s="119"/>
      <c r="K100" s="356"/>
      <c r="L100" s="356"/>
    </row>
    <row r="101" spans="1:12" ht="15.9" customHeight="1" outlineLevel="1" x14ac:dyDescent="0.25">
      <c r="A101" s="494"/>
      <c r="B101" s="436"/>
      <c r="C101" s="100" t="s">
        <v>14</v>
      </c>
      <c r="D101" s="264">
        <v>9316.653409999999</v>
      </c>
      <c r="E101" s="36"/>
      <c r="F101" s="36">
        <v>9562.2587700000113</v>
      </c>
      <c r="G101" s="264">
        <v>9316.653409999999</v>
      </c>
      <c r="I101" s="463"/>
      <c r="J101" s="119"/>
      <c r="K101" s="356"/>
      <c r="L101" s="356"/>
    </row>
    <row r="102" spans="1:12" ht="15.9" customHeight="1" outlineLevel="1" x14ac:dyDescent="0.25">
      <c r="A102" s="494"/>
      <c r="B102" s="436"/>
      <c r="C102" s="100" t="s">
        <v>13</v>
      </c>
      <c r="D102" s="264">
        <v>9638.4632499999989</v>
      </c>
      <c r="E102" s="36"/>
      <c r="F102" s="36">
        <v>8059.1954000000032</v>
      </c>
      <c r="G102" s="264">
        <v>9638.4632499999989</v>
      </c>
      <c r="I102" s="463"/>
      <c r="J102" s="119"/>
      <c r="K102" s="356"/>
      <c r="L102" s="356"/>
    </row>
    <row r="103" spans="1:12" ht="15.9" customHeight="1" outlineLevel="1" x14ac:dyDescent="0.25">
      <c r="A103" s="494"/>
      <c r="B103" s="436"/>
      <c r="C103" s="100" t="s">
        <v>12</v>
      </c>
      <c r="D103" s="264">
        <v>1273.07593</v>
      </c>
      <c r="E103" s="65"/>
      <c r="F103" s="36">
        <v>1604.76758</v>
      </c>
      <c r="G103" s="264">
        <v>1273.07593</v>
      </c>
      <c r="I103" s="463"/>
      <c r="J103" s="119"/>
      <c r="K103" s="356"/>
      <c r="L103" s="356"/>
    </row>
    <row r="104" spans="1:12" ht="15.9" customHeight="1" outlineLevel="1" x14ac:dyDescent="0.25">
      <c r="A104" s="494"/>
      <c r="B104" s="436"/>
      <c r="C104" s="100" t="s">
        <v>63</v>
      </c>
      <c r="D104" s="264">
        <v>45.081230000000012</v>
      </c>
      <c r="E104" s="65"/>
      <c r="F104" s="36">
        <v>61.519359999999992</v>
      </c>
      <c r="G104" s="264">
        <v>45.081230000000012</v>
      </c>
      <c r="I104" s="463"/>
      <c r="J104" s="119"/>
      <c r="K104" s="356"/>
      <c r="L104" s="356"/>
    </row>
    <row r="105" spans="1:12" ht="15.9" customHeight="1" outlineLevel="1" x14ac:dyDescent="0.25">
      <c r="A105" s="494"/>
      <c r="B105" s="436"/>
      <c r="C105" s="100" t="s">
        <v>67</v>
      </c>
      <c r="D105" s="264">
        <v>0</v>
      </c>
      <c r="E105" s="65"/>
      <c r="F105" s="36">
        <v>0</v>
      </c>
      <c r="G105" s="264">
        <v>0</v>
      </c>
      <c r="I105" s="463"/>
      <c r="J105" s="119"/>
      <c r="K105" s="356"/>
      <c r="L105" s="356"/>
    </row>
    <row r="106" spans="1:12" ht="15.9" customHeight="1" x14ac:dyDescent="0.25">
      <c r="A106" s="494"/>
      <c r="B106" s="436"/>
      <c r="C106" s="71" t="s">
        <v>40</v>
      </c>
      <c r="D106" s="264">
        <v>668175.50835000246</v>
      </c>
      <c r="E106" s="65"/>
      <c r="F106" s="36">
        <v>570251.67152000533</v>
      </c>
      <c r="G106" s="264">
        <v>668175.50835000246</v>
      </c>
      <c r="H106" s="11"/>
      <c r="I106" s="463"/>
      <c r="J106" s="119"/>
      <c r="K106" s="356"/>
      <c r="L106" s="356"/>
    </row>
    <row r="107" spans="1:12" ht="15.9" customHeight="1" x14ac:dyDescent="0.25">
      <c r="A107" s="494"/>
      <c r="B107" s="436"/>
      <c r="C107" s="101" t="s">
        <v>41</v>
      </c>
      <c r="D107" s="264">
        <v>47660.356460000243</v>
      </c>
      <c r="E107" s="65"/>
      <c r="F107" s="36">
        <v>40464.856829999997</v>
      </c>
      <c r="G107" s="264">
        <v>47660.356460000243</v>
      </c>
      <c r="H107" s="11"/>
      <c r="I107" s="463"/>
      <c r="J107" s="119"/>
      <c r="K107" s="356"/>
      <c r="L107" s="356"/>
    </row>
    <row r="108" spans="1:12" s="5" customFormat="1" ht="15.9" customHeight="1" x14ac:dyDescent="0.25">
      <c r="A108" s="494"/>
      <c r="B108" s="436"/>
      <c r="C108" s="102" t="s">
        <v>122</v>
      </c>
      <c r="D108" s="264">
        <v>4143.5441900000014</v>
      </c>
      <c r="E108" s="65"/>
      <c r="F108" s="36">
        <v>3830.56655</v>
      </c>
      <c r="G108" s="264">
        <v>4143.5441900000014</v>
      </c>
      <c r="H108" s="7"/>
      <c r="I108" s="463"/>
      <c r="J108" s="119"/>
      <c r="K108" s="356"/>
      <c r="L108" s="356"/>
    </row>
    <row r="109" spans="1:12" ht="15.9" customHeight="1" x14ac:dyDescent="0.25">
      <c r="A109" s="494"/>
      <c r="B109" s="436"/>
      <c r="C109" s="102" t="s">
        <v>5</v>
      </c>
      <c r="D109" s="264">
        <v>18197.98565999978</v>
      </c>
      <c r="E109" s="65"/>
      <c r="F109" s="36">
        <v>30227.229039999991</v>
      </c>
      <c r="G109" s="264">
        <v>18197.98565999978</v>
      </c>
      <c r="H109" s="11"/>
      <c r="I109" s="463"/>
      <c r="J109" s="119"/>
      <c r="K109" s="356"/>
      <c r="L109" s="356"/>
    </row>
    <row r="110" spans="1:12" ht="15.9" customHeight="1" x14ac:dyDescent="0.25">
      <c r="A110" s="494"/>
      <c r="B110" s="436"/>
      <c r="C110" s="102" t="s">
        <v>6</v>
      </c>
      <c r="D110" s="264">
        <v>108162.79736</v>
      </c>
      <c r="E110" s="65"/>
      <c r="F110" s="36">
        <v>90747.415110000002</v>
      </c>
      <c r="G110" s="264">
        <v>108162.79736</v>
      </c>
      <c r="H110" s="11"/>
      <c r="I110" s="463"/>
      <c r="J110" s="119"/>
      <c r="K110" s="356"/>
      <c r="L110" s="356"/>
    </row>
    <row r="111" spans="1:12" ht="15.9" customHeight="1" x14ac:dyDescent="0.25">
      <c r="A111" s="494"/>
      <c r="B111" s="436"/>
      <c r="C111" s="102" t="s">
        <v>16</v>
      </c>
      <c r="D111" s="264">
        <v>2272.1110699999999</v>
      </c>
      <c r="E111" s="65"/>
      <c r="F111" s="36">
        <v>2662.8566099999998</v>
      </c>
      <c r="G111" s="264">
        <v>2272.1110699999999</v>
      </c>
      <c r="H111" s="11"/>
      <c r="I111" s="463"/>
      <c r="J111" s="119"/>
      <c r="K111" s="356"/>
      <c r="L111" s="356"/>
    </row>
    <row r="112" spans="1:12" ht="15.9" customHeight="1" x14ac:dyDescent="0.25">
      <c r="A112" s="494"/>
      <c r="B112" s="436"/>
      <c r="C112" s="102" t="s">
        <v>7</v>
      </c>
      <c r="D112" s="264">
        <v>1484.9739400000001</v>
      </c>
      <c r="E112" s="65"/>
      <c r="F112" s="36">
        <v>2188.86816</v>
      </c>
      <c r="G112" s="264">
        <v>1484.9739400000001</v>
      </c>
      <c r="H112" s="11"/>
      <c r="I112" s="463"/>
      <c r="J112" s="119"/>
      <c r="K112" s="356"/>
      <c r="L112" s="356"/>
    </row>
    <row r="113" spans="1:14" ht="15.9" customHeight="1" x14ac:dyDescent="0.25">
      <c r="A113" s="494"/>
      <c r="B113" s="436"/>
      <c r="C113" s="102" t="s">
        <v>169</v>
      </c>
      <c r="D113" s="264">
        <v>20115.382590000001</v>
      </c>
      <c r="E113" s="65"/>
      <c r="F113" s="36">
        <v>20740.511040000001</v>
      </c>
      <c r="G113" s="264">
        <v>20115.382590000001</v>
      </c>
      <c r="H113" s="11"/>
      <c r="I113" s="463"/>
      <c r="J113" s="119"/>
      <c r="K113" s="356"/>
      <c r="L113" s="356"/>
    </row>
    <row r="114" spans="1:14" ht="15.9" customHeight="1" x14ac:dyDescent="0.25">
      <c r="A114" s="494"/>
      <c r="B114" s="436"/>
      <c r="C114" s="102" t="s">
        <v>57</v>
      </c>
      <c r="D114" s="264">
        <v>2844.2517300000782</v>
      </c>
      <c r="E114" s="65"/>
      <c r="F114" s="36">
        <v>4254.4652700001006</v>
      </c>
      <c r="G114" s="264">
        <v>2844.2517300000782</v>
      </c>
      <c r="H114" s="11"/>
      <c r="I114" s="463"/>
      <c r="J114" s="119"/>
      <c r="K114" s="356"/>
      <c r="L114" s="356"/>
    </row>
    <row r="115" spans="1:14" ht="15.9" customHeight="1" x14ac:dyDescent="0.25">
      <c r="A115" s="494"/>
      <c r="B115" s="436"/>
      <c r="C115" s="102" t="s">
        <v>58</v>
      </c>
      <c r="D115" s="264">
        <v>5301.544770000266</v>
      </c>
      <c r="E115" s="65"/>
      <c r="F115" s="36">
        <v>4391.3984700001229</v>
      </c>
      <c r="G115" s="264">
        <v>5301.544770000266</v>
      </c>
      <c r="H115" s="11"/>
      <c r="I115" s="463"/>
      <c r="J115" s="119"/>
      <c r="K115" s="356"/>
      <c r="L115" s="356"/>
    </row>
    <row r="116" spans="1:14" ht="15.9" customHeight="1" x14ac:dyDescent="0.25">
      <c r="A116" s="494"/>
      <c r="B116" s="436"/>
      <c r="C116" s="72" t="s">
        <v>74</v>
      </c>
      <c r="D116" s="149">
        <v>1817.2706000016719</v>
      </c>
      <c r="E116" s="65"/>
      <c r="F116" s="68">
        <v>2175.3782800000004</v>
      </c>
      <c r="G116" s="149">
        <v>1817.26665</v>
      </c>
      <c r="H116" s="7"/>
      <c r="I116" s="463"/>
      <c r="J116" s="119"/>
      <c r="K116" s="356"/>
      <c r="L116" s="356"/>
    </row>
    <row r="117" spans="1:14" s="7" customFormat="1" ht="18" customHeight="1" x14ac:dyDescent="0.25">
      <c r="A117" s="494"/>
      <c r="B117" s="437"/>
      <c r="C117" s="83" t="s">
        <v>55</v>
      </c>
      <c r="D117" s="84">
        <f>+D95+D106+D107+SUM(D108:D116)</f>
        <v>1303941.7192900039</v>
      </c>
      <c r="E117" s="61"/>
      <c r="F117" s="84">
        <f>+F95+F106+F107+SUM(F108:F116)</f>
        <v>1150818.7954700058</v>
      </c>
      <c r="G117" s="84">
        <f>+G95+G106+G107+SUM(G108:G116)</f>
        <v>1303941.7153400022</v>
      </c>
      <c r="I117" s="513"/>
      <c r="J117" s="124"/>
      <c r="K117" s="197"/>
      <c r="L117" s="181"/>
    </row>
    <row r="118" spans="1:14" ht="10.5" customHeight="1" x14ac:dyDescent="0.3">
      <c r="A118" s="494"/>
      <c r="B118" s="21"/>
      <c r="C118" s="34"/>
      <c r="D118" s="17"/>
      <c r="E118" s="17"/>
      <c r="F118" s="17"/>
      <c r="G118" s="17"/>
      <c r="H118" s="7"/>
      <c r="I118" s="35"/>
      <c r="K118" s="197"/>
      <c r="L118" s="181"/>
    </row>
    <row r="119" spans="1:14" ht="18.75" customHeight="1" x14ac:dyDescent="0.25">
      <c r="A119" s="494"/>
      <c r="B119" s="466" t="s">
        <v>22</v>
      </c>
      <c r="C119" s="76" t="s">
        <v>38</v>
      </c>
      <c r="D119" s="78">
        <v>243626.29670000021</v>
      </c>
      <c r="E119" s="77"/>
      <c r="F119" s="78">
        <v>194258.27207000009</v>
      </c>
      <c r="G119" s="78">
        <v>243626.29670000021</v>
      </c>
      <c r="H119" s="7"/>
      <c r="I119" s="462">
        <f>+G121/G130</f>
        <v>0.16743893093515377</v>
      </c>
      <c r="J119" s="119"/>
      <c r="K119" s="356"/>
      <c r="L119" s="356"/>
    </row>
    <row r="120" spans="1:14" ht="18.75" customHeight="1" x14ac:dyDescent="0.25">
      <c r="A120" s="494"/>
      <c r="B120" s="467"/>
      <c r="C120" s="79" t="s">
        <v>39</v>
      </c>
      <c r="D120" s="68">
        <v>22260.247169999999</v>
      </c>
      <c r="E120" s="77"/>
      <c r="F120" s="68">
        <v>15691.18801</v>
      </c>
      <c r="G120" s="68">
        <v>22260.247169999999</v>
      </c>
      <c r="H120" s="7"/>
      <c r="I120" s="463"/>
      <c r="J120" s="119"/>
      <c r="K120" s="356"/>
      <c r="L120" s="356"/>
    </row>
    <row r="121" spans="1:14" s="7" customFormat="1" ht="18.75" customHeight="1" x14ac:dyDescent="0.25">
      <c r="A121" s="494"/>
      <c r="B121" s="468"/>
      <c r="C121" s="97" t="s">
        <v>61</v>
      </c>
      <c r="D121" s="84">
        <f>SUM(D119:D120)</f>
        <v>265886.54387000023</v>
      </c>
      <c r="F121" s="84">
        <f>SUM(F119:F120)</f>
        <v>209949.46008000011</v>
      </c>
      <c r="G121" s="84">
        <f>SUM(G119:G120)</f>
        <v>265886.54387000023</v>
      </c>
      <c r="H121" s="11"/>
      <c r="I121" s="513"/>
      <c r="J121" s="124"/>
      <c r="K121" s="197"/>
      <c r="L121" s="181"/>
    </row>
    <row r="122" spans="1:14" s="7" customFormat="1" ht="15.6" x14ac:dyDescent="0.3">
      <c r="A122" s="494"/>
      <c r="B122" s="21"/>
      <c r="C122" s="18"/>
      <c r="D122" s="19"/>
      <c r="F122" s="19"/>
      <c r="G122" s="22"/>
      <c r="H122" s="11"/>
      <c r="I122" s="35"/>
      <c r="J122" s="124"/>
      <c r="K122" s="197"/>
      <c r="L122" s="181"/>
    </row>
    <row r="123" spans="1:14" s="7" customFormat="1" ht="13.95" customHeight="1" x14ac:dyDescent="0.25">
      <c r="A123" s="494"/>
      <c r="B123" s="506" t="s">
        <v>187</v>
      </c>
      <c r="C123" s="76" t="s">
        <v>94</v>
      </c>
      <c r="D123" s="78">
        <v>57.561690000000013</v>
      </c>
      <c r="E123" s="77"/>
      <c r="F123" s="78">
        <v>9492.0955200000008</v>
      </c>
      <c r="G123" s="78">
        <v>57.561690000000013</v>
      </c>
      <c r="H123" s="11"/>
      <c r="I123" s="507">
        <f>+G125/$G$130</f>
        <v>1.1419075038142856E-2</v>
      </c>
      <c r="J123" s="119"/>
      <c r="K123" s="356"/>
      <c r="L123" s="356"/>
    </row>
    <row r="124" spans="1:14" s="7" customFormat="1" ht="16.2" customHeight="1" x14ac:dyDescent="0.25">
      <c r="A124" s="494"/>
      <c r="B124" s="506"/>
      <c r="C124" s="79" t="s">
        <v>192</v>
      </c>
      <c r="D124" s="68">
        <v>18075.487649999999</v>
      </c>
      <c r="E124" s="77"/>
      <c r="F124" s="68">
        <v>0</v>
      </c>
      <c r="G124" s="68">
        <v>18075.487649999999</v>
      </c>
      <c r="H124" s="11"/>
      <c r="I124" s="507"/>
      <c r="J124" s="119"/>
      <c r="K124" s="356"/>
      <c r="L124" s="356"/>
    </row>
    <row r="125" spans="1:14" s="7" customFormat="1" ht="13.8" x14ac:dyDescent="0.25">
      <c r="A125" s="494"/>
      <c r="B125" s="506"/>
      <c r="C125" s="97" t="s">
        <v>186</v>
      </c>
      <c r="D125" s="84">
        <f>SUM(D123:D124)</f>
        <v>18133.049339999998</v>
      </c>
      <c r="F125" s="84">
        <f>SUM(F123:F124)</f>
        <v>9492.0955200000008</v>
      </c>
      <c r="G125" s="84">
        <f>SUM(G123:G124)</f>
        <v>18133.049339999998</v>
      </c>
      <c r="H125" s="11"/>
      <c r="I125" s="507"/>
      <c r="J125" s="124"/>
      <c r="K125" s="12"/>
    </row>
    <row r="126" spans="1:14" s="7" customFormat="1" ht="15.6" x14ac:dyDescent="0.3">
      <c r="A126" s="494"/>
      <c r="B126" s="21"/>
      <c r="C126" s="18"/>
      <c r="D126" s="19"/>
      <c r="F126" s="19"/>
      <c r="G126" s="22"/>
      <c r="H126" s="11"/>
      <c r="I126" s="35"/>
      <c r="J126" s="124"/>
      <c r="K126" s="12"/>
    </row>
    <row r="127" spans="1:14" s="7" customFormat="1" ht="15.75" customHeight="1" x14ac:dyDescent="0.25">
      <c r="A127" s="494"/>
      <c r="B127" s="482" t="s">
        <v>24</v>
      </c>
      <c r="C127" s="482"/>
      <c r="D127" s="85">
        <f>D130-D128</f>
        <v>602095.35963000101</v>
      </c>
      <c r="F127" s="85">
        <f>F130-F128</f>
        <v>545763.79609000054</v>
      </c>
      <c r="G127" s="85">
        <f>G130-G128</f>
        <v>602095.35567999934</v>
      </c>
      <c r="H127" s="11"/>
      <c r="I127" s="334">
        <f>+G127/$G$130</f>
        <v>0.37916248490322729</v>
      </c>
      <c r="J127" s="124"/>
      <c r="K127" s="12"/>
    </row>
    <row r="128" spans="1:14" s="7" customFormat="1" ht="15.75" customHeight="1" x14ac:dyDescent="0.25">
      <c r="A128" s="494"/>
      <c r="B128" s="482" t="s">
        <v>25</v>
      </c>
      <c r="C128" s="482"/>
      <c r="D128" s="85">
        <f>+D106+D107+D108+D121</f>
        <v>985865.95287000295</v>
      </c>
      <c r="F128" s="85">
        <f>+F106+F107+F108+F121</f>
        <v>824496.55498000537</v>
      </c>
      <c r="G128" s="85">
        <f>+G106+G107+G108+G121</f>
        <v>985865.95287000295</v>
      </c>
      <c r="H128" s="61"/>
      <c r="I128" s="334">
        <f>+G128/$G$130</f>
        <v>0.62083751509677265</v>
      </c>
      <c r="J128" s="124"/>
      <c r="K128" s="124"/>
      <c r="L128" s="124"/>
      <c r="M128" s="124"/>
      <c r="N128" s="124"/>
    </row>
    <row r="129" spans="1:14" ht="13.8" x14ac:dyDescent="0.25">
      <c r="B129" s="21"/>
      <c r="C129" s="18"/>
      <c r="D129" s="22"/>
      <c r="E129" s="7"/>
      <c r="F129" s="20"/>
      <c r="G129" s="20"/>
      <c r="H129" s="11"/>
      <c r="I129" s="21"/>
      <c r="K129" s="25"/>
      <c r="L129" s="25"/>
      <c r="M129" s="25"/>
      <c r="N129" s="25"/>
    </row>
    <row r="130" spans="1:14" ht="26.25" customHeight="1" x14ac:dyDescent="0.3">
      <c r="A130" s="501" t="s">
        <v>26</v>
      </c>
      <c r="B130" s="495" t="s">
        <v>75</v>
      </c>
      <c r="C130" s="496"/>
      <c r="D130" s="87">
        <f>+D117+D121+D125</f>
        <v>1587961.312500004</v>
      </c>
      <c r="E130"/>
      <c r="F130" s="87">
        <f>+F117+F121+F125</f>
        <v>1370260.3510700059</v>
      </c>
      <c r="G130" s="87">
        <f>+G117+G121+G125</f>
        <v>1587961.3085500023</v>
      </c>
      <c r="H130" s="11"/>
      <c r="I130" s="357">
        <v>5.9837475419044495E-8</v>
      </c>
      <c r="J130" s="358"/>
      <c r="K130" s="25"/>
      <c r="L130" s="25"/>
      <c r="M130" s="335"/>
      <c r="N130" s="25"/>
    </row>
    <row r="131" spans="1:14" ht="14.25" customHeight="1" x14ac:dyDescent="0.25">
      <c r="A131" s="501"/>
      <c r="B131" s="497" t="s">
        <v>49</v>
      </c>
      <c r="C131" s="498"/>
      <c r="D131" s="88"/>
      <c r="E131" s="77"/>
      <c r="F131" s="138">
        <v>194247.60744999949</v>
      </c>
      <c r="G131" s="88">
        <v>319197.7712099955</v>
      </c>
      <c r="H131" s="11"/>
      <c r="I131" s="344">
        <v>1.5692785382270813E-7</v>
      </c>
      <c r="K131" s="25"/>
      <c r="L131" s="25"/>
      <c r="M131" s="25"/>
      <c r="N131" s="25"/>
    </row>
    <row r="132" spans="1:14" ht="14.25" customHeight="1" x14ac:dyDescent="0.25">
      <c r="A132" s="501"/>
      <c r="B132" s="497" t="s">
        <v>50</v>
      </c>
      <c r="C132" s="498"/>
      <c r="D132" s="88"/>
      <c r="E132" s="77"/>
      <c r="F132" s="138">
        <v>4445.4132000000054</v>
      </c>
      <c r="G132" s="88">
        <v>4862.2833300000029</v>
      </c>
      <c r="H132" s="11"/>
      <c r="I132" s="344">
        <v>7.6834112405776978E-9</v>
      </c>
      <c r="K132" s="25"/>
      <c r="L132" s="25"/>
      <c r="M132" s="25"/>
      <c r="N132" s="25"/>
    </row>
    <row r="133" spans="1:14" ht="27.45" customHeight="1" x14ac:dyDescent="0.3">
      <c r="A133" s="501"/>
      <c r="B133" s="495" t="s">
        <v>78</v>
      </c>
      <c r="C133" s="496"/>
      <c r="D133" s="87"/>
      <c r="E133"/>
      <c r="F133" s="89">
        <f>+F130-F131-F132</f>
        <v>1171567.3304200063</v>
      </c>
      <c r="G133" s="89">
        <f>+G130-G131-G132</f>
        <v>1263901.2540100068</v>
      </c>
      <c r="H133" s="11"/>
      <c r="I133" s="61"/>
      <c r="J133" s="119"/>
      <c r="K133" s="119"/>
      <c r="L133" s="25"/>
      <c r="M133" s="25"/>
      <c r="N133" s="25"/>
    </row>
    <row r="134" spans="1:14" ht="14.25" customHeight="1" x14ac:dyDescent="0.3">
      <c r="A134" s="501"/>
      <c r="B134" s="497" t="s">
        <v>79</v>
      </c>
      <c r="C134" s="498"/>
      <c r="D134" s="90"/>
      <c r="E134" s="91"/>
      <c r="F134" s="92">
        <v>76846.387430003495</v>
      </c>
      <c r="G134" s="92">
        <v>24432.38983</v>
      </c>
      <c r="H134" s="11"/>
      <c r="I134" s="357">
        <f>G134-'Recaudación abierta'!D69</f>
        <v>-2.4738255888223648E-10</v>
      </c>
    </row>
    <row r="135" spans="1:14" ht="38.25" customHeight="1" x14ac:dyDescent="0.3">
      <c r="A135" s="501"/>
      <c r="B135" s="499" t="s">
        <v>80</v>
      </c>
      <c r="C135" s="500"/>
      <c r="D135" s="87"/>
      <c r="E135"/>
      <c r="F135" s="93">
        <f>+F133-F134</f>
        <v>1094720.9429900027</v>
      </c>
      <c r="G135" s="93">
        <f>+G133-G134</f>
        <v>1239468.8641800068</v>
      </c>
      <c r="H135" s="11"/>
      <c r="I135" s="61"/>
    </row>
    <row r="136" spans="1:14" customFormat="1" ht="15" customHeight="1" x14ac:dyDescent="0.3">
      <c r="A136" s="503" t="s">
        <v>208</v>
      </c>
      <c r="B136" s="503"/>
      <c r="C136" s="503"/>
      <c r="F136" s="357">
        <v>0</v>
      </c>
      <c r="G136" s="109"/>
      <c r="J136" s="126"/>
    </row>
    <row r="137" spans="1:14" ht="21" customHeight="1" x14ac:dyDescent="0.25">
      <c r="A137" s="510" t="s">
        <v>92</v>
      </c>
      <c r="B137" s="510"/>
      <c r="C137" s="510"/>
      <c r="D137" s="510"/>
      <c r="E137" s="510"/>
      <c r="F137" s="510"/>
      <c r="G137" s="510"/>
      <c r="H137" s="510"/>
      <c r="I137" s="510"/>
    </row>
    <row r="138" spans="1:14" ht="13.2" customHeight="1" x14ac:dyDescent="0.25">
      <c r="A138" s="454" t="s">
        <v>45</v>
      </c>
      <c r="B138" s="454"/>
      <c r="C138" s="454"/>
      <c r="D138" s="454"/>
      <c r="E138" s="454"/>
      <c r="F138" s="454"/>
      <c r="G138" s="454"/>
      <c r="H138" s="454"/>
      <c r="I138" s="454"/>
    </row>
    <row r="139" spans="1:14" ht="13.2" customHeight="1" x14ac:dyDescent="0.25">
      <c r="A139" s="454" t="s">
        <v>46</v>
      </c>
      <c r="B139" s="454"/>
      <c r="C139" s="454"/>
      <c r="D139" s="454"/>
      <c r="E139" s="454"/>
      <c r="F139" s="454"/>
      <c r="G139" s="454"/>
      <c r="H139" s="454"/>
      <c r="I139" s="454"/>
    </row>
    <row r="140" spans="1:14" ht="23.4" customHeight="1" x14ac:dyDescent="0.25">
      <c r="A140" s="454" t="s">
        <v>176</v>
      </c>
      <c r="B140" s="454"/>
      <c r="C140" s="454"/>
      <c r="D140" s="454"/>
      <c r="E140" s="454"/>
      <c r="F140" s="454"/>
      <c r="G140" s="454"/>
      <c r="H140" s="454"/>
      <c r="I140" s="454"/>
    </row>
    <row r="141" spans="1:14" ht="13.2" customHeight="1" x14ac:dyDescent="0.25">
      <c r="A141" s="454" t="s">
        <v>81</v>
      </c>
      <c r="B141" s="454"/>
      <c r="C141" s="454"/>
      <c r="D141" s="454"/>
      <c r="E141" s="454"/>
      <c r="F141" s="454"/>
      <c r="G141" s="454"/>
      <c r="H141" s="454"/>
      <c r="I141" s="454"/>
    </row>
    <row r="142" spans="1:14" ht="13.2" customHeight="1" x14ac:dyDescent="0.25">
      <c r="A142" s="454" t="s">
        <v>82</v>
      </c>
      <c r="B142" s="454"/>
      <c r="C142" s="454"/>
      <c r="D142" s="454"/>
      <c r="E142" s="454"/>
      <c r="F142" s="454"/>
      <c r="G142" s="454"/>
      <c r="H142" s="454"/>
      <c r="I142" s="454"/>
    </row>
    <row r="143" spans="1:14" ht="15" customHeight="1" x14ac:dyDescent="0.25">
      <c r="A143" s="454" t="s">
        <v>83</v>
      </c>
      <c r="B143" s="454"/>
      <c r="C143" s="454"/>
      <c r="D143" s="454"/>
      <c r="E143" s="454"/>
      <c r="F143" s="454"/>
      <c r="G143" s="454"/>
      <c r="H143" s="454"/>
      <c r="I143" s="454"/>
    </row>
    <row r="144" spans="1:14" ht="15" customHeight="1" x14ac:dyDescent="0.25">
      <c r="A144" s="454" t="s">
        <v>146</v>
      </c>
      <c r="B144" s="454"/>
      <c r="C144" s="454"/>
      <c r="D144" s="278"/>
      <c r="E144" s="278"/>
      <c r="F144" s="278"/>
      <c r="G144" s="278"/>
      <c r="H144" s="278"/>
      <c r="I144" s="278"/>
    </row>
    <row r="145" spans="1:9" x14ac:dyDescent="0.25">
      <c r="A145" s="454" t="s">
        <v>181</v>
      </c>
      <c r="B145" s="454"/>
      <c r="C145" s="454"/>
      <c r="D145" s="454"/>
      <c r="E145" s="454"/>
      <c r="F145" s="454"/>
      <c r="G145" s="454"/>
      <c r="H145" s="454"/>
      <c r="I145" s="454"/>
    </row>
    <row r="146" spans="1:9" x14ac:dyDescent="0.25">
      <c r="A146" s="454" t="s">
        <v>191</v>
      </c>
      <c r="B146" s="454"/>
      <c r="C146" s="454"/>
      <c r="D146" s="454"/>
      <c r="E146" s="454"/>
      <c r="F146" s="454"/>
      <c r="G146" s="454"/>
      <c r="H146" s="454"/>
      <c r="I146" s="454"/>
    </row>
    <row r="147" spans="1:9" x14ac:dyDescent="0.25">
      <c r="A147" s="502" t="s">
        <v>214</v>
      </c>
      <c r="B147" s="502"/>
      <c r="C147" s="502"/>
      <c r="D147" s="502"/>
      <c r="E147" s="502"/>
      <c r="F147" s="502"/>
      <c r="G147" s="502"/>
      <c r="H147" s="502"/>
      <c r="I147" s="502"/>
    </row>
    <row r="148" spans="1:9" x14ac:dyDescent="0.25">
      <c r="A148" s="166"/>
      <c r="B148" s="166"/>
      <c r="C148" s="166"/>
      <c r="D148" s="166"/>
      <c r="E148" s="166"/>
      <c r="F148" s="166"/>
      <c r="G148" s="166"/>
      <c r="H148" s="166"/>
      <c r="I148" s="166"/>
    </row>
    <row r="149" spans="1:9" x14ac:dyDescent="0.25">
      <c r="A149" s="166"/>
      <c r="B149" s="166"/>
      <c r="C149" s="166"/>
      <c r="D149" s="166"/>
      <c r="E149" s="166"/>
      <c r="F149" s="166"/>
      <c r="G149" s="166"/>
      <c r="H149" s="166"/>
      <c r="I149" s="166"/>
    </row>
    <row r="150" spans="1:9" ht="15" customHeight="1" x14ac:dyDescent="0.25">
      <c r="A150" s="509" t="s">
        <v>35</v>
      </c>
      <c r="B150" s="509"/>
      <c r="C150" s="509"/>
      <c r="D150" s="162"/>
      <c r="E150" s="162"/>
      <c r="F150" s="162"/>
      <c r="G150" s="162"/>
      <c r="H150" s="162"/>
      <c r="I150" s="162"/>
    </row>
    <row r="151" spans="1:9" ht="15" customHeight="1" x14ac:dyDescent="0.25">
      <c r="A151" s="509" t="s">
        <v>140</v>
      </c>
      <c r="B151" s="509"/>
      <c r="C151" s="509"/>
      <c r="D151" s="509"/>
      <c r="E151" s="509"/>
      <c r="F151" s="509"/>
      <c r="G151" s="20"/>
      <c r="H151" s="7"/>
      <c r="I151" s="21"/>
    </row>
    <row r="152" spans="1:9" ht="15" customHeight="1" x14ac:dyDescent="0.25">
      <c r="A152" s="509" t="s">
        <v>68</v>
      </c>
      <c r="B152" s="509"/>
      <c r="C152" s="509"/>
      <c r="D152" s="509"/>
      <c r="E152" s="23"/>
      <c r="F152" s="23"/>
      <c r="G152" s="24"/>
      <c r="H152" s="24"/>
      <c r="I152" s="24"/>
    </row>
    <row r="153" spans="1:9" x14ac:dyDescent="0.25">
      <c r="A153" s="509" t="s">
        <v>9</v>
      </c>
      <c r="B153" s="509"/>
      <c r="C153" s="509"/>
      <c r="D153" s="509"/>
      <c r="E153" s="23"/>
      <c r="F153" s="23"/>
      <c r="G153" s="24"/>
      <c r="H153" s="24"/>
      <c r="I153" s="24"/>
    </row>
    <row r="154" spans="1:9" x14ac:dyDescent="0.25">
      <c r="C154" s="24"/>
      <c r="D154" s="24"/>
      <c r="E154" s="23"/>
      <c r="F154" s="23"/>
      <c r="G154" s="24"/>
      <c r="H154" s="24"/>
      <c r="I154" s="24"/>
    </row>
  </sheetData>
  <mergeCells count="59">
    <mergeCell ref="I123:I125"/>
    <mergeCell ref="A130:A135"/>
    <mergeCell ref="B130:C130"/>
    <mergeCell ref="B131:C131"/>
    <mergeCell ref="B132:C132"/>
    <mergeCell ref="B133:C133"/>
    <mergeCell ref="B134:C134"/>
    <mergeCell ref="B135:C135"/>
    <mergeCell ref="B44:C44"/>
    <mergeCell ref="B45:C45"/>
    <mergeCell ref="B46:C46"/>
    <mergeCell ref="A41:A46"/>
    <mergeCell ref="B41:C41"/>
    <mergeCell ref="B42:C42"/>
    <mergeCell ref="B43:C43"/>
    <mergeCell ref="A1:I1"/>
    <mergeCell ref="A2:I2"/>
    <mergeCell ref="A3:I3"/>
    <mergeCell ref="A4:I4"/>
    <mergeCell ref="A6:I6"/>
    <mergeCell ref="I119:I121"/>
    <mergeCell ref="A48:I48"/>
    <mergeCell ref="A55:C55"/>
    <mergeCell ref="A58:A84"/>
    <mergeCell ref="A91:I91"/>
    <mergeCell ref="B58:B80"/>
    <mergeCell ref="B82:B84"/>
    <mergeCell ref="A52:C52"/>
    <mergeCell ref="A95:A128"/>
    <mergeCell ref="B95:B117"/>
    <mergeCell ref="B119:B121"/>
    <mergeCell ref="I95:I117"/>
    <mergeCell ref="B127:C127"/>
    <mergeCell ref="B128:C128"/>
    <mergeCell ref="B86:B88"/>
    <mergeCell ref="B123:B125"/>
    <mergeCell ref="A10:A39"/>
    <mergeCell ref="B10:B32"/>
    <mergeCell ref="I10:I32"/>
    <mergeCell ref="B34:B36"/>
    <mergeCell ref="I34:I36"/>
    <mergeCell ref="B38:C38"/>
    <mergeCell ref="B39:C39"/>
    <mergeCell ref="A153:D153"/>
    <mergeCell ref="A136:C136"/>
    <mergeCell ref="A137:I137"/>
    <mergeCell ref="A138:I138"/>
    <mergeCell ref="A139:I139"/>
    <mergeCell ref="A141:I141"/>
    <mergeCell ref="A142:I142"/>
    <mergeCell ref="A143:I143"/>
    <mergeCell ref="A145:I145"/>
    <mergeCell ref="A150:C150"/>
    <mergeCell ref="A151:F151"/>
    <mergeCell ref="A152:D152"/>
    <mergeCell ref="A140:I140"/>
    <mergeCell ref="A146:I146"/>
    <mergeCell ref="A144:C144"/>
    <mergeCell ref="A147:I147"/>
  </mergeCells>
  <conditionalFormatting sqref="F136">
    <cfRule type="cellIs" dxfId="29" priority="1" operator="notBetween">
      <formula>-1</formula>
      <formula>1</formula>
    </cfRule>
  </conditionalFormatting>
  <conditionalFormatting sqref="H9">
    <cfRule type="iconSet" priority="46">
      <iconSet>
        <cfvo type="percent" val="0"/>
        <cfvo type="num" val="0.95"/>
        <cfvo type="num" val="1"/>
      </iconSet>
    </cfRule>
    <cfRule type="iconSet" priority="44">
      <iconSet>
        <cfvo type="percent" val="0"/>
        <cfvo type="num" val="0.95" gte="0"/>
        <cfvo type="num" val="1" gte="0"/>
      </iconSet>
    </cfRule>
    <cfRule type="iconSet" priority="45">
      <iconSet>
        <cfvo type="percent" val="0"/>
        <cfvo type="num" val="0.95" gte="0"/>
        <cfvo type="num" val="0.99" gte="0"/>
      </iconSet>
    </cfRule>
  </conditionalFormatting>
  <conditionalFormatting sqref="H10">
    <cfRule type="iconSet" priority="41">
      <iconSet>
        <cfvo type="percent" val="0"/>
        <cfvo type="num" val="0.95"/>
        <cfvo type="num" val="1"/>
      </iconSet>
    </cfRule>
  </conditionalFormatting>
  <conditionalFormatting sqref="H11:H14 H16:H17 H20">
    <cfRule type="iconSet" priority="39">
      <iconSet>
        <cfvo type="percent" val="0"/>
        <cfvo type="num" val="0.95"/>
        <cfvo type="num" val="1"/>
      </iconSet>
    </cfRule>
  </conditionalFormatting>
  <conditionalFormatting sqref="H18">
    <cfRule type="iconSet" priority="32">
      <iconSet>
        <cfvo type="percent" val="0"/>
        <cfvo type="num" val="0.95" gte="0"/>
        <cfvo type="num" val="1" gte="0"/>
      </iconSet>
    </cfRule>
    <cfRule type="iconSet" priority="29">
      <iconSet>
        <cfvo type="percent" val="0"/>
        <cfvo type="num" val="0.95"/>
        <cfvo type="num" val="1"/>
      </iconSet>
    </cfRule>
    <cfRule type="iconSet" priority="30">
      <iconSet>
        <cfvo type="percent" val="0"/>
        <cfvo type="num" val="0.95" gte="0"/>
        <cfvo type="num" val="0.99" gte="0"/>
      </iconSet>
    </cfRule>
    <cfRule type="iconSet" priority="31">
      <iconSet>
        <cfvo type="percent" val="0"/>
        <cfvo type="num" val="0.95" gte="0"/>
        <cfvo type="num" val="1" gte="0"/>
      </iconSet>
    </cfRule>
  </conditionalFormatting>
  <conditionalFormatting sqref="H19">
    <cfRule type="iconSet" priority="25">
      <iconSet>
        <cfvo type="percent" val="0"/>
        <cfvo type="num" val="0.95"/>
        <cfvo type="num" val="1"/>
      </iconSet>
    </cfRule>
    <cfRule type="iconSet" priority="26">
      <iconSet>
        <cfvo type="percent" val="0"/>
        <cfvo type="num" val="0.95" gte="0"/>
        <cfvo type="num" val="0.99" gte="0"/>
      </iconSet>
    </cfRule>
    <cfRule type="iconSet" priority="27">
      <iconSet>
        <cfvo type="percent" val="0"/>
        <cfvo type="num" val="0.95" gte="0"/>
        <cfvo type="num" val="1" gte="0"/>
      </iconSet>
    </cfRule>
    <cfRule type="iconSet" priority="28">
      <iconSet>
        <cfvo type="percent" val="0"/>
        <cfvo type="num" val="0.95" gte="0"/>
        <cfvo type="num" val="1" gte="0"/>
      </iconSet>
    </cfRule>
  </conditionalFormatting>
  <conditionalFormatting sqref="H21:H22">
    <cfRule type="iconSet" priority="36">
      <iconSet>
        <cfvo type="percent" val="0"/>
        <cfvo type="num" val="0.95"/>
        <cfvo type="num" val="1"/>
      </iconSet>
    </cfRule>
  </conditionalFormatting>
  <conditionalFormatting sqref="H24:H30">
    <cfRule type="iconSet" priority="176">
      <iconSet>
        <cfvo type="percent" val="0"/>
        <cfvo type="num" val="0.95"/>
        <cfvo type="num" val="1"/>
      </iconSet>
    </cfRule>
  </conditionalFormatting>
  <conditionalFormatting sqref="H24:H31 H11:H14 H16:H17 H20">
    <cfRule type="iconSet" priority="183">
      <iconSet>
        <cfvo type="percent" val="0"/>
        <cfvo type="num" val="0.95" gte="0"/>
        <cfvo type="num" val="1" gte="0"/>
      </iconSet>
    </cfRule>
  </conditionalFormatting>
  <conditionalFormatting sqref="H24:H32 H10:H14 H16:H17 H20">
    <cfRule type="iconSet" priority="178">
      <iconSet>
        <cfvo type="percent" val="0"/>
        <cfvo type="num" val="0.95" gte="0"/>
        <cfvo type="num" val="1" gte="0"/>
      </iconSet>
    </cfRule>
  </conditionalFormatting>
  <conditionalFormatting sqref="H31">
    <cfRule type="iconSet" priority="58">
      <iconSet>
        <cfvo type="percent" val="0"/>
        <cfvo type="num" val="0.95"/>
        <cfvo type="num" val="1"/>
      </iconSet>
    </cfRule>
  </conditionalFormatting>
  <conditionalFormatting sqref="H32">
    <cfRule type="iconSet" priority="40">
      <iconSet>
        <cfvo type="percent" val="0"/>
        <cfvo type="num" val="0.95"/>
        <cfvo type="num" val="1"/>
      </iconSet>
    </cfRule>
  </conditionalFormatting>
  <conditionalFormatting sqref="H34:H38 H21:H23 H40">
    <cfRule type="iconSet" priority="38">
      <iconSet>
        <cfvo type="percent" val="0"/>
        <cfvo type="num" val="0.95"/>
        <cfvo type="num" val="1"/>
      </iconSet>
    </cfRule>
  </conditionalFormatting>
  <conditionalFormatting sqref="H34:H38 H21:H23">
    <cfRule type="iconSet" priority="37">
      <iconSet>
        <cfvo type="percent" val="0"/>
        <cfvo type="num" val="0.95"/>
        <cfvo type="num" val="1"/>
      </iconSet>
    </cfRule>
  </conditionalFormatting>
  <conditionalFormatting sqref="H40 H10:H14 H16:H17 H20:H38">
    <cfRule type="iconSet" priority="43">
      <iconSet>
        <cfvo type="percent" val="0"/>
        <cfvo type="num" val="0.95" gte="0"/>
        <cfvo type="num" val="0.99" gte="0"/>
      </iconSet>
    </cfRule>
  </conditionalFormatting>
  <conditionalFormatting sqref="H41:H46">
    <cfRule type="iconSet" priority="35">
      <iconSet>
        <cfvo type="percent" val="0"/>
        <cfvo type="num" val="0.95" gte="0"/>
        <cfvo type="num" val="0.99" gte="0"/>
      </iconSet>
    </cfRule>
    <cfRule type="iconSet" priority="33">
      <iconSet>
        <cfvo type="percent" val="0"/>
        <cfvo type="num" val="0.95"/>
        <cfvo type="num" val="1"/>
      </iconSet>
    </cfRule>
    <cfRule type="iconSet" priority="34">
      <iconSet>
        <cfvo type="percent" val="0"/>
        <cfvo type="num" val="0.95"/>
        <cfvo type="num" val="1"/>
      </iconSet>
    </cfRule>
  </conditionalFormatting>
  <conditionalFormatting sqref="H95">
    <cfRule type="iconSet" priority="55">
      <iconSet>
        <cfvo type="percent" val="0"/>
        <cfvo type="num" val="0.95"/>
        <cfvo type="num" val="1"/>
      </iconSet>
    </cfRule>
  </conditionalFormatting>
  <conditionalFormatting sqref="H96:H102 H105">
    <cfRule type="iconSet" priority="53">
      <iconSet>
        <cfvo type="percent" val="0"/>
        <cfvo type="num" val="0.95"/>
        <cfvo type="num" val="1"/>
      </iconSet>
    </cfRule>
  </conditionalFormatting>
  <conditionalFormatting sqref="H103">
    <cfRule type="iconSet" priority="19">
      <iconSet>
        <cfvo type="percent" val="0"/>
        <cfvo type="num" val="0.95" gte="0"/>
        <cfvo type="num" val="1" gte="0"/>
      </iconSet>
    </cfRule>
    <cfRule type="iconSet" priority="20">
      <iconSet>
        <cfvo type="percent" val="0"/>
        <cfvo type="num" val="0.95" gte="0"/>
        <cfvo type="num" val="1" gte="0"/>
      </iconSet>
    </cfRule>
    <cfRule type="iconSet" priority="18">
      <iconSet>
        <cfvo type="percent" val="0"/>
        <cfvo type="num" val="0.95" gte="0"/>
        <cfvo type="num" val="0.99" gte="0"/>
      </iconSet>
    </cfRule>
    <cfRule type="iconSet" priority="17">
      <iconSet>
        <cfvo type="percent" val="0"/>
        <cfvo type="num" val="0.95"/>
        <cfvo type="num" val="1"/>
      </iconSet>
    </cfRule>
  </conditionalFormatting>
  <conditionalFormatting sqref="H104">
    <cfRule type="iconSet" priority="24">
      <iconSet>
        <cfvo type="percent" val="0"/>
        <cfvo type="num" val="0.95" gte="0"/>
        <cfvo type="num" val="1" gte="0"/>
      </iconSet>
    </cfRule>
    <cfRule type="iconSet" priority="23">
      <iconSet>
        <cfvo type="percent" val="0"/>
        <cfvo type="num" val="0.95" gte="0"/>
        <cfvo type="num" val="1" gte="0"/>
      </iconSet>
    </cfRule>
    <cfRule type="iconSet" priority="22">
      <iconSet>
        <cfvo type="percent" val="0"/>
        <cfvo type="num" val="0.95" gte="0"/>
        <cfvo type="num" val="0.99" gte="0"/>
      </iconSet>
    </cfRule>
    <cfRule type="iconSet" priority="21">
      <iconSet>
        <cfvo type="percent" val="0"/>
        <cfvo type="num" val="0.95"/>
        <cfvo type="num" val="1"/>
      </iconSet>
    </cfRule>
  </conditionalFormatting>
  <conditionalFormatting sqref="H106:H107">
    <cfRule type="iconSet" priority="362">
      <iconSet>
        <cfvo type="percent" val="0"/>
        <cfvo type="num" val="0.95"/>
        <cfvo type="num" val="1"/>
      </iconSet>
    </cfRule>
  </conditionalFormatting>
  <conditionalFormatting sqref="H109:H115">
    <cfRule type="iconSet" priority="56">
      <iconSet>
        <cfvo type="percent" val="0"/>
        <cfvo type="num" val="0.95"/>
        <cfvo type="num" val="1"/>
      </iconSet>
    </cfRule>
  </conditionalFormatting>
  <conditionalFormatting sqref="H109:H116 H96:H102 H105">
    <cfRule type="iconSet" priority="63">
      <iconSet>
        <cfvo type="percent" val="0"/>
        <cfvo type="num" val="0.95" gte="0"/>
        <cfvo type="num" val="1" gte="0"/>
      </iconSet>
    </cfRule>
  </conditionalFormatting>
  <conditionalFormatting sqref="H109:H117 H95:H102 H105">
    <cfRule type="iconSet" priority="62">
      <iconSet>
        <cfvo type="percent" val="0"/>
        <cfvo type="num" val="0.95" gte="0"/>
        <cfvo type="num" val="1" gte="0"/>
      </iconSet>
    </cfRule>
  </conditionalFormatting>
  <conditionalFormatting sqref="H116">
    <cfRule type="iconSet" priority="61">
      <iconSet>
        <cfvo type="percent" val="0"/>
        <cfvo type="num" val="0.95"/>
        <cfvo type="num" val="1"/>
      </iconSet>
    </cfRule>
  </conditionalFormatting>
  <conditionalFormatting sqref="H117">
    <cfRule type="iconSet" priority="54">
      <iconSet>
        <cfvo type="percent" val="0"/>
        <cfvo type="num" val="0.95"/>
        <cfvo type="num" val="1"/>
      </iconSet>
    </cfRule>
  </conditionalFormatting>
  <conditionalFormatting sqref="H119:H127 H106:H108">
    <cfRule type="iconSet" priority="366">
      <iconSet>
        <cfvo type="percent" val="0"/>
        <cfvo type="num" val="0.95"/>
        <cfvo type="num" val="1"/>
      </iconSet>
    </cfRule>
  </conditionalFormatting>
  <conditionalFormatting sqref="H129 H95:H102 H105:H127">
    <cfRule type="iconSet" priority="57">
      <iconSet>
        <cfvo type="percent" val="0"/>
        <cfvo type="num" val="0.95" gte="0"/>
        <cfvo type="num" val="0.99" gte="0"/>
      </iconSet>
    </cfRule>
  </conditionalFormatting>
  <conditionalFormatting sqref="H129 H106:H108 H119:H127">
    <cfRule type="iconSet" priority="52">
      <iconSet>
        <cfvo type="percent" val="0"/>
        <cfvo type="num" val="0.95"/>
        <cfvo type="num" val="1"/>
      </iconSet>
    </cfRule>
  </conditionalFormatting>
  <conditionalFormatting sqref="H130:H135">
    <cfRule type="iconSet" priority="47">
      <iconSet>
        <cfvo type="percent" val="0"/>
        <cfvo type="num" val="0.95"/>
        <cfvo type="num" val="1"/>
      </iconSet>
    </cfRule>
    <cfRule type="iconSet" priority="48">
      <iconSet>
        <cfvo type="percent" val="0"/>
        <cfvo type="num" val="0.95"/>
        <cfvo type="num" val="1"/>
      </iconSet>
    </cfRule>
    <cfRule type="iconSet" priority="49">
      <iconSet>
        <cfvo type="percent" val="0"/>
        <cfvo type="num" val="0.95" gte="0"/>
        <cfvo type="num" val="0.99" gte="0"/>
      </iconSet>
    </cfRule>
  </conditionalFormatting>
  <conditionalFormatting sqref="I41:I43">
    <cfRule type="cellIs" dxfId="28" priority="4" operator="notEqual">
      <formula>0</formula>
    </cfRule>
  </conditionalFormatting>
  <conditionalFormatting sqref="I130:I132">
    <cfRule type="cellIs" dxfId="27" priority="5" operator="notBetween">
      <formula>-1</formula>
      <formula>1</formula>
    </cfRule>
  </conditionalFormatting>
  <conditionalFormatting sqref="I134">
    <cfRule type="cellIs" dxfId="26" priority="2" operator="notBetween">
      <formula>-1</formula>
      <formula>1</formula>
    </cfRule>
  </conditionalFormatting>
  <conditionalFormatting sqref="J130">
    <cfRule type="cellIs" dxfId="25" priority="3" operator="notBetween">
      <formula>-1</formula>
      <formula>1</formula>
    </cfRule>
  </conditionalFormatting>
  <printOptions horizontalCentered="1" verticalCentered="1"/>
  <pageMargins left="0.74803149606299213" right="0.74803149606299213" top="0.35" bottom="0.39370078740157483" header="0.26" footer="0.19685039370078741"/>
  <pageSetup paperSize="9" scale="26" orientation="landscape" r:id="rId1"/>
  <headerFooter alignWithMargins="0">
    <oddHeader>&amp;R&amp;"Arial,Negrita"&amp;11CUADRO No. "A1"</oddHeader>
    <oddFooter>&amp;LFecha:  &amp;D&amp;RPlanificación Nacional.- XM</oddFooter>
  </headerFooter>
  <ignoredErrors>
    <ignoredError sqref="F44:G44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N152"/>
  <sheetViews>
    <sheetView showGridLines="0" topLeftCell="A48" zoomScaleNormal="100" zoomScaleSheetLayoutView="85" workbookViewId="0">
      <selection activeCell="D128" sqref="D128"/>
    </sheetView>
  </sheetViews>
  <sheetFormatPr baseColWidth="10" defaultColWidth="11.44140625" defaultRowHeight="13.2" outlineLevelRow="2" x14ac:dyDescent="0.25"/>
  <cols>
    <col min="1" max="2" width="5.6640625" style="2" customWidth="1"/>
    <col min="3" max="3" width="63.6640625" style="2" customWidth="1"/>
    <col min="4" max="4" width="18.44140625" style="2" customWidth="1"/>
    <col min="5" max="5" width="1.33203125" style="2" customWidth="1"/>
    <col min="6" max="6" width="20.33203125" style="2" customWidth="1"/>
    <col min="7" max="7" width="20.44140625" style="2" customWidth="1"/>
    <col min="8" max="8" width="1.5546875" style="2" customWidth="1"/>
    <col min="9" max="9" width="14" style="2" customWidth="1"/>
    <col min="10" max="10" width="14" style="2" bestFit="1" customWidth="1"/>
    <col min="11" max="11" width="12.33203125" style="121" customWidth="1"/>
    <col min="12" max="12" width="15" style="2" bestFit="1" customWidth="1"/>
    <col min="13" max="14" width="15.44140625" style="2" customWidth="1"/>
    <col min="15" max="16384" width="11.44140625" style="2"/>
  </cols>
  <sheetData>
    <row r="1" spans="1:14" ht="27.75" customHeight="1" x14ac:dyDescent="0.25">
      <c r="A1" s="455" t="s">
        <v>52</v>
      </c>
      <c r="B1" s="455"/>
      <c r="C1" s="455"/>
      <c r="D1" s="455"/>
      <c r="E1" s="455"/>
      <c r="F1" s="455"/>
      <c r="G1" s="455"/>
      <c r="H1" s="455"/>
      <c r="I1" s="455"/>
    </row>
    <row r="2" spans="1:14" ht="17.399999999999999" x14ac:dyDescent="0.25">
      <c r="A2" s="456" t="s">
        <v>53</v>
      </c>
      <c r="B2" s="456"/>
      <c r="C2" s="456"/>
      <c r="D2" s="456"/>
      <c r="E2" s="456"/>
      <c r="F2" s="456"/>
      <c r="G2" s="456"/>
      <c r="H2" s="456"/>
      <c r="I2" s="456"/>
    </row>
    <row r="3" spans="1:14" ht="20.25" customHeight="1" x14ac:dyDescent="0.25">
      <c r="A3" s="457" t="s">
        <v>193</v>
      </c>
      <c r="B3" s="457"/>
      <c r="C3" s="457"/>
      <c r="D3" s="457"/>
      <c r="E3" s="457"/>
      <c r="F3" s="457"/>
      <c r="G3" s="457"/>
      <c r="H3" s="457"/>
      <c r="I3" s="457"/>
    </row>
    <row r="4" spans="1:14" ht="17.25" customHeight="1" x14ac:dyDescent="0.25">
      <c r="A4" s="508" t="s">
        <v>73</v>
      </c>
      <c r="B4" s="508"/>
      <c r="C4" s="508"/>
      <c r="D4" s="508"/>
      <c r="E4" s="508"/>
      <c r="F4" s="508"/>
      <c r="G4" s="508"/>
      <c r="H4" s="508"/>
      <c r="I4" s="508"/>
      <c r="K4" s="203"/>
    </row>
    <row r="5" spans="1:14" ht="15.6" x14ac:dyDescent="0.3">
      <c r="A5" s="62"/>
      <c r="B5" s="62"/>
      <c r="C5" s="62"/>
      <c r="D5" s="62"/>
      <c r="E5" s="62"/>
      <c r="F5" s="62"/>
      <c r="G5" s="62"/>
      <c r="H5" s="62"/>
      <c r="I5" s="62"/>
      <c r="L5" s="159"/>
    </row>
    <row r="6" spans="1:14" customFormat="1" ht="31.5" customHeight="1" x14ac:dyDescent="0.3">
      <c r="A6" s="459" t="s">
        <v>42</v>
      </c>
      <c r="B6" s="460"/>
      <c r="C6" s="460"/>
      <c r="D6" s="460"/>
      <c r="E6" s="460"/>
      <c r="F6" s="460"/>
      <c r="G6" s="460"/>
      <c r="H6" s="460"/>
      <c r="I6" s="461"/>
      <c r="K6" s="122"/>
      <c r="L6" s="160"/>
    </row>
    <row r="7" spans="1:14" ht="15.6" x14ac:dyDescent="0.3">
      <c r="C7" s="3"/>
      <c r="D7" s="4"/>
      <c r="G7" s="4"/>
      <c r="L7" s="159"/>
    </row>
    <row r="8" spans="1:14" s="5" customFormat="1" ht="60" customHeight="1" x14ac:dyDescent="0.25">
      <c r="C8" s="41"/>
      <c r="D8" s="42" t="s">
        <v>217</v>
      </c>
      <c r="E8" s="6"/>
      <c r="F8" s="42" t="s">
        <v>172</v>
      </c>
      <c r="G8" s="42" t="s">
        <v>173</v>
      </c>
      <c r="H8" s="6"/>
      <c r="I8" s="42" t="s">
        <v>175</v>
      </c>
      <c r="K8" s="121"/>
    </row>
    <row r="9" spans="1:14" s="7" customFormat="1" ht="4.5" customHeight="1" x14ac:dyDescent="0.25">
      <c r="C9" s="8"/>
      <c r="D9" s="33"/>
      <c r="E9" s="10"/>
      <c r="F9" s="9"/>
      <c r="G9" s="9"/>
      <c r="H9" s="10"/>
      <c r="J9" s="5"/>
      <c r="K9" s="123"/>
    </row>
    <row r="10" spans="1:14" s="5" customFormat="1" ht="15.9" customHeight="1" x14ac:dyDescent="0.25">
      <c r="A10" s="478" t="s">
        <v>20</v>
      </c>
      <c r="B10" s="479" t="s">
        <v>21</v>
      </c>
      <c r="C10" s="98" t="s">
        <v>1</v>
      </c>
      <c r="D10" s="329">
        <f>D11+D14+D15+D12+D13</f>
        <v>666522.01337999979</v>
      </c>
      <c r="E10" s="330"/>
      <c r="F10" s="329">
        <f>F11+F14+F15+F12+F13</f>
        <v>587059.19170000008</v>
      </c>
      <c r="G10" s="329">
        <f>G11+G14+G15+G12+G13</f>
        <v>666522.01337999979</v>
      </c>
      <c r="H10" s="11"/>
      <c r="I10" s="483">
        <f>+G32/G41</f>
        <v>0.85725167412516989</v>
      </c>
      <c r="J10" s="12"/>
      <c r="K10" s="121"/>
      <c r="L10" s="121"/>
      <c r="M10" s="121"/>
      <c r="N10" s="121"/>
    </row>
    <row r="11" spans="1:14" ht="15.9" customHeight="1" outlineLevel="1" x14ac:dyDescent="0.25">
      <c r="A11" s="478"/>
      <c r="B11" s="480"/>
      <c r="C11" s="99" t="s">
        <v>43</v>
      </c>
      <c r="D11" s="206">
        <f>D96-D59</f>
        <v>280296.60012000002</v>
      </c>
      <c r="E11" s="330"/>
      <c r="F11" s="206">
        <f>F96-F59</f>
        <v>252064.60204999981</v>
      </c>
      <c r="G11" s="206">
        <f>G96-G59</f>
        <v>280296.60012000002</v>
      </c>
      <c r="I11" s="484"/>
      <c r="J11" s="5"/>
      <c r="K11" s="120"/>
      <c r="L11" s="120"/>
      <c r="M11" s="120"/>
      <c r="N11" s="120"/>
    </row>
    <row r="12" spans="1:14" s="190" customFormat="1" ht="15.9" customHeight="1" outlineLevel="1" x14ac:dyDescent="0.25">
      <c r="A12" s="478"/>
      <c r="B12" s="480"/>
      <c r="C12" s="99" t="s">
        <v>178</v>
      </c>
      <c r="D12" s="206">
        <f>D97</f>
        <v>168913.63319000011</v>
      </c>
      <c r="E12" s="333"/>
      <c r="F12" s="206">
        <f>F97</f>
        <v>154797.41421000002</v>
      </c>
      <c r="G12" s="206">
        <f>G97</f>
        <v>168913.63319000011</v>
      </c>
      <c r="I12" s="484"/>
      <c r="J12" s="189"/>
      <c r="K12" s="192"/>
      <c r="L12" s="192"/>
      <c r="M12" s="192"/>
      <c r="N12" s="192"/>
    </row>
    <row r="13" spans="1:14" s="190" customFormat="1" ht="15.9" customHeight="1" outlineLevel="1" x14ac:dyDescent="0.25">
      <c r="A13" s="478"/>
      <c r="B13" s="480"/>
      <c r="C13" s="99" t="s">
        <v>182</v>
      </c>
      <c r="D13" s="206">
        <f>D98</f>
        <v>680.22366000000011</v>
      </c>
      <c r="E13" s="333"/>
      <c r="F13" s="206">
        <f>F98</f>
        <v>0</v>
      </c>
      <c r="G13" s="206">
        <f>G98</f>
        <v>680.22366000000011</v>
      </c>
      <c r="I13" s="484"/>
      <c r="J13" s="189"/>
      <c r="K13" s="192"/>
      <c r="L13" s="192"/>
      <c r="M13" s="192"/>
      <c r="N13" s="192"/>
    </row>
    <row r="14" spans="1:14" ht="15.9" customHeight="1" outlineLevel="1" x14ac:dyDescent="0.25">
      <c r="A14" s="478"/>
      <c r="B14" s="480"/>
      <c r="C14" s="99" t="s">
        <v>15</v>
      </c>
      <c r="D14" s="206">
        <f>D99-D60</f>
        <v>15.502370000000001</v>
      </c>
      <c r="E14" s="333"/>
      <c r="F14" s="206">
        <f>F99-F60</f>
        <v>45.889930000000007</v>
      </c>
      <c r="G14" s="206">
        <f>G99-G60</f>
        <v>15.502370000000001</v>
      </c>
      <c r="I14" s="484"/>
      <c r="K14" s="120"/>
      <c r="L14" s="120"/>
      <c r="M14" s="120"/>
      <c r="N14" s="120"/>
    </row>
    <row r="15" spans="1:14" ht="15.9" customHeight="1" outlineLevel="1" x14ac:dyDescent="0.25">
      <c r="A15" s="478"/>
      <c r="B15" s="480"/>
      <c r="C15" s="99" t="s">
        <v>44</v>
      </c>
      <c r="D15" s="331">
        <f>SUM(D16:D20)</f>
        <v>216616.0540399997</v>
      </c>
      <c r="E15" s="332"/>
      <c r="F15" s="331">
        <f>SUM(F16:F20)</f>
        <v>180151.28551000019</v>
      </c>
      <c r="G15" s="331">
        <f>SUM(G16:G20)</f>
        <v>216616.0540399997</v>
      </c>
      <c r="H15" s="68"/>
      <c r="I15" s="484"/>
      <c r="J15" s="13"/>
      <c r="K15" s="120"/>
      <c r="L15" s="120"/>
      <c r="M15" s="120"/>
      <c r="N15" s="120"/>
    </row>
    <row r="16" spans="1:14" ht="15.9" customHeight="1" outlineLevel="1" x14ac:dyDescent="0.25">
      <c r="A16" s="478"/>
      <c r="B16" s="480"/>
      <c r="C16" s="100" t="s">
        <v>14</v>
      </c>
      <c r="D16" s="206">
        <f>D101-D62</f>
        <v>179058.44209999969</v>
      </c>
      <c r="E16" s="330"/>
      <c r="F16" s="206">
        <f t="shared" ref="F16:G28" si="0">F101-F62</f>
        <v>149963.6628500002</v>
      </c>
      <c r="G16" s="206">
        <f t="shared" si="0"/>
        <v>179058.44209999969</v>
      </c>
      <c r="I16" s="484"/>
      <c r="K16" s="120"/>
      <c r="L16" s="120"/>
      <c r="M16" s="120"/>
      <c r="N16" s="120"/>
    </row>
    <row r="17" spans="1:14" ht="15.9" customHeight="1" outlineLevel="1" x14ac:dyDescent="0.25">
      <c r="A17" s="478"/>
      <c r="B17" s="480"/>
      <c r="C17" s="100" t="s">
        <v>13</v>
      </c>
      <c r="D17" s="206">
        <f t="shared" ref="D17" si="1">D102-D63</f>
        <v>35228.998309999981</v>
      </c>
      <c r="E17" s="330"/>
      <c r="F17" s="206">
        <f t="shared" si="0"/>
        <v>28219.4925</v>
      </c>
      <c r="G17" s="206">
        <f t="shared" si="0"/>
        <v>35228.998309999981</v>
      </c>
      <c r="I17" s="484"/>
      <c r="K17" s="120"/>
      <c r="L17" s="120"/>
      <c r="M17" s="120"/>
      <c r="N17" s="120"/>
    </row>
    <row r="18" spans="1:14" ht="15.9" customHeight="1" outlineLevel="1" x14ac:dyDescent="0.25">
      <c r="A18" s="478"/>
      <c r="B18" s="480"/>
      <c r="C18" s="100" t="s">
        <v>12</v>
      </c>
      <c r="D18" s="206">
        <f t="shared" ref="D18" si="2">D103-D64</f>
        <v>2287.37599</v>
      </c>
      <c r="E18" s="330"/>
      <c r="F18" s="206">
        <f t="shared" si="0"/>
        <v>1886.5747900000001</v>
      </c>
      <c r="G18" s="206">
        <f t="shared" si="0"/>
        <v>2287.37599</v>
      </c>
      <c r="I18" s="484"/>
      <c r="K18" s="120"/>
      <c r="L18" s="120"/>
      <c r="M18" s="120"/>
      <c r="N18" s="120"/>
    </row>
    <row r="19" spans="1:14" ht="15.9" customHeight="1" outlineLevel="1" x14ac:dyDescent="0.25">
      <c r="A19" s="478"/>
      <c r="B19" s="480"/>
      <c r="C19" s="100" t="s">
        <v>63</v>
      </c>
      <c r="D19" s="206">
        <f t="shared" ref="D19" si="3">D104-D65</f>
        <v>41.237639999999992</v>
      </c>
      <c r="E19" s="330"/>
      <c r="F19" s="206">
        <f t="shared" si="0"/>
        <v>81.555369999999996</v>
      </c>
      <c r="G19" s="206">
        <f t="shared" si="0"/>
        <v>41.237639999999992</v>
      </c>
      <c r="I19" s="484"/>
      <c r="K19" s="120"/>
      <c r="L19" s="120"/>
      <c r="M19" s="120"/>
      <c r="N19" s="120"/>
    </row>
    <row r="20" spans="1:14" ht="15.9" hidden="1" customHeight="1" outlineLevel="1" x14ac:dyDescent="0.25">
      <c r="A20" s="478"/>
      <c r="B20" s="480"/>
      <c r="C20" s="100" t="s">
        <v>67</v>
      </c>
      <c r="D20" s="206">
        <f t="shared" ref="D20" si="4">D105-D66</f>
        <v>0</v>
      </c>
      <c r="E20" s="330"/>
      <c r="F20" s="206">
        <f t="shared" si="0"/>
        <v>0</v>
      </c>
      <c r="G20" s="206">
        <f t="shared" si="0"/>
        <v>0</v>
      </c>
      <c r="I20" s="484"/>
      <c r="K20" s="120"/>
      <c r="L20" s="120"/>
      <c r="M20" s="120"/>
      <c r="N20" s="120"/>
    </row>
    <row r="21" spans="1:14" ht="15.9" customHeight="1" x14ac:dyDescent="0.25">
      <c r="A21" s="478"/>
      <c r="B21" s="480"/>
      <c r="C21" s="71" t="s">
        <v>40</v>
      </c>
      <c r="D21" s="206">
        <f>D106-D67</f>
        <v>665012.23537000653</v>
      </c>
      <c r="E21" s="330"/>
      <c r="F21" s="206">
        <f t="shared" si="0"/>
        <v>591240.1097000083</v>
      </c>
      <c r="G21" s="206">
        <f t="shared" si="0"/>
        <v>665012.23537000653</v>
      </c>
      <c r="H21" s="11"/>
      <c r="I21" s="484"/>
      <c r="J21" s="12"/>
      <c r="K21" s="120"/>
      <c r="L21" s="120"/>
      <c r="M21" s="120"/>
      <c r="N21" s="120"/>
    </row>
    <row r="22" spans="1:14" ht="15.9" customHeight="1" x14ac:dyDescent="0.25">
      <c r="A22" s="478"/>
      <c r="B22" s="480"/>
      <c r="C22" s="101" t="s">
        <v>41</v>
      </c>
      <c r="D22" s="206">
        <f t="shared" ref="D22" si="5">D107-D68</f>
        <v>37212.960930000008</v>
      </c>
      <c r="E22" s="330"/>
      <c r="F22" s="206">
        <f t="shared" si="0"/>
        <v>39171.992429999991</v>
      </c>
      <c r="G22" s="206">
        <f t="shared" si="0"/>
        <v>37212.960930000008</v>
      </c>
      <c r="H22" s="11"/>
      <c r="I22" s="484"/>
      <c r="J22" s="12"/>
      <c r="K22" s="120"/>
      <c r="L22" s="120"/>
      <c r="M22" s="120"/>
      <c r="N22" s="120"/>
    </row>
    <row r="23" spans="1:14" s="5" customFormat="1" ht="15.9" customHeight="1" x14ac:dyDescent="0.25">
      <c r="A23" s="478"/>
      <c r="B23" s="480"/>
      <c r="C23" s="102" t="s">
        <v>18</v>
      </c>
      <c r="D23" s="206">
        <f t="shared" ref="D23" si="6">D108-D69</f>
        <v>3739.6579100000008</v>
      </c>
      <c r="E23" s="330"/>
      <c r="F23" s="206">
        <f t="shared" si="0"/>
        <v>3645.1930699999998</v>
      </c>
      <c r="G23" s="206">
        <f t="shared" si="0"/>
        <v>3739.6579100000008</v>
      </c>
      <c r="H23" s="7"/>
      <c r="I23" s="484"/>
      <c r="K23" s="120"/>
      <c r="L23" s="120"/>
      <c r="M23" s="120"/>
      <c r="N23" s="120"/>
    </row>
    <row r="24" spans="1:14" ht="15.9" customHeight="1" x14ac:dyDescent="0.25">
      <c r="A24" s="478"/>
      <c r="B24" s="480"/>
      <c r="C24" s="102" t="s">
        <v>5</v>
      </c>
      <c r="D24" s="206">
        <f>D109-D70</f>
        <v>30626.806779999872</v>
      </c>
      <c r="E24" s="330"/>
      <c r="F24" s="206">
        <f t="shared" si="0"/>
        <v>26149.302359999769</v>
      </c>
      <c r="G24" s="206">
        <f t="shared" si="0"/>
        <v>30626.806779999872</v>
      </c>
      <c r="H24" s="11"/>
      <c r="I24" s="484"/>
      <c r="J24" s="5"/>
      <c r="K24" s="120"/>
      <c r="L24" s="120"/>
      <c r="M24" s="120"/>
      <c r="N24" s="120"/>
    </row>
    <row r="25" spans="1:14" ht="15.9" customHeight="1" x14ac:dyDescent="0.25">
      <c r="A25" s="478"/>
      <c r="B25" s="480"/>
      <c r="C25" s="102" t="s">
        <v>6</v>
      </c>
      <c r="D25" s="206">
        <f t="shared" ref="D25" si="7">D110-D71</f>
        <v>100118.58206</v>
      </c>
      <c r="E25" s="330"/>
      <c r="F25" s="206">
        <f t="shared" si="0"/>
        <v>84116.904920000015</v>
      </c>
      <c r="G25" s="206">
        <f t="shared" si="0"/>
        <v>100118.58206</v>
      </c>
      <c r="H25" s="11"/>
      <c r="I25" s="484"/>
      <c r="J25" s="5"/>
      <c r="K25" s="120"/>
      <c r="L25" s="120"/>
      <c r="M25" s="120"/>
      <c r="N25" s="120"/>
    </row>
    <row r="26" spans="1:14" ht="15.9" customHeight="1" x14ac:dyDescent="0.25">
      <c r="A26" s="478"/>
      <c r="B26" s="480"/>
      <c r="C26" s="102" t="s">
        <v>16</v>
      </c>
      <c r="D26" s="206">
        <f t="shared" ref="D26" si="8">D111-D72</f>
        <v>2819.4600299999988</v>
      </c>
      <c r="E26" s="330"/>
      <c r="F26" s="206">
        <f t="shared" si="0"/>
        <v>2333.7317899999998</v>
      </c>
      <c r="G26" s="206">
        <f t="shared" si="0"/>
        <v>2819.4600299999988</v>
      </c>
      <c r="H26" s="11"/>
      <c r="I26" s="484"/>
      <c r="J26" s="14"/>
      <c r="K26" s="120"/>
      <c r="L26" s="120"/>
      <c r="M26" s="120"/>
      <c r="N26" s="120"/>
    </row>
    <row r="27" spans="1:14" ht="15.9" customHeight="1" x14ac:dyDescent="0.25">
      <c r="A27" s="478"/>
      <c r="B27" s="480"/>
      <c r="C27" s="102" t="s">
        <v>7</v>
      </c>
      <c r="D27" s="206">
        <f t="shared" ref="D27" si="9">D112-D73</f>
        <v>137886.76191999999</v>
      </c>
      <c r="E27" s="330"/>
      <c r="F27" s="206">
        <f t="shared" si="0"/>
        <v>119106.89779</v>
      </c>
      <c r="G27" s="206">
        <f t="shared" si="0"/>
        <v>137886.76191999999</v>
      </c>
      <c r="H27" s="11"/>
      <c r="I27" s="484"/>
      <c r="J27" s="5"/>
      <c r="K27" s="120"/>
      <c r="L27" s="120"/>
      <c r="M27" s="120"/>
      <c r="N27" s="120"/>
    </row>
    <row r="28" spans="1:14" ht="15.9" customHeight="1" x14ac:dyDescent="0.25">
      <c r="A28" s="478"/>
      <c r="B28" s="480"/>
      <c r="C28" s="102" t="s">
        <v>17</v>
      </c>
      <c r="D28" s="206">
        <f>D113-D74</f>
        <v>25311.480589999988</v>
      </c>
      <c r="E28" s="330"/>
      <c r="F28" s="206">
        <f t="shared" si="0"/>
        <v>20252.493780000001</v>
      </c>
      <c r="G28" s="206">
        <f t="shared" si="0"/>
        <v>25311.480589999988</v>
      </c>
      <c r="H28" s="11"/>
      <c r="I28" s="484"/>
      <c r="K28" s="120"/>
      <c r="L28" s="120"/>
      <c r="M28" s="120"/>
      <c r="N28" s="120"/>
    </row>
    <row r="29" spans="1:14" ht="15.9" customHeight="1" x14ac:dyDescent="0.25">
      <c r="A29" s="478"/>
      <c r="B29" s="480"/>
      <c r="C29" s="102" t="s">
        <v>57</v>
      </c>
      <c r="D29" s="206">
        <f>D114-D77</f>
        <v>4470.4289400000735</v>
      </c>
      <c r="E29" s="330"/>
      <c r="F29" s="206">
        <f>F114-F77</f>
        <v>4175.5817100000668</v>
      </c>
      <c r="G29" s="206">
        <f>G114-G77</f>
        <v>4470.4289400000735</v>
      </c>
      <c r="H29" s="11"/>
      <c r="I29" s="484"/>
      <c r="K29" s="120"/>
      <c r="L29" s="120"/>
      <c r="M29" s="120"/>
      <c r="N29" s="120"/>
    </row>
    <row r="30" spans="1:14" ht="15.9" customHeight="1" x14ac:dyDescent="0.25">
      <c r="A30" s="478"/>
      <c r="B30" s="480"/>
      <c r="C30" s="102" t="s">
        <v>58</v>
      </c>
      <c r="D30" s="206">
        <f>D115-D78</f>
        <v>7290.3373100002909</v>
      </c>
      <c r="E30" s="330"/>
      <c r="F30" s="206">
        <f>F115-F78</f>
        <v>4798.6206100001173</v>
      </c>
      <c r="G30" s="206">
        <f>G115-G78</f>
        <v>7290.3373100002909</v>
      </c>
      <c r="H30" s="11"/>
      <c r="I30" s="484"/>
      <c r="K30" s="120"/>
      <c r="L30" s="120"/>
      <c r="M30" s="120"/>
      <c r="N30" s="120"/>
    </row>
    <row r="31" spans="1:14" ht="15.9" customHeight="1" x14ac:dyDescent="0.25">
      <c r="A31" s="478"/>
      <c r="B31" s="480"/>
      <c r="C31" s="72" t="s">
        <v>74</v>
      </c>
      <c r="D31" s="206">
        <f>D116-D79-D76-D75</f>
        <v>2397.8211399866468</v>
      </c>
      <c r="E31" s="330"/>
      <c r="F31" s="206">
        <f>F116-F79-F76-F75</f>
        <v>1668.8056200000001</v>
      </c>
      <c r="G31" s="206">
        <f>G116-G79-G76-G75</f>
        <v>2397.8216400000001</v>
      </c>
      <c r="H31" s="7"/>
      <c r="I31" s="484"/>
      <c r="J31" s="12"/>
      <c r="K31" s="120"/>
      <c r="L31" s="120"/>
      <c r="M31" s="120"/>
      <c r="N31" s="120"/>
    </row>
    <row r="32" spans="1:14" s="7" customFormat="1" ht="18" customHeight="1" x14ac:dyDescent="0.3">
      <c r="A32" s="478"/>
      <c r="B32" s="481"/>
      <c r="C32" s="47" t="s">
        <v>55</v>
      </c>
      <c r="D32" s="48">
        <f>+D10+SUM(D21:D31)</f>
        <v>1683408.5463599931</v>
      </c>
      <c r="E32" s="116"/>
      <c r="F32" s="48">
        <f>+F10+SUM(F21:F31)</f>
        <v>1483718.8254800083</v>
      </c>
      <c r="G32" s="48">
        <f>+G10+SUM(G21:G31)</f>
        <v>1683408.5468600066</v>
      </c>
      <c r="I32" s="485"/>
      <c r="J32" s="15"/>
      <c r="K32" s="129"/>
      <c r="L32" s="129"/>
      <c r="M32" s="129"/>
      <c r="N32" s="129"/>
    </row>
    <row r="33" spans="1:14" ht="6.6" customHeight="1" x14ac:dyDescent="0.3">
      <c r="A33" s="478"/>
      <c r="B33" s="21"/>
      <c r="C33" s="34"/>
      <c r="D33" s="17"/>
      <c r="E33" s="17"/>
      <c r="F33" s="17"/>
      <c r="G33" s="17"/>
      <c r="H33" s="7"/>
      <c r="I33" s="35"/>
      <c r="J33" s="5"/>
      <c r="K33" s="129"/>
      <c r="L33" s="129"/>
      <c r="M33" s="129"/>
      <c r="N33" s="129"/>
    </row>
    <row r="34" spans="1:14" ht="18.75" customHeight="1" x14ac:dyDescent="0.25">
      <c r="A34" s="478"/>
      <c r="B34" s="486" t="s">
        <v>22</v>
      </c>
      <c r="C34" s="37" t="s">
        <v>38</v>
      </c>
      <c r="D34" s="38">
        <f>D119</f>
        <v>260756.70654999989</v>
      </c>
      <c r="E34" s="117"/>
      <c r="F34" s="38">
        <f>F119-F82</f>
        <v>195569.56380000032</v>
      </c>
      <c r="G34" s="38">
        <f>G119-G82</f>
        <v>260756.70654999989</v>
      </c>
      <c r="H34" s="7"/>
      <c r="I34" s="483">
        <f>+G36/G41</f>
        <v>0.14274832587483013</v>
      </c>
      <c r="K34" s="129"/>
      <c r="L34" s="129"/>
      <c r="M34" s="129"/>
      <c r="N34" s="129"/>
    </row>
    <row r="35" spans="1:14" ht="18.75" customHeight="1" x14ac:dyDescent="0.25">
      <c r="A35" s="478"/>
      <c r="B35" s="487"/>
      <c r="C35" s="39" t="s">
        <v>39</v>
      </c>
      <c r="D35" s="36">
        <f>D120</f>
        <v>19562.08323</v>
      </c>
      <c r="E35" s="117"/>
      <c r="F35" s="36">
        <f>F120-F83</f>
        <v>16409.115869999998</v>
      </c>
      <c r="G35" s="36">
        <f>G120-G83</f>
        <v>19562.08323</v>
      </c>
      <c r="H35" s="7"/>
      <c r="I35" s="484"/>
      <c r="K35" s="129"/>
      <c r="L35" s="129"/>
      <c r="M35" s="129"/>
      <c r="N35" s="129"/>
    </row>
    <row r="36" spans="1:14" s="7" customFormat="1" ht="18.75" customHeight="1" x14ac:dyDescent="0.25">
      <c r="A36" s="478"/>
      <c r="B36" s="488"/>
      <c r="C36" s="96" t="s">
        <v>61</v>
      </c>
      <c r="D36" s="48">
        <f>SUM(D34:D35)</f>
        <v>280318.78977999988</v>
      </c>
      <c r="F36" s="48">
        <f>SUM(F34:F35)</f>
        <v>211978.67967000033</v>
      </c>
      <c r="G36" s="48">
        <f>SUM(G34:G35)</f>
        <v>280318.78977999988</v>
      </c>
      <c r="H36" s="11"/>
      <c r="I36" s="485"/>
      <c r="K36" s="120"/>
      <c r="L36" s="129"/>
    </row>
    <row r="37" spans="1:14" s="7" customFormat="1" ht="15.6" x14ac:dyDescent="0.3">
      <c r="A37" s="478"/>
      <c r="B37" s="21"/>
      <c r="C37" s="18"/>
      <c r="D37" s="94"/>
      <c r="E37" s="94"/>
      <c r="F37" s="94"/>
      <c r="G37" s="94"/>
      <c r="H37" s="11"/>
      <c r="I37" s="35"/>
      <c r="K37" s="120"/>
      <c r="L37" s="129"/>
    </row>
    <row r="38" spans="1:14" s="7" customFormat="1" ht="15.75" customHeight="1" x14ac:dyDescent="0.3">
      <c r="A38" s="478"/>
      <c r="B38" s="489" t="s">
        <v>24</v>
      </c>
      <c r="C38" s="489"/>
      <c r="D38" s="49">
        <f t="shared" ref="D38:F38" si="10">D41-D39</f>
        <v>977443.6921499864</v>
      </c>
      <c r="F38" s="49">
        <f t="shared" si="10"/>
        <v>849661.53027999983</v>
      </c>
      <c r="G38" s="49">
        <f>G41-G39</f>
        <v>977443.69264999998</v>
      </c>
      <c r="H38" s="11"/>
      <c r="I38" s="50">
        <f>+G38/$G$41</f>
        <v>0.49774919074174223</v>
      </c>
      <c r="K38" s="125"/>
      <c r="L38" s="124"/>
    </row>
    <row r="39" spans="1:14" s="7" customFormat="1" ht="15.75" customHeight="1" x14ac:dyDescent="0.25">
      <c r="A39" s="478"/>
      <c r="B39" s="489" t="s">
        <v>25</v>
      </c>
      <c r="C39" s="489"/>
      <c r="D39" s="49">
        <f>+D21+D22+D23+D36</f>
        <v>986283.64399000641</v>
      </c>
      <c r="F39" s="49">
        <f>+F21+F22+F23+F36</f>
        <v>846035.97487000865</v>
      </c>
      <c r="G39" s="49">
        <f>+G21+G22+G23+G36</f>
        <v>986283.64399000641</v>
      </c>
      <c r="H39" s="61"/>
      <c r="I39" s="50">
        <f>+G39/$G$41</f>
        <v>0.50225080925825782</v>
      </c>
      <c r="K39" s="125"/>
      <c r="L39" s="124"/>
    </row>
    <row r="40" spans="1:14" ht="13.8" x14ac:dyDescent="0.25">
      <c r="B40" s="21"/>
      <c r="C40" s="18"/>
      <c r="D40" s="22"/>
      <c r="E40" s="16"/>
      <c r="F40" s="20"/>
      <c r="G40" s="20"/>
      <c r="H40" s="11"/>
      <c r="I40" s="21"/>
      <c r="K40" s="120"/>
      <c r="L40" s="25"/>
    </row>
    <row r="41" spans="1:14" ht="24.75" customHeight="1" x14ac:dyDescent="0.3">
      <c r="A41" s="490" t="s">
        <v>26</v>
      </c>
      <c r="B41" s="452" t="s">
        <v>75</v>
      </c>
      <c r="C41" s="453"/>
      <c r="D41" s="43">
        <f>+D32+D36</f>
        <v>1963727.3361399928</v>
      </c>
      <c r="E41" s="109"/>
      <c r="F41" s="43">
        <f>+F32+F36</f>
        <v>1695697.5051500085</v>
      </c>
      <c r="G41" s="43">
        <f>+G32+G36</f>
        <v>1963727.3366400064</v>
      </c>
      <c r="H41" s="11"/>
      <c r="I41" s="344">
        <f>G41+G52-G130</f>
        <v>0</v>
      </c>
      <c r="K41" s="125"/>
      <c r="L41" s="25"/>
    </row>
    <row r="42" spans="1:14" ht="14.25" customHeight="1" x14ac:dyDescent="0.25">
      <c r="A42" s="490"/>
      <c r="B42" s="450" t="s">
        <v>49</v>
      </c>
      <c r="C42" s="451"/>
      <c r="D42" s="40"/>
      <c r="E42" s="7"/>
      <c r="F42" s="88">
        <f>F131</f>
        <v>219210.6605999996</v>
      </c>
      <c r="G42" s="88">
        <f>G131</f>
        <v>275382.91488999332</v>
      </c>
      <c r="H42" s="11"/>
      <c r="I42" s="344">
        <f>F41+F52-F130</f>
        <v>0</v>
      </c>
      <c r="K42" s="2"/>
      <c r="L42" s="25"/>
    </row>
    <row r="43" spans="1:14" ht="14.25" customHeight="1" x14ac:dyDescent="0.25">
      <c r="A43" s="490"/>
      <c r="B43" s="450" t="s">
        <v>50</v>
      </c>
      <c r="C43" s="451"/>
      <c r="D43" s="40"/>
      <c r="E43" s="7"/>
      <c r="F43" s="88">
        <f>F132</f>
        <v>4550.3842899999981</v>
      </c>
      <c r="G43" s="88">
        <f>G132</f>
        <v>4571.8758100000014</v>
      </c>
      <c r="H43" s="11"/>
      <c r="I43" s="344">
        <f>D41+G52-D130</f>
        <v>0</v>
      </c>
      <c r="K43" s="2"/>
      <c r="L43" s="25"/>
    </row>
    <row r="44" spans="1:14" ht="25.5" customHeight="1" x14ac:dyDescent="0.25">
      <c r="A44" s="490"/>
      <c r="B44" s="452" t="s">
        <v>76</v>
      </c>
      <c r="C44" s="453"/>
      <c r="D44" s="43">
        <f>+D41</f>
        <v>1963727.3361399928</v>
      </c>
      <c r="E44" s="61"/>
      <c r="F44" s="45">
        <f t="shared" ref="F44" si="11">+F41-F42-F43</f>
        <v>1471936.4602600089</v>
      </c>
      <c r="G44" s="45">
        <f>+G41-G42-G43</f>
        <v>1683772.5459400129</v>
      </c>
      <c r="H44" s="11"/>
      <c r="I44" s="61"/>
      <c r="K44" s="125"/>
      <c r="L44" s="25"/>
    </row>
    <row r="45" spans="1:14" ht="14.25" customHeight="1" x14ac:dyDescent="0.25">
      <c r="A45" s="490"/>
      <c r="B45" s="450" t="s">
        <v>77</v>
      </c>
      <c r="C45" s="451"/>
      <c r="D45" s="51"/>
      <c r="E45" s="61"/>
      <c r="F45" s="88">
        <f>F134</f>
        <v>35391.832239999501</v>
      </c>
      <c r="G45" s="88">
        <f>G134</f>
        <v>56394.945679999997</v>
      </c>
      <c r="H45" s="11"/>
      <c r="I45" s="110"/>
      <c r="K45" s="2"/>
      <c r="L45" s="25"/>
    </row>
    <row r="46" spans="1:14" ht="33" customHeight="1" x14ac:dyDescent="0.25">
      <c r="A46" s="490"/>
      <c r="B46" s="470" t="s">
        <v>84</v>
      </c>
      <c r="C46" s="471"/>
      <c r="D46" s="43">
        <f>+D44</f>
        <v>1963727.3361399928</v>
      </c>
      <c r="E46" s="61"/>
      <c r="F46" s="46">
        <f t="shared" ref="F46" si="12">+F44-F45</f>
        <v>1436544.6280200095</v>
      </c>
      <c r="G46" s="46">
        <f>+G44-G45</f>
        <v>1627377.600260013</v>
      </c>
      <c r="H46" s="11"/>
      <c r="I46" s="61"/>
      <c r="K46" s="125"/>
      <c r="L46" s="25"/>
      <c r="M46" s="13"/>
    </row>
    <row r="47" spans="1:14" customFormat="1" ht="14.4" x14ac:dyDescent="0.3">
      <c r="K47" s="120"/>
      <c r="L47" s="126"/>
    </row>
    <row r="48" spans="1:14" customFormat="1" ht="27.75" customHeight="1" x14ac:dyDescent="0.3">
      <c r="A48" s="472" t="s">
        <v>48</v>
      </c>
      <c r="B48" s="473"/>
      <c r="C48" s="473"/>
      <c r="D48" s="473"/>
      <c r="E48" s="473"/>
      <c r="F48" s="473"/>
      <c r="G48" s="473"/>
      <c r="H48" s="473"/>
      <c r="I48" s="474"/>
      <c r="K48" s="120"/>
      <c r="L48" s="126"/>
    </row>
    <row r="49" spans="1:12" customFormat="1" ht="13.2" customHeight="1" x14ac:dyDescent="0.3">
      <c r="K49" s="120"/>
      <c r="L49" s="126"/>
    </row>
    <row r="50" spans="1:12" s="5" customFormat="1" ht="30" customHeight="1" x14ac:dyDescent="0.3">
      <c r="C50" s="41"/>
      <c r="D50" s="167"/>
      <c r="F50" s="73" t="str">
        <f>+F8</f>
        <v>Recaudación
 2025</v>
      </c>
      <c r="G50" s="73" t="str">
        <f>+G8</f>
        <v>Recaudación 
2026</v>
      </c>
      <c r="I50"/>
      <c r="K50" s="120"/>
      <c r="L50" s="28"/>
    </row>
    <row r="51" spans="1:12" s="28" customFormat="1" ht="11.7" customHeight="1" x14ac:dyDescent="0.3">
      <c r="C51" s="233"/>
      <c r="D51" s="167"/>
      <c r="F51" s="167"/>
      <c r="G51" s="167"/>
      <c r="I51" s="126"/>
      <c r="K51" s="120"/>
    </row>
    <row r="52" spans="1:12" s="28" customFormat="1" ht="15.6" x14ac:dyDescent="0.3">
      <c r="A52" s="439" t="s">
        <v>47</v>
      </c>
      <c r="B52" s="439"/>
      <c r="C52" s="439"/>
      <c r="D52"/>
      <c r="E52"/>
      <c r="F52" s="81">
        <f>+F55+F86</f>
        <v>303034.56170999992</v>
      </c>
      <c r="G52" s="81">
        <f>G55+G86</f>
        <v>27978.15037000001</v>
      </c>
      <c r="I52" s="126"/>
      <c r="K52" s="120"/>
    </row>
    <row r="53" spans="1:12" s="28" customFormat="1" ht="8.4" customHeight="1" x14ac:dyDescent="0.3">
      <c r="C53" s="233"/>
      <c r="D53" s="167"/>
      <c r="F53" s="167"/>
      <c r="G53" s="167"/>
      <c r="I53" s="126"/>
      <c r="K53" s="120"/>
    </row>
    <row r="54" spans="1:12" customFormat="1" ht="8.25" customHeight="1" x14ac:dyDescent="0.3">
      <c r="D54" s="126"/>
      <c r="K54" s="120"/>
      <c r="L54" s="126"/>
    </row>
    <row r="55" spans="1:12" s="7" customFormat="1" ht="19.5" customHeight="1" x14ac:dyDescent="0.3">
      <c r="A55" s="475" t="s">
        <v>93</v>
      </c>
      <c r="B55" s="475"/>
      <c r="C55" s="476"/>
      <c r="D55" s="168">
        <f>SUM(D58:D84)</f>
        <v>0</v>
      </c>
      <c r="E55"/>
      <c r="F55" s="234">
        <f>SUM(F67:F79)+F58+F84</f>
        <v>0</v>
      </c>
      <c r="G55" s="234">
        <f>SUM(G67:G79)+G58+G84</f>
        <v>0</v>
      </c>
      <c r="H55"/>
      <c r="I55" s="122"/>
      <c r="J55" s="194"/>
      <c r="K55" s="120"/>
      <c r="L55" s="124"/>
    </row>
    <row r="56" spans="1:12" customFormat="1" ht="6" customHeight="1" x14ac:dyDescent="0.3">
      <c r="K56" s="120"/>
      <c r="L56" s="126"/>
    </row>
    <row r="57" spans="1:12" customFormat="1" ht="6" hidden="1" customHeight="1" outlineLevel="2" x14ac:dyDescent="0.3">
      <c r="K57" s="120"/>
      <c r="L57" s="126"/>
    </row>
    <row r="58" spans="1:12" s="5" customFormat="1" ht="15.9" hidden="1" customHeight="1" outlineLevel="2" x14ac:dyDescent="0.3">
      <c r="A58" s="477" t="s">
        <v>20</v>
      </c>
      <c r="B58" s="511" t="s">
        <v>21</v>
      </c>
      <c r="C58" s="63" t="s">
        <v>1</v>
      </c>
      <c r="D58" s="169"/>
      <c r="E58" s="65"/>
      <c r="F58" s="204">
        <v>0</v>
      </c>
      <c r="G58" s="204">
        <v>0</v>
      </c>
      <c r="H58"/>
      <c r="I58" s="122"/>
    </row>
    <row r="59" spans="1:12" s="5" customFormat="1" ht="15.9" hidden="1" customHeight="1" outlineLevel="2" x14ac:dyDescent="0.3">
      <c r="A59" s="477"/>
      <c r="B59" s="511"/>
      <c r="C59" s="67" t="s">
        <v>11</v>
      </c>
      <c r="D59" s="169"/>
      <c r="E59" s="65"/>
      <c r="F59" s="205">
        <v>0</v>
      </c>
      <c r="G59" s="205">
        <v>0</v>
      </c>
      <c r="H59"/>
      <c r="I59"/>
    </row>
    <row r="60" spans="1:12" s="5" customFormat="1" ht="15.9" hidden="1" customHeight="1" outlineLevel="2" x14ac:dyDescent="0.3">
      <c r="A60" s="477"/>
      <c r="B60" s="511"/>
      <c r="C60" s="67" t="s">
        <v>15</v>
      </c>
      <c r="D60" s="169"/>
      <c r="E60" s="65"/>
      <c r="F60" s="205">
        <v>0</v>
      </c>
      <c r="G60" s="205">
        <v>0</v>
      </c>
      <c r="H60"/>
      <c r="I60"/>
    </row>
    <row r="61" spans="1:12" s="5" customFormat="1" ht="15.9" hidden="1" customHeight="1" outlineLevel="2" x14ac:dyDescent="0.3">
      <c r="A61" s="477"/>
      <c r="B61" s="511"/>
      <c r="C61" s="67" t="s">
        <v>2</v>
      </c>
      <c r="D61" s="169"/>
      <c r="E61" s="65"/>
      <c r="F61" s="205">
        <v>0</v>
      </c>
      <c r="G61" s="205">
        <v>0</v>
      </c>
      <c r="H61"/>
      <c r="I61" s="209"/>
    </row>
    <row r="62" spans="1:12" s="5" customFormat="1" ht="15.9" hidden="1" customHeight="1" outlineLevel="2" x14ac:dyDescent="0.3">
      <c r="A62" s="477"/>
      <c r="B62" s="511"/>
      <c r="C62" s="70" t="s">
        <v>14</v>
      </c>
      <c r="D62" s="169"/>
      <c r="E62" s="65"/>
      <c r="F62" s="205">
        <v>0</v>
      </c>
      <c r="G62" s="205">
        <v>0</v>
      </c>
      <c r="H62"/>
      <c r="I62"/>
    </row>
    <row r="63" spans="1:12" s="5" customFormat="1" ht="15.9" hidden="1" customHeight="1" outlineLevel="2" x14ac:dyDescent="0.3">
      <c r="A63" s="477"/>
      <c r="B63" s="511"/>
      <c r="C63" s="70" t="s">
        <v>13</v>
      </c>
      <c r="D63" s="169"/>
      <c r="E63" s="65"/>
      <c r="F63" s="205">
        <v>0</v>
      </c>
      <c r="G63" s="205">
        <v>0</v>
      </c>
      <c r="H63"/>
      <c r="I63"/>
    </row>
    <row r="64" spans="1:12" s="5" customFormat="1" ht="15.9" hidden="1" customHeight="1" outlineLevel="2" x14ac:dyDescent="0.3">
      <c r="A64" s="477"/>
      <c r="B64" s="511"/>
      <c r="C64" s="70" t="s">
        <v>12</v>
      </c>
      <c r="D64" s="169"/>
      <c r="E64" s="65"/>
      <c r="F64" s="205">
        <v>0</v>
      </c>
      <c r="G64" s="205">
        <v>0</v>
      </c>
      <c r="H64"/>
      <c r="I64"/>
    </row>
    <row r="65" spans="1:11" s="5" customFormat="1" ht="15.9" hidden="1" customHeight="1" outlineLevel="2" x14ac:dyDescent="0.3">
      <c r="A65" s="477"/>
      <c r="B65" s="511"/>
      <c r="C65" s="70" t="s">
        <v>63</v>
      </c>
      <c r="D65" s="169"/>
      <c r="E65" s="65"/>
      <c r="F65" s="205">
        <v>0</v>
      </c>
      <c r="G65" s="205">
        <v>0</v>
      </c>
      <c r="H65"/>
      <c r="I65" s="122"/>
      <c r="J65" s="12"/>
    </row>
    <row r="66" spans="1:11" s="5" customFormat="1" ht="15.9" hidden="1" customHeight="1" outlineLevel="2" x14ac:dyDescent="0.3">
      <c r="A66" s="477"/>
      <c r="B66" s="511"/>
      <c r="C66" s="70" t="s">
        <v>67</v>
      </c>
      <c r="D66" s="169"/>
      <c r="E66" s="65"/>
      <c r="F66" s="205">
        <v>0</v>
      </c>
      <c r="G66" s="205">
        <v>0</v>
      </c>
      <c r="H66"/>
      <c r="I66" s="109"/>
    </row>
    <row r="67" spans="1:11" s="5" customFormat="1" ht="15.9" hidden="1" customHeight="1" outlineLevel="2" x14ac:dyDescent="0.3">
      <c r="A67" s="477"/>
      <c r="B67" s="511"/>
      <c r="C67" s="71" t="s">
        <v>40</v>
      </c>
      <c r="D67" s="169"/>
      <c r="E67" s="65"/>
      <c r="F67" s="205">
        <v>0</v>
      </c>
      <c r="G67" s="205">
        <v>0</v>
      </c>
      <c r="H67"/>
      <c r="I67"/>
      <c r="J67" s="12"/>
    </row>
    <row r="68" spans="1:11" s="5" customFormat="1" ht="15.9" hidden="1" customHeight="1" outlineLevel="2" x14ac:dyDescent="0.3">
      <c r="A68" s="477"/>
      <c r="B68" s="511"/>
      <c r="C68" s="71" t="s">
        <v>41</v>
      </c>
      <c r="D68" s="169"/>
      <c r="E68" s="65"/>
      <c r="F68" s="205">
        <v>0</v>
      </c>
      <c r="G68" s="205">
        <v>0</v>
      </c>
      <c r="H68"/>
      <c r="I68"/>
    </row>
    <row r="69" spans="1:11" s="5" customFormat="1" ht="15.9" hidden="1" customHeight="1" outlineLevel="2" x14ac:dyDescent="0.3">
      <c r="A69" s="477"/>
      <c r="B69" s="511"/>
      <c r="C69" s="72" t="s">
        <v>18</v>
      </c>
      <c r="D69" s="169"/>
      <c r="E69" s="65"/>
      <c r="F69" s="205">
        <v>0</v>
      </c>
      <c r="G69" s="205">
        <v>0</v>
      </c>
      <c r="H69"/>
      <c r="I69"/>
    </row>
    <row r="70" spans="1:11" s="5" customFormat="1" ht="15.9" hidden="1" customHeight="1" outlineLevel="2" x14ac:dyDescent="0.3">
      <c r="A70" s="477"/>
      <c r="B70" s="511"/>
      <c r="C70" s="72" t="s">
        <v>5</v>
      </c>
      <c r="D70" s="169"/>
      <c r="E70" s="65"/>
      <c r="F70" s="205">
        <v>0</v>
      </c>
      <c r="G70" s="205">
        <v>0</v>
      </c>
      <c r="H70"/>
      <c r="I70"/>
    </row>
    <row r="71" spans="1:11" s="5" customFormat="1" ht="15.9" hidden="1" customHeight="1" outlineLevel="2" x14ac:dyDescent="0.3">
      <c r="A71" s="477"/>
      <c r="B71" s="511"/>
      <c r="C71" s="72" t="s">
        <v>6</v>
      </c>
      <c r="D71" s="169"/>
      <c r="E71" s="65"/>
      <c r="F71" s="205">
        <v>0</v>
      </c>
      <c r="G71" s="205">
        <v>0</v>
      </c>
      <c r="H71"/>
      <c r="I71"/>
    </row>
    <row r="72" spans="1:11" s="5" customFormat="1" ht="15.9" hidden="1" customHeight="1" outlineLevel="2" x14ac:dyDescent="0.3">
      <c r="A72" s="477"/>
      <c r="B72" s="511"/>
      <c r="C72" s="72" t="s">
        <v>16</v>
      </c>
      <c r="D72" s="169"/>
      <c r="E72" s="65"/>
      <c r="F72" s="205">
        <v>0</v>
      </c>
      <c r="G72" s="205">
        <v>0</v>
      </c>
      <c r="H72"/>
      <c r="I72"/>
    </row>
    <row r="73" spans="1:11" s="5" customFormat="1" ht="15.9" hidden="1" customHeight="1" outlineLevel="2" x14ac:dyDescent="0.3">
      <c r="A73" s="477"/>
      <c r="B73" s="511"/>
      <c r="C73" s="72" t="s">
        <v>7</v>
      </c>
      <c r="D73" s="169"/>
      <c r="E73" s="65"/>
      <c r="F73" s="205">
        <v>0</v>
      </c>
      <c r="G73" s="205">
        <v>0</v>
      </c>
      <c r="H73"/>
      <c r="I73" s="109"/>
    </row>
    <row r="74" spans="1:11" s="5" customFormat="1" ht="15.9" hidden="1" customHeight="1" outlineLevel="2" x14ac:dyDescent="0.3">
      <c r="A74" s="477"/>
      <c r="B74" s="511"/>
      <c r="C74" s="72" t="s">
        <v>17</v>
      </c>
      <c r="D74" s="169"/>
      <c r="E74" s="65"/>
      <c r="F74" s="205">
        <v>0</v>
      </c>
      <c r="G74" s="205">
        <v>0</v>
      </c>
      <c r="H74"/>
      <c r="I74"/>
      <c r="K74" s="12"/>
    </row>
    <row r="75" spans="1:11" s="5" customFormat="1" ht="15.9" hidden="1" customHeight="1" outlineLevel="2" x14ac:dyDescent="0.3">
      <c r="A75" s="477"/>
      <c r="B75" s="511"/>
      <c r="C75" s="72" t="s">
        <v>94</v>
      </c>
      <c r="D75" s="169"/>
      <c r="E75" s="65"/>
      <c r="F75" s="68">
        <v>0</v>
      </c>
      <c r="G75" s="68">
        <v>0</v>
      </c>
      <c r="H75"/>
      <c r="I75"/>
      <c r="K75" s="12"/>
    </row>
    <row r="76" spans="1:11" s="5" customFormat="1" ht="15.9" hidden="1" customHeight="1" outlineLevel="2" x14ac:dyDescent="0.3">
      <c r="A76" s="477"/>
      <c r="B76" s="511"/>
      <c r="C76" s="72" t="s">
        <v>95</v>
      </c>
      <c r="D76" s="169"/>
      <c r="E76" s="65"/>
      <c r="F76" s="68">
        <v>0</v>
      </c>
      <c r="G76" s="68">
        <v>0</v>
      </c>
      <c r="H76"/>
      <c r="I76"/>
      <c r="K76" s="12"/>
    </row>
    <row r="77" spans="1:11" s="5" customFormat="1" ht="15.9" hidden="1" customHeight="1" outlineLevel="2" x14ac:dyDescent="0.3">
      <c r="A77" s="477"/>
      <c r="B77" s="511"/>
      <c r="C77" s="72" t="s">
        <v>57</v>
      </c>
      <c r="D77" s="169"/>
      <c r="E77" s="65"/>
      <c r="F77" s="205">
        <v>0</v>
      </c>
      <c r="G77" s="205">
        <v>0</v>
      </c>
      <c r="H77"/>
      <c r="I77"/>
    </row>
    <row r="78" spans="1:11" s="5" customFormat="1" ht="15.9" hidden="1" customHeight="1" outlineLevel="2" x14ac:dyDescent="0.3">
      <c r="A78" s="477"/>
      <c r="B78" s="511"/>
      <c r="C78" s="72" t="s">
        <v>58</v>
      </c>
      <c r="D78" s="169"/>
      <c r="E78" s="65"/>
      <c r="F78" s="205">
        <v>0</v>
      </c>
      <c r="G78" s="205">
        <v>0</v>
      </c>
      <c r="H78"/>
      <c r="I78"/>
    </row>
    <row r="79" spans="1:11" s="5" customFormat="1" ht="15.9" hidden="1" customHeight="1" outlineLevel="2" x14ac:dyDescent="0.3">
      <c r="A79" s="477"/>
      <c r="B79" s="511"/>
      <c r="C79" s="72" t="s">
        <v>8</v>
      </c>
      <c r="D79" s="169"/>
      <c r="E79" s="65"/>
      <c r="F79" s="205">
        <v>0</v>
      </c>
      <c r="G79" s="205">
        <v>0</v>
      </c>
      <c r="H79"/>
      <c r="I79" s="122"/>
    </row>
    <row r="80" spans="1:11" s="5" customFormat="1" ht="15.9" hidden="1" customHeight="1" outlineLevel="2" x14ac:dyDescent="0.3">
      <c r="A80" s="477"/>
      <c r="B80" s="511"/>
      <c r="C80" s="174" t="s">
        <v>55</v>
      </c>
      <c r="D80" s="169"/>
      <c r="E80" s="65"/>
      <c r="F80" s="178">
        <f>SUM(F67:F79)+F58</f>
        <v>0</v>
      </c>
      <c r="G80" s="178">
        <f>SUM(G67:G79)+G58</f>
        <v>0</v>
      </c>
      <c r="H80"/>
      <c r="I80"/>
    </row>
    <row r="81" spans="1:13" s="5" customFormat="1" ht="6.6" hidden="1" customHeight="1" outlineLevel="2" x14ac:dyDescent="0.3">
      <c r="A81" s="477"/>
      <c r="B81" s="171"/>
      <c r="C81" s="175"/>
      <c r="D81" s="169"/>
      <c r="E81" s="173"/>
      <c r="F81" s="169"/>
      <c r="G81" s="169"/>
      <c r="H81"/>
      <c r="I81"/>
    </row>
    <row r="82" spans="1:13" s="5" customFormat="1" ht="15.9" hidden="1" customHeight="1" outlineLevel="2" x14ac:dyDescent="0.3">
      <c r="A82" s="477"/>
      <c r="B82" s="512" t="s">
        <v>22</v>
      </c>
      <c r="C82" s="37" t="s">
        <v>38</v>
      </c>
      <c r="D82" s="169"/>
      <c r="E82" s="65"/>
      <c r="F82" s="78">
        <v>0</v>
      </c>
      <c r="G82" s="78">
        <v>0</v>
      </c>
      <c r="H82"/>
      <c r="I82"/>
    </row>
    <row r="83" spans="1:13" s="5" customFormat="1" ht="15.9" hidden="1" customHeight="1" outlineLevel="2" x14ac:dyDescent="0.3">
      <c r="A83" s="477"/>
      <c r="B83" s="512"/>
      <c r="C83" s="39" t="s">
        <v>39</v>
      </c>
      <c r="D83" s="169"/>
      <c r="E83" s="65"/>
      <c r="F83" s="68">
        <v>0</v>
      </c>
      <c r="G83" s="68">
        <v>0</v>
      </c>
      <c r="H83"/>
      <c r="I83"/>
    </row>
    <row r="84" spans="1:13" s="5" customFormat="1" ht="15.9" hidden="1" customHeight="1" outlineLevel="2" x14ac:dyDescent="0.3">
      <c r="A84" s="477"/>
      <c r="B84" s="512"/>
      <c r="C84" s="74" t="s">
        <v>61</v>
      </c>
      <c r="D84" s="169"/>
      <c r="E84" s="65"/>
      <c r="F84" s="74">
        <v>0</v>
      </c>
      <c r="G84" s="74">
        <v>0</v>
      </c>
      <c r="H84"/>
      <c r="I84"/>
    </row>
    <row r="85" spans="1:13" s="28" customFormat="1" ht="15.6" customHeight="1" outlineLevel="1" collapsed="1" x14ac:dyDescent="0.3">
      <c r="A85" s="170"/>
      <c r="B85" s="171"/>
      <c r="C85" s="172"/>
      <c r="D85" s="169"/>
      <c r="E85" s="173"/>
      <c r="F85" s="169"/>
      <c r="G85" s="169"/>
      <c r="H85" s="126"/>
      <c r="I85" s="126"/>
    </row>
    <row r="86" spans="1:13" s="28" customFormat="1" ht="15.9" customHeight="1" outlineLevel="1" x14ac:dyDescent="0.3">
      <c r="A86" s="440"/>
      <c r="B86" s="443" t="s">
        <v>187</v>
      </c>
      <c r="C86" s="322" t="s">
        <v>188</v>
      </c>
      <c r="D86" s="324">
        <f>D88+D87</f>
        <v>27978.15037000001</v>
      </c>
      <c r="E86"/>
      <c r="F86" s="324">
        <f>F88+F87</f>
        <v>303034.56170999992</v>
      </c>
      <c r="G86" s="324">
        <f>G88+G87</f>
        <v>27978.15037000001</v>
      </c>
      <c r="H86" s="126"/>
      <c r="I86" s="126"/>
    </row>
    <row r="87" spans="1:13" s="28" customFormat="1" ht="15.9" customHeight="1" outlineLevel="1" x14ac:dyDescent="0.3">
      <c r="A87" s="441"/>
      <c r="B87" s="443"/>
      <c r="C87" s="336" t="s">
        <v>94</v>
      </c>
      <c r="D87" s="325">
        <f>D123</f>
        <v>39.869669999999999</v>
      </c>
      <c r="E87"/>
      <c r="F87" s="325">
        <f>F123</f>
        <v>303034.56170999992</v>
      </c>
      <c r="G87" s="325">
        <f>G123</f>
        <v>39.869669999999999</v>
      </c>
      <c r="H87" s="126"/>
      <c r="I87" s="126"/>
    </row>
    <row r="88" spans="1:13" s="28" customFormat="1" ht="17.399999999999999" customHeight="1" outlineLevel="1" x14ac:dyDescent="0.3">
      <c r="A88" s="442"/>
      <c r="B88" s="443"/>
      <c r="C88" s="328" t="s">
        <v>192</v>
      </c>
      <c r="D88" s="325">
        <f>D124</f>
        <v>27938.28070000001</v>
      </c>
      <c r="E88" s="320"/>
      <c r="F88" s="325">
        <f>F124</f>
        <v>0</v>
      </c>
      <c r="G88" s="327">
        <f>G124</f>
        <v>27938.28070000001</v>
      </c>
      <c r="H88" s="126"/>
      <c r="I88" s="126"/>
    </row>
    <row r="89" spans="1:13" customFormat="1" ht="18.75" customHeight="1" x14ac:dyDescent="0.3">
      <c r="D89" s="126"/>
      <c r="K89" s="120"/>
      <c r="L89" s="126"/>
    </row>
    <row r="90" spans="1:13" customFormat="1" ht="18.75" customHeight="1" x14ac:dyDescent="0.3">
      <c r="D90" s="126"/>
      <c r="K90" s="120"/>
      <c r="L90" s="126"/>
    </row>
    <row r="91" spans="1:13" ht="33" customHeight="1" x14ac:dyDescent="0.25">
      <c r="A91" s="514" t="s">
        <v>51</v>
      </c>
      <c r="B91" s="515"/>
      <c r="C91" s="515"/>
      <c r="D91" s="515"/>
      <c r="E91" s="515"/>
      <c r="F91" s="515"/>
      <c r="G91" s="515"/>
      <c r="H91" s="515"/>
      <c r="I91" s="516"/>
      <c r="J91" s="25"/>
      <c r="K91" s="120"/>
      <c r="L91" s="25"/>
      <c r="M91" s="25"/>
    </row>
    <row r="92" spans="1:13" ht="8.25" customHeight="1" x14ac:dyDescent="0.3">
      <c r="C92" s="3"/>
      <c r="D92"/>
      <c r="G92" s="4"/>
      <c r="J92" s="25"/>
      <c r="K92" s="120"/>
      <c r="L92" s="25"/>
      <c r="M92" s="25"/>
    </row>
    <row r="93" spans="1:13" s="5" customFormat="1" ht="51" customHeight="1" x14ac:dyDescent="0.3">
      <c r="C93" s="41"/>
      <c r="D93" s="82" t="str">
        <f>+D8</f>
        <v>Meta 
2026 (11)</v>
      </c>
      <c r="E93"/>
      <c r="F93" s="82" t="str">
        <f>+F8</f>
        <v>Recaudación
 2025</v>
      </c>
      <c r="G93" s="82" t="str">
        <f>+G8</f>
        <v>Recaudación 
2026</v>
      </c>
      <c r="H93"/>
      <c r="I93" s="82" t="str">
        <f>+I8</f>
        <v>Participación de la Recaudación 2026</v>
      </c>
      <c r="J93" s="360"/>
      <c r="K93" s="361"/>
      <c r="L93" s="362"/>
      <c r="M93" s="28"/>
    </row>
    <row r="94" spans="1:13" customFormat="1" ht="6" customHeight="1" x14ac:dyDescent="0.3">
      <c r="J94" s="126"/>
      <c r="K94" s="127"/>
      <c r="L94" s="126"/>
      <c r="M94" s="126"/>
    </row>
    <row r="95" spans="1:13" s="5" customFormat="1" ht="15.9" customHeight="1" x14ac:dyDescent="0.25">
      <c r="A95" s="494" t="s">
        <v>20</v>
      </c>
      <c r="B95" s="435" t="s">
        <v>21</v>
      </c>
      <c r="C95" s="98" t="s">
        <v>1</v>
      </c>
      <c r="D95" s="66">
        <f>D96+D98+D99+D100+D97</f>
        <v>666522.01337999979</v>
      </c>
      <c r="E95" s="65"/>
      <c r="F95" s="66">
        <f>F96+F98+F99+F100+F97</f>
        <v>587059.19170000008</v>
      </c>
      <c r="G95" s="66">
        <f>G96+G98+G99+G100+G97</f>
        <v>666522.01337999979</v>
      </c>
      <c r="H95" s="11"/>
      <c r="I95" s="469">
        <f>+G117/G130</f>
        <v>0.84520957432676347</v>
      </c>
      <c r="J95" s="363"/>
      <c r="K95" s="356"/>
      <c r="L95" s="163"/>
      <c r="M95" s="28"/>
    </row>
    <row r="96" spans="1:13" ht="15.9" customHeight="1" outlineLevel="1" x14ac:dyDescent="0.25">
      <c r="A96" s="494"/>
      <c r="B96" s="436"/>
      <c r="C96" s="99" t="s">
        <v>43</v>
      </c>
      <c r="D96" s="68">
        <v>280296.60012000002</v>
      </c>
      <c r="E96" s="65"/>
      <c r="F96" s="68">
        <v>252064.60204999981</v>
      </c>
      <c r="G96" s="68">
        <v>280296.60012000002</v>
      </c>
      <c r="I96" s="464"/>
      <c r="J96" s="119"/>
      <c r="K96" s="356"/>
      <c r="L96" s="356"/>
      <c r="M96" s="25"/>
    </row>
    <row r="97" spans="1:13" ht="15.9" customHeight="1" outlineLevel="1" x14ac:dyDescent="0.25">
      <c r="A97" s="494"/>
      <c r="B97" s="436"/>
      <c r="C97" s="266" t="s">
        <v>183</v>
      </c>
      <c r="D97" s="68">
        <v>168913.63319000011</v>
      </c>
      <c r="E97" s="65"/>
      <c r="F97" s="68">
        <v>154797.41421000002</v>
      </c>
      <c r="G97" s="68">
        <v>168913.63319000011</v>
      </c>
      <c r="I97" s="464"/>
      <c r="J97" s="254"/>
      <c r="K97" s="356"/>
      <c r="L97" s="356"/>
      <c r="M97" s="25"/>
    </row>
    <row r="98" spans="1:13" s="190" customFormat="1" ht="15.9" customHeight="1" outlineLevel="1" x14ac:dyDescent="0.25">
      <c r="A98" s="494"/>
      <c r="B98" s="436"/>
      <c r="C98" s="99" t="s">
        <v>182</v>
      </c>
      <c r="D98" s="68">
        <v>680.22366000000011</v>
      </c>
      <c r="E98" s="191"/>
      <c r="F98" s="68">
        <v>0</v>
      </c>
      <c r="G98" s="68">
        <v>680.22366000000011</v>
      </c>
      <c r="I98" s="464"/>
      <c r="J98" s="254"/>
      <c r="K98" s="356"/>
      <c r="L98" s="356"/>
      <c r="M98" s="186"/>
    </row>
    <row r="99" spans="1:13" ht="15.9" customHeight="1" outlineLevel="1" x14ac:dyDescent="0.25">
      <c r="A99" s="494"/>
      <c r="B99" s="436"/>
      <c r="C99" s="99" t="s">
        <v>15</v>
      </c>
      <c r="D99" s="68">
        <v>15.502370000000001</v>
      </c>
      <c r="E99" s="65"/>
      <c r="F99" s="68">
        <v>45.889930000000007</v>
      </c>
      <c r="G99" s="68">
        <v>15.502370000000001</v>
      </c>
      <c r="I99" s="464"/>
      <c r="J99" s="254"/>
      <c r="K99" s="356"/>
      <c r="L99" s="356"/>
      <c r="M99" s="25"/>
    </row>
    <row r="100" spans="1:13" ht="15.9" customHeight="1" outlineLevel="1" x14ac:dyDescent="0.25">
      <c r="A100" s="494"/>
      <c r="B100" s="436"/>
      <c r="C100" s="99" t="s">
        <v>44</v>
      </c>
      <c r="D100" s="68">
        <v>216616.0540399997</v>
      </c>
      <c r="F100" s="68">
        <f>F101+F102+F103+F104+F105</f>
        <v>180151.28551000019</v>
      </c>
      <c r="G100" s="68">
        <f>G101+G102+G103+G104+G105</f>
        <v>216616.0540399997</v>
      </c>
      <c r="I100" s="464"/>
      <c r="J100" s="205"/>
      <c r="K100" s="356"/>
      <c r="L100" s="356"/>
      <c r="M100" s="25"/>
    </row>
    <row r="101" spans="1:13" ht="15.9" customHeight="1" outlineLevel="1" x14ac:dyDescent="0.25">
      <c r="A101" s="494"/>
      <c r="B101" s="436"/>
      <c r="C101" s="100" t="s">
        <v>14</v>
      </c>
      <c r="D101" s="68">
        <v>179058.44209999969</v>
      </c>
      <c r="E101" s="65"/>
      <c r="F101" s="68">
        <v>149963.6628500002</v>
      </c>
      <c r="G101" s="68">
        <v>179058.44209999969</v>
      </c>
      <c r="I101" s="464"/>
      <c r="J101" s="254"/>
      <c r="K101" s="356"/>
      <c r="L101" s="356"/>
      <c r="M101" s="25"/>
    </row>
    <row r="102" spans="1:13" ht="15.9" customHeight="1" outlineLevel="1" x14ac:dyDescent="0.25">
      <c r="A102" s="494"/>
      <c r="B102" s="436"/>
      <c r="C102" s="100" t="s">
        <v>13</v>
      </c>
      <c r="D102" s="68">
        <v>35228.998309999981</v>
      </c>
      <c r="E102" s="65"/>
      <c r="F102" s="68">
        <v>28219.4925</v>
      </c>
      <c r="G102" s="68">
        <v>35228.998309999981</v>
      </c>
      <c r="I102" s="464"/>
      <c r="J102" s="254"/>
      <c r="K102" s="356"/>
      <c r="L102" s="356"/>
      <c r="M102" s="25"/>
    </row>
    <row r="103" spans="1:13" ht="15.9" customHeight="1" outlineLevel="1" x14ac:dyDescent="0.25">
      <c r="A103" s="494"/>
      <c r="B103" s="436"/>
      <c r="C103" s="100" t="s">
        <v>12</v>
      </c>
      <c r="D103" s="68">
        <v>2287.37599</v>
      </c>
      <c r="E103" s="65"/>
      <c r="F103" s="68">
        <v>1886.5747900000001</v>
      </c>
      <c r="G103" s="68">
        <v>2287.37599</v>
      </c>
      <c r="I103" s="464"/>
      <c r="J103" s="254"/>
      <c r="K103" s="356"/>
      <c r="L103" s="356"/>
      <c r="M103" s="25"/>
    </row>
    <row r="104" spans="1:13" ht="15.9" customHeight="1" outlineLevel="1" x14ac:dyDescent="0.25">
      <c r="A104" s="494"/>
      <c r="B104" s="436"/>
      <c r="C104" s="100" t="s">
        <v>63</v>
      </c>
      <c r="D104" s="68">
        <v>41.237639999999992</v>
      </c>
      <c r="E104" s="65"/>
      <c r="F104" s="68">
        <v>81.555369999999996</v>
      </c>
      <c r="G104" s="68">
        <v>41.237639999999992</v>
      </c>
      <c r="I104" s="464"/>
      <c r="J104" s="254"/>
      <c r="K104" s="356"/>
      <c r="L104" s="356"/>
      <c r="M104" s="25"/>
    </row>
    <row r="105" spans="1:13" ht="15.9" customHeight="1" outlineLevel="1" x14ac:dyDescent="0.25">
      <c r="A105" s="494"/>
      <c r="B105" s="436"/>
      <c r="C105" s="100" t="s">
        <v>67</v>
      </c>
      <c r="D105" s="68">
        <v>0</v>
      </c>
      <c r="E105" s="65"/>
      <c r="F105" s="68">
        <v>0</v>
      </c>
      <c r="G105" s="68">
        <v>0</v>
      </c>
      <c r="I105" s="464"/>
      <c r="J105" s="254"/>
      <c r="K105" s="356"/>
      <c r="L105" s="356"/>
      <c r="M105" s="25"/>
    </row>
    <row r="106" spans="1:13" ht="15.9" customHeight="1" x14ac:dyDescent="0.25">
      <c r="A106" s="494"/>
      <c r="B106" s="436"/>
      <c r="C106" s="71" t="s">
        <v>40</v>
      </c>
      <c r="D106" s="68">
        <v>665012.23537000653</v>
      </c>
      <c r="E106" s="202"/>
      <c r="F106" s="68">
        <v>591240.1097000083</v>
      </c>
      <c r="G106" s="68">
        <v>665012.23537000653</v>
      </c>
      <c r="H106" s="11"/>
      <c r="I106" s="464"/>
      <c r="J106" s="254"/>
      <c r="K106" s="356"/>
      <c r="L106" s="356"/>
      <c r="M106" s="25"/>
    </row>
    <row r="107" spans="1:13" ht="15.9" customHeight="1" x14ac:dyDescent="0.25">
      <c r="A107" s="494"/>
      <c r="B107" s="436"/>
      <c r="C107" s="101" t="s">
        <v>41</v>
      </c>
      <c r="D107" s="68">
        <v>37212.960930000008</v>
      </c>
      <c r="E107" s="202"/>
      <c r="F107" s="68">
        <v>39171.992429999991</v>
      </c>
      <c r="G107" s="68">
        <v>37212.960930000008</v>
      </c>
      <c r="H107" s="11"/>
      <c r="I107" s="464"/>
      <c r="J107" s="254"/>
      <c r="K107" s="356"/>
      <c r="L107" s="356"/>
      <c r="M107" s="25"/>
    </row>
    <row r="108" spans="1:13" s="5" customFormat="1" ht="15.9" customHeight="1" x14ac:dyDescent="0.25">
      <c r="A108" s="494"/>
      <c r="B108" s="436"/>
      <c r="C108" s="102" t="s">
        <v>122</v>
      </c>
      <c r="D108" s="68">
        <v>3739.6579100000008</v>
      </c>
      <c r="E108" s="65"/>
      <c r="F108" s="68">
        <v>3645.1930699999998</v>
      </c>
      <c r="G108" s="68">
        <v>3739.6579100000008</v>
      </c>
      <c r="H108" s="7"/>
      <c r="I108" s="464"/>
      <c r="J108" s="254"/>
      <c r="K108" s="356"/>
      <c r="L108" s="356"/>
      <c r="M108" s="28"/>
    </row>
    <row r="109" spans="1:13" ht="15.9" customHeight="1" x14ac:dyDescent="0.25">
      <c r="A109" s="494"/>
      <c r="B109" s="436"/>
      <c r="C109" s="102" t="s">
        <v>5</v>
      </c>
      <c r="D109" s="68">
        <v>30626.806779999872</v>
      </c>
      <c r="E109" s="65"/>
      <c r="F109" s="68">
        <v>26149.302359999769</v>
      </c>
      <c r="G109" s="68">
        <v>30626.806779999872</v>
      </c>
      <c r="H109" s="11"/>
      <c r="I109" s="464"/>
      <c r="J109" s="254"/>
      <c r="K109" s="356"/>
      <c r="L109" s="356"/>
      <c r="M109" s="25"/>
    </row>
    <row r="110" spans="1:13" ht="15.9" customHeight="1" x14ac:dyDescent="0.25">
      <c r="A110" s="494"/>
      <c r="B110" s="436"/>
      <c r="C110" s="102" t="s">
        <v>6</v>
      </c>
      <c r="D110" s="68">
        <v>100118.58206</v>
      </c>
      <c r="E110" s="65"/>
      <c r="F110" s="68">
        <v>84116.904920000015</v>
      </c>
      <c r="G110" s="68">
        <v>100118.58206</v>
      </c>
      <c r="H110" s="11"/>
      <c r="I110" s="464"/>
      <c r="J110" s="254"/>
      <c r="K110" s="356"/>
      <c r="L110" s="356"/>
      <c r="M110" s="25"/>
    </row>
    <row r="111" spans="1:13" ht="15.9" customHeight="1" x14ac:dyDescent="0.25">
      <c r="A111" s="494"/>
      <c r="B111" s="436"/>
      <c r="C111" s="102" t="s">
        <v>16</v>
      </c>
      <c r="D111" s="68">
        <v>2819.4600299999988</v>
      </c>
      <c r="E111" s="65"/>
      <c r="F111" s="68">
        <v>2333.7317899999998</v>
      </c>
      <c r="G111" s="68">
        <v>2819.4600299999988</v>
      </c>
      <c r="H111" s="11"/>
      <c r="I111" s="464"/>
      <c r="J111" s="254"/>
      <c r="K111" s="356"/>
      <c r="L111" s="356"/>
      <c r="M111" s="25"/>
    </row>
    <row r="112" spans="1:13" ht="15.9" customHeight="1" x14ac:dyDescent="0.25">
      <c r="A112" s="494"/>
      <c r="B112" s="436"/>
      <c r="C112" s="102" t="s">
        <v>7</v>
      </c>
      <c r="D112" s="68">
        <v>137886.76191999999</v>
      </c>
      <c r="E112" s="65"/>
      <c r="F112" s="68">
        <v>119106.89779</v>
      </c>
      <c r="G112" s="68">
        <v>137886.76191999999</v>
      </c>
      <c r="H112" s="11"/>
      <c r="I112" s="464"/>
      <c r="J112" s="254"/>
      <c r="K112" s="356"/>
      <c r="L112" s="356"/>
      <c r="M112" s="25"/>
    </row>
    <row r="113" spans="1:13" ht="15.9" customHeight="1" x14ac:dyDescent="0.25">
      <c r="A113" s="494"/>
      <c r="B113" s="436"/>
      <c r="C113" s="102" t="s">
        <v>169</v>
      </c>
      <c r="D113" s="68">
        <v>25311.480589999988</v>
      </c>
      <c r="E113" s="65"/>
      <c r="F113" s="68">
        <v>20252.493780000001</v>
      </c>
      <c r="G113" s="68">
        <v>25311.480589999988</v>
      </c>
      <c r="H113" s="11"/>
      <c r="I113" s="464"/>
      <c r="J113" s="254"/>
      <c r="K113" s="356"/>
      <c r="L113" s="356"/>
      <c r="M113" s="25"/>
    </row>
    <row r="114" spans="1:13" ht="15.9" customHeight="1" x14ac:dyDescent="0.25">
      <c r="A114" s="494"/>
      <c r="B114" s="436"/>
      <c r="C114" s="102" t="s">
        <v>57</v>
      </c>
      <c r="D114" s="68">
        <v>4470.4289400000735</v>
      </c>
      <c r="E114" s="65"/>
      <c r="F114" s="68">
        <v>4175.5817100000668</v>
      </c>
      <c r="G114" s="68">
        <v>4470.4289400000735</v>
      </c>
      <c r="H114" s="11"/>
      <c r="I114" s="464"/>
      <c r="J114" s="254"/>
      <c r="K114" s="356"/>
      <c r="L114" s="356"/>
      <c r="M114" s="25"/>
    </row>
    <row r="115" spans="1:13" ht="15.9" customHeight="1" x14ac:dyDescent="0.25">
      <c r="A115" s="494"/>
      <c r="B115" s="436"/>
      <c r="C115" s="102" t="s">
        <v>58</v>
      </c>
      <c r="D115" s="68">
        <v>7290.3373100002909</v>
      </c>
      <c r="E115" s="65"/>
      <c r="F115" s="68">
        <v>4798.6206100001173</v>
      </c>
      <c r="G115" s="68">
        <v>7290.3373100002909</v>
      </c>
      <c r="H115" s="11"/>
      <c r="I115" s="464"/>
      <c r="J115" s="254"/>
      <c r="K115" s="356"/>
      <c r="L115" s="356"/>
      <c r="M115" s="25"/>
    </row>
    <row r="116" spans="1:13" ht="15.9" customHeight="1" x14ac:dyDescent="0.3">
      <c r="A116" s="494"/>
      <c r="B116" s="436"/>
      <c r="C116" s="72" t="s">
        <v>74</v>
      </c>
      <c r="D116" s="68">
        <v>2397.8211399866468</v>
      </c>
      <c r="E116" s="65"/>
      <c r="F116" s="68">
        <v>1668.8056200000001</v>
      </c>
      <c r="G116" s="68">
        <v>2397.8216400000001</v>
      </c>
      <c r="H116" s="11"/>
      <c r="I116" s="464"/>
      <c r="J116" s="280"/>
      <c r="K116" s="356"/>
      <c r="L116" s="356"/>
      <c r="M116" s="25"/>
    </row>
    <row r="117" spans="1:13" s="7" customFormat="1" ht="18" customHeight="1" x14ac:dyDescent="0.25">
      <c r="A117" s="494"/>
      <c r="B117" s="437"/>
      <c r="C117" s="83" t="s">
        <v>55</v>
      </c>
      <c r="D117" s="84">
        <f>+D95+D106+D107+SUM(D108:D116)</f>
        <v>1683408.5463599931</v>
      </c>
      <c r="E117" s="61"/>
      <c r="F117" s="84">
        <f>+F95+F106+F107+SUM(F108:F116)</f>
        <v>1483718.8254800085</v>
      </c>
      <c r="G117" s="84">
        <f>+G95+G106+G107+SUM(G108:G116)</f>
        <v>1683408.5468600066</v>
      </c>
      <c r="I117" s="465"/>
      <c r="J117" s="255"/>
      <c r="K117" s="304"/>
      <c r="L117" s="124"/>
      <c r="M117" s="124"/>
    </row>
    <row r="118" spans="1:13" ht="15.6" x14ac:dyDescent="0.3">
      <c r="A118" s="494"/>
      <c r="B118" s="21"/>
      <c r="C118" s="34"/>
      <c r="D118" s="17"/>
      <c r="E118" s="17"/>
      <c r="F118" s="17"/>
      <c r="G118" s="17"/>
      <c r="H118" s="7"/>
      <c r="I118" s="35"/>
      <c r="J118" s="255"/>
      <c r="K118" s="120"/>
      <c r="L118" s="25"/>
      <c r="M118" s="25"/>
    </row>
    <row r="119" spans="1:13" ht="18.75" customHeight="1" x14ac:dyDescent="0.25">
      <c r="A119" s="494"/>
      <c r="B119" s="466" t="s">
        <v>22</v>
      </c>
      <c r="C119" s="76" t="s">
        <v>38</v>
      </c>
      <c r="D119" s="78">
        <v>260756.70654999989</v>
      </c>
      <c r="E119" s="77"/>
      <c r="F119" s="78">
        <v>195569.56380000032</v>
      </c>
      <c r="G119" s="78">
        <v>260756.70654999989</v>
      </c>
      <c r="H119" s="7"/>
      <c r="I119" s="469">
        <f>+G121/G130</f>
        <v>0.14074309259489004</v>
      </c>
      <c r="J119" s="254"/>
      <c r="K119" s="356"/>
      <c r="L119" s="356"/>
      <c r="M119" s="25"/>
    </row>
    <row r="120" spans="1:13" ht="18.75" customHeight="1" x14ac:dyDescent="0.25">
      <c r="A120" s="494"/>
      <c r="B120" s="467"/>
      <c r="C120" s="79" t="s">
        <v>39</v>
      </c>
      <c r="D120" s="68">
        <v>19562.08323</v>
      </c>
      <c r="E120" s="77"/>
      <c r="F120" s="68">
        <v>16409.115869999998</v>
      </c>
      <c r="G120" s="68">
        <v>19562.08323</v>
      </c>
      <c r="H120" s="7"/>
      <c r="I120" s="464"/>
      <c r="J120" s="254"/>
      <c r="K120" s="356"/>
      <c r="L120" s="356"/>
      <c r="M120" s="25"/>
    </row>
    <row r="121" spans="1:13" s="7" customFormat="1" ht="18.75" customHeight="1" x14ac:dyDescent="0.3">
      <c r="A121" s="494"/>
      <c r="B121" s="468"/>
      <c r="C121" s="97" t="s">
        <v>61</v>
      </c>
      <c r="D121" s="84">
        <f>SUM(D119:D120)</f>
        <v>280318.78977999988</v>
      </c>
      <c r="F121" s="84">
        <f>SUM(F119:F120)</f>
        <v>211978.67967000033</v>
      </c>
      <c r="G121" s="84">
        <f>SUM(G119:G120)</f>
        <v>280318.78977999988</v>
      </c>
      <c r="H121" s="11"/>
      <c r="I121" s="465"/>
      <c r="J121" s="124"/>
      <c r="K121" s="304"/>
      <c r="L121" s="124"/>
      <c r="M121" s="124"/>
    </row>
    <row r="122" spans="1:13" s="7" customFormat="1" ht="15.6" x14ac:dyDescent="0.3">
      <c r="A122" s="494"/>
      <c r="B122" s="21"/>
      <c r="C122" s="18"/>
      <c r="D122" s="19"/>
      <c r="F122" s="19"/>
      <c r="G122" s="22"/>
      <c r="H122" s="11"/>
      <c r="I122" s="35"/>
      <c r="J122" s="124"/>
      <c r="K122" s="304"/>
      <c r="L122" s="124"/>
      <c r="M122" s="124"/>
    </row>
    <row r="123" spans="1:13" s="7" customFormat="1" ht="14.4" customHeight="1" x14ac:dyDescent="0.25">
      <c r="A123" s="494"/>
      <c r="B123" s="506" t="s">
        <v>187</v>
      </c>
      <c r="C123" s="76" t="s">
        <v>94</v>
      </c>
      <c r="D123" s="78">
        <v>39.869669999999999</v>
      </c>
      <c r="E123" s="77"/>
      <c r="F123" s="78">
        <v>303034.56170999992</v>
      </c>
      <c r="G123" s="78">
        <v>39.869669999999999</v>
      </c>
      <c r="H123" s="11"/>
      <c r="I123" s="517">
        <f>+G125/G130</f>
        <v>1.4047333078346562E-2</v>
      </c>
      <c r="J123" s="254"/>
      <c r="K123" s="356"/>
      <c r="L123" s="356"/>
      <c r="M123" s="124"/>
    </row>
    <row r="124" spans="1:13" s="7" customFormat="1" ht="16.2" x14ac:dyDescent="0.25">
      <c r="A124" s="494"/>
      <c r="B124" s="506"/>
      <c r="C124" s="79" t="s">
        <v>192</v>
      </c>
      <c r="D124" s="68">
        <v>27938.28070000001</v>
      </c>
      <c r="E124" s="77"/>
      <c r="F124" s="68">
        <v>0</v>
      </c>
      <c r="G124" s="68">
        <v>27938.28070000001</v>
      </c>
      <c r="H124" s="11"/>
      <c r="I124" s="517"/>
      <c r="J124" s="254"/>
      <c r="K124" s="356"/>
      <c r="L124" s="356"/>
      <c r="M124" s="124"/>
    </row>
    <row r="125" spans="1:13" s="7" customFormat="1" ht="18.600000000000001" customHeight="1" x14ac:dyDescent="0.3">
      <c r="A125" s="494"/>
      <c r="B125" s="506"/>
      <c r="C125" s="97" t="s">
        <v>195</v>
      </c>
      <c r="D125" s="84">
        <f>SUM(D123:D124)</f>
        <v>27978.15037000001</v>
      </c>
      <c r="F125" s="84">
        <f>SUM(F123:F124)</f>
        <v>303034.56170999992</v>
      </c>
      <c r="G125" s="84">
        <f>SUM(G123:G124)</f>
        <v>27978.15037000001</v>
      </c>
      <c r="H125" s="11"/>
      <c r="I125" s="518"/>
      <c r="K125" s="123"/>
    </row>
    <row r="126" spans="1:13" s="7" customFormat="1" ht="15.6" x14ac:dyDescent="0.3">
      <c r="A126" s="494"/>
      <c r="B126" s="21"/>
      <c r="C126" s="18"/>
      <c r="D126" s="22"/>
      <c r="F126" s="19"/>
      <c r="G126" s="22"/>
      <c r="H126" s="11"/>
      <c r="I126" s="35"/>
      <c r="K126" s="123"/>
    </row>
    <row r="127" spans="1:13" s="7" customFormat="1" ht="15.75" customHeight="1" x14ac:dyDescent="0.3">
      <c r="A127" s="494"/>
      <c r="B127" s="482" t="s">
        <v>24</v>
      </c>
      <c r="C127" s="482"/>
      <c r="D127" s="85">
        <f>D130-D128</f>
        <v>1005421.8425199863</v>
      </c>
      <c r="F127" s="85">
        <f t="shared" ref="F127:G127" si="13">F130-F128</f>
        <v>1152696.0919900003</v>
      </c>
      <c r="G127" s="85">
        <f t="shared" si="13"/>
        <v>1005421.8430199999</v>
      </c>
      <c r="H127" s="11"/>
      <c r="I127" s="86">
        <f>+G127/$G$130</f>
        <v>0.5048044751482621</v>
      </c>
      <c r="K127" s="123"/>
    </row>
    <row r="128" spans="1:13" s="7" customFormat="1" ht="15.75" customHeight="1" x14ac:dyDescent="0.25">
      <c r="A128" s="494"/>
      <c r="B128" s="482" t="s">
        <v>25</v>
      </c>
      <c r="C128" s="482"/>
      <c r="D128" s="85">
        <f>+D106+D107+D108+D121</f>
        <v>986283.64399000641</v>
      </c>
      <c r="F128" s="85">
        <f>+F106+F107+F108+F121</f>
        <v>846035.97487000865</v>
      </c>
      <c r="G128" s="85">
        <f>+G106+G107+G108+G121</f>
        <v>986283.64399000641</v>
      </c>
      <c r="H128" s="61"/>
      <c r="I128" s="86">
        <f>+G128/$G$130</f>
        <v>0.49519552485173796</v>
      </c>
      <c r="K128" s="123"/>
    </row>
    <row r="129" spans="1:14" ht="13.8" x14ac:dyDescent="0.25">
      <c r="B129" s="21"/>
      <c r="C129" s="18"/>
      <c r="D129" s="22"/>
      <c r="E129" s="7"/>
      <c r="F129" s="20"/>
      <c r="G129" s="20"/>
      <c r="H129" s="11"/>
      <c r="I129" s="21"/>
    </row>
    <row r="130" spans="1:14" ht="26.25" customHeight="1" x14ac:dyDescent="0.3">
      <c r="A130" s="501" t="s">
        <v>26</v>
      </c>
      <c r="B130" s="495" t="s">
        <v>129</v>
      </c>
      <c r="C130" s="496"/>
      <c r="D130" s="87">
        <f>+D117+D121+D125</f>
        <v>1991705.4865099927</v>
      </c>
      <c r="E130"/>
      <c r="F130" s="87">
        <f>+F117+F121+F125</f>
        <v>1998732.066860009</v>
      </c>
      <c r="G130" s="87">
        <f>+G117+G121+G125</f>
        <v>1991705.4870100063</v>
      </c>
      <c r="H130" s="11"/>
      <c r="I130" s="344">
        <v>3.5623088479042053E-8</v>
      </c>
      <c r="J130" s="358"/>
      <c r="K130" s="342">
        <v>-9.3132257461547852E-10</v>
      </c>
    </row>
    <row r="131" spans="1:14" ht="14.25" customHeight="1" x14ac:dyDescent="0.25">
      <c r="A131" s="501"/>
      <c r="B131" s="497" t="s">
        <v>130</v>
      </c>
      <c r="C131" s="498"/>
      <c r="D131" s="88"/>
      <c r="E131" s="77"/>
      <c r="F131" s="138">
        <v>219210.6605999996</v>
      </c>
      <c r="G131" s="88">
        <v>275382.91488999332</v>
      </c>
      <c r="H131" s="11"/>
      <c r="I131" s="344">
        <v>7.7066943049430847E-8</v>
      </c>
      <c r="J131" s="344">
        <f>I131*1000</f>
        <v>7.7066943049430847E-5</v>
      </c>
      <c r="K131" s="343"/>
    </row>
    <row r="132" spans="1:14" ht="14.25" customHeight="1" x14ac:dyDescent="0.25">
      <c r="A132" s="501"/>
      <c r="B132" s="497" t="s">
        <v>131</v>
      </c>
      <c r="C132" s="498"/>
      <c r="D132" s="88"/>
      <c r="E132" s="77"/>
      <c r="F132" s="138">
        <v>4550.3842899999981</v>
      </c>
      <c r="G132" s="88">
        <v>4571.8758100000014</v>
      </c>
      <c r="H132" s="11"/>
      <c r="I132" s="344">
        <v>0</v>
      </c>
      <c r="J132" s="344">
        <f>I132*1000</f>
        <v>0</v>
      </c>
      <c r="K132" s="343"/>
    </row>
    <row r="133" spans="1:14" ht="27.45" customHeight="1" x14ac:dyDescent="0.3">
      <c r="A133" s="501"/>
      <c r="B133" s="495" t="s">
        <v>132</v>
      </c>
      <c r="C133" s="496"/>
      <c r="D133" s="87"/>
      <c r="E133"/>
      <c r="F133" s="89">
        <f>+F130-F131-F132</f>
        <v>1774971.0219700094</v>
      </c>
      <c r="G133" s="89">
        <f>+G130-G131-G132</f>
        <v>1711750.6963100128</v>
      </c>
      <c r="H133" s="11"/>
      <c r="I133" s="61"/>
    </row>
    <row r="134" spans="1:14" ht="14.25" customHeight="1" x14ac:dyDescent="0.3">
      <c r="A134" s="501"/>
      <c r="B134" s="497" t="s">
        <v>133</v>
      </c>
      <c r="C134" s="498"/>
      <c r="D134" s="90"/>
      <c r="E134" s="91"/>
      <c r="F134" s="270">
        <v>35391.832239999501</v>
      </c>
      <c r="G134" s="270">
        <v>56394.945679999997</v>
      </c>
      <c r="H134" s="11"/>
      <c r="I134" s="344">
        <f>G134-'Recaudación abierta'!E69</f>
        <v>0</v>
      </c>
    </row>
    <row r="135" spans="1:14" ht="38.25" customHeight="1" x14ac:dyDescent="0.3">
      <c r="A135" s="501"/>
      <c r="B135" s="499" t="s">
        <v>134</v>
      </c>
      <c r="C135" s="500"/>
      <c r="D135" s="87"/>
      <c r="E135"/>
      <c r="F135" s="93">
        <f>+F133-F134</f>
        <v>1739579.18973001</v>
      </c>
      <c r="G135" s="93">
        <f>+G133-G134</f>
        <v>1655355.7506300129</v>
      </c>
      <c r="H135" s="11"/>
      <c r="I135" s="103"/>
    </row>
    <row r="136" spans="1:14" customFormat="1" ht="15" customHeight="1" x14ac:dyDescent="0.3">
      <c r="A136" s="503" t="s">
        <v>207</v>
      </c>
      <c r="B136" s="503"/>
      <c r="C136" s="503"/>
      <c r="F136" s="182"/>
      <c r="G136" s="109"/>
      <c r="K136" s="122"/>
      <c r="L136" s="126"/>
      <c r="M136" s="126"/>
      <c r="N136" s="126"/>
    </row>
    <row r="137" spans="1:14" ht="21" customHeight="1" x14ac:dyDescent="0.25">
      <c r="A137" s="510" t="s">
        <v>92</v>
      </c>
      <c r="B137" s="510"/>
      <c r="C137" s="510"/>
      <c r="D137" s="510"/>
      <c r="E137" s="510"/>
      <c r="F137" s="510"/>
      <c r="G137" s="510"/>
      <c r="H137" s="510"/>
      <c r="I137" s="510"/>
      <c r="K137" s="196"/>
      <c r="L137" s="25"/>
      <c r="M137" s="25"/>
      <c r="N137" s="25"/>
    </row>
    <row r="138" spans="1:14" ht="13.2" customHeight="1" x14ac:dyDescent="0.25">
      <c r="A138" s="454" t="s">
        <v>45</v>
      </c>
      <c r="B138" s="454"/>
      <c r="C138" s="454"/>
      <c r="D138" s="454"/>
      <c r="E138" s="454"/>
      <c r="F138" s="454"/>
      <c r="G138" s="454"/>
      <c r="H138" s="454"/>
      <c r="I138" s="454"/>
      <c r="K138" s="176"/>
      <c r="L138" s="25"/>
      <c r="M138" s="25"/>
      <c r="N138" s="25"/>
    </row>
    <row r="139" spans="1:14" ht="13.2" customHeight="1" x14ac:dyDescent="0.25">
      <c r="A139" s="454" t="s">
        <v>46</v>
      </c>
      <c r="B139" s="454"/>
      <c r="C139" s="454"/>
      <c r="D139" s="454"/>
      <c r="E139" s="454"/>
      <c r="F139" s="454"/>
      <c r="G139" s="454"/>
      <c r="H139" s="454"/>
      <c r="I139" s="454"/>
      <c r="K139" s="176"/>
      <c r="L139" s="25"/>
      <c r="M139" s="25"/>
      <c r="N139" s="25"/>
    </row>
    <row r="140" spans="1:14" ht="23.4" customHeight="1" x14ac:dyDescent="0.25">
      <c r="A140" s="454" t="s">
        <v>176</v>
      </c>
      <c r="B140" s="454"/>
      <c r="C140" s="454"/>
      <c r="D140" s="454"/>
      <c r="E140" s="454"/>
      <c r="F140" s="454"/>
      <c r="G140" s="454"/>
      <c r="H140" s="454"/>
      <c r="I140" s="454"/>
      <c r="K140" s="176"/>
      <c r="L140" s="25"/>
      <c r="M140" s="25"/>
      <c r="N140" s="25"/>
    </row>
    <row r="141" spans="1:14" ht="13.2" customHeight="1" x14ac:dyDescent="0.25">
      <c r="A141" s="454" t="s">
        <v>81</v>
      </c>
      <c r="B141" s="454"/>
      <c r="C141" s="454"/>
      <c r="D141" s="454"/>
      <c r="E141" s="454"/>
      <c r="F141" s="454"/>
      <c r="G141" s="454"/>
      <c r="H141" s="454"/>
      <c r="I141" s="454"/>
      <c r="K141" s="176"/>
      <c r="L141" s="25"/>
      <c r="M141" s="25"/>
      <c r="N141" s="25"/>
    </row>
    <row r="142" spans="1:14" ht="13.2" customHeight="1" x14ac:dyDescent="0.25">
      <c r="A142" s="454" t="s">
        <v>82</v>
      </c>
      <c r="B142" s="454"/>
      <c r="C142" s="454"/>
      <c r="D142" s="454"/>
      <c r="E142" s="454"/>
      <c r="F142" s="454"/>
      <c r="G142" s="454"/>
      <c r="H142" s="454"/>
      <c r="I142" s="454"/>
      <c r="K142" s="176"/>
      <c r="L142" s="25"/>
      <c r="M142" s="25"/>
      <c r="N142" s="25"/>
    </row>
    <row r="143" spans="1:14" ht="15" customHeight="1" x14ac:dyDescent="0.25">
      <c r="A143" s="454" t="s">
        <v>83</v>
      </c>
      <c r="B143" s="454"/>
      <c r="C143" s="454"/>
      <c r="D143" s="454"/>
      <c r="E143" s="454"/>
      <c r="F143" s="454"/>
      <c r="G143" s="454"/>
      <c r="H143" s="454"/>
      <c r="I143" s="454"/>
      <c r="K143" s="176"/>
      <c r="L143" s="25"/>
      <c r="M143" s="25"/>
      <c r="N143" s="25"/>
    </row>
    <row r="144" spans="1:14" ht="15" customHeight="1" x14ac:dyDescent="0.25">
      <c r="A144" s="454" t="s">
        <v>146</v>
      </c>
      <c r="B144" s="454"/>
      <c r="C144" s="454"/>
      <c r="D144" s="278"/>
      <c r="E144" s="278"/>
      <c r="F144" s="278"/>
      <c r="G144" s="278"/>
      <c r="H144" s="278"/>
      <c r="I144" s="278"/>
      <c r="K144" s="2"/>
      <c r="L144" s="25"/>
      <c r="M144" s="25"/>
      <c r="N144" s="25"/>
    </row>
    <row r="145" spans="1:14" x14ac:dyDescent="0.25">
      <c r="A145" s="454" t="s">
        <v>181</v>
      </c>
      <c r="B145" s="454"/>
      <c r="C145" s="454"/>
      <c r="D145" s="454"/>
      <c r="E145" s="454"/>
      <c r="F145" s="454"/>
      <c r="G145" s="454"/>
      <c r="H145" s="454"/>
      <c r="I145" s="454"/>
      <c r="K145" s="2"/>
      <c r="L145" s="25"/>
      <c r="M145" s="25"/>
      <c r="N145" s="25"/>
    </row>
    <row r="146" spans="1:14" x14ac:dyDescent="0.25">
      <c r="A146" s="454" t="s">
        <v>191</v>
      </c>
      <c r="B146" s="454"/>
      <c r="C146" s="454"/>
      <c r="D146" s="454"/>
      <c r="E146" s="454"/>
      <c r="F146" s="454"/>
      <c r="G146" s="454"/>
      <c r="H146" s="454"/>
      <c r="I146" s="454"/>
      <c r="K146" s="2"/>
      <c r="L146" s="25"/>
      <c r="M146" s="25"/>
      <c r="N146" s="25"/>
    </row>
    <row r="147" spans="1:14" ht="18.600000000000001" customHeight="1" x14ac:dyDescent="0.25">
      <c r="A147" s="502" t="s">
        <v>214</v>
      </c>
      <c r="B147" s="502"/>
      <c r="C147" s="502"/>
      <c r="D147" s="502"/>
      <c r="E147" s="502"/>
      <c r="F147" s="502"/>
      <c r="G147" s="502"/>
      <c r="H147" s="502"/>
      <c r="I147" s="502"/>
      <c r="K147" s="2"/>
      <c r="L147" s="25"/>
      <c r="M147" s="25"/>
      <c r="N147" s="25"/>
    </row>
    <row r="148" spans="1:14" ht="25.95" customHeight="1" x14ac:dyDescent="0.25">
      <c r="A148" s="509" t="s">
        <v>35</v>
      </c>
      <c r="B148" s="509"/>
      <c r="C148" s="509"/>
      <c r="D148" s="162"/>
      <c r="E148" s="162"/>
      <c r="F148" s="162"/>
      <c r="G148" s="162"/>
      <c r="H148" s="162"/>
      <c r="I148" s="162"/>
    </row>
    <row r="149" spans="1:14" ht="15" customHeight="1" x14ac:dyDescent="0.25">
      <c r="A149" s="509" t="s">
        <v>194</v>
      </c>
      <c r="B149" s="509"/>
      <c r="C149" s="509"/>
      <c r="D149" s="509"/>
      <c r="E149" s="509"/>
      <c r="F149" s="509"/>
      <c r="G149" s="20"/>
      <c r="H149" s="7"/>
      <c r="I149" s="21"/>
    </row>
    <row r="150" spans="1:14" ht="15" customHeight="1" x14ac:dyDescent="0.25">
      <c r="A150" s="509" t="s">
        <v>68</v>
      </c>
      <c r="B150" s="509"/>
      <c r="C150" s="509"/>
      <c r="D150" s="509"/>
      <c r="E150" s="509"/>
      <c r="F150" s="509"/>
      <c r="G150" s="24"/>
      <c r="H150" s="24"/>
      <c r="I150" s="24"/>
    </row>
    <row r="151" spans="1:14" ht="15" customHeight="1" x14ac:dyDescent="0.25">
      <c r="A151" s="509" t="s">
        <v>9</v>
      </c>
      <c r="B151" s="509"/>
      <c r="C151" s="509"/>
      <c r="D151" s="509"/>
      <c r="E151" s="509"/>
      <c r="F151" s="509"/>
      <c r="G151" s="24"/>
      <c r="H151" s="24"/>
      <c r="I151" s="24"/>
    </row>
    <row r="152" spans="1:14" x14ac:dyDescent="0.25">
      <c r="C152" s="24"/>
      <c r="D152" s="24"/>
      <c r="E152" s="23"/>
      <c r="F152" s="23"/>
      <c r="G152" s="24"/>
      <c r="H152" s="24"/>
      <c r="I152" s="24"/>
    </row>
  </sheetData>
  <mergeCells count="63">
    <mergeCell ref="A149:C149"/>
    <mergeCell ref="D149:F149"/>
    <mergeCell ref="A150:C150"/>
    <mergeCell ref="D150:F150"/>
    <mergeCell ref="A151:C151"/>
    <mergeCell ref="D151:F151"/>
    <mergeCell ref="A148:C148"/>
    <mergeCell ref="A136:C136"/>
    <mergeCell ref="A137:I137"/>
    <mergeCell ref="A138:I138"/>
    <mergeCell ref="A139:I139"/>
    <mergeCell ref="A140:I140"/>
    <mergeCell ref="A141:I141"/>
    <mergeCell ref="A142:I142"/>
    <mergeCell ref="A143:I143"/>
    <mergeCell ref="A145:I145"/>
    <mergeCell ref="A146:I146"/>
    <mergeCell ref="A144:C144"/>
    <mergeCell ref="A147:I147"/>
    <mergeCell ref="A52:C52"/>
    <mergeCell ref="A95:A128"/>
    <mergeCell ref="B95:B117"/>
    <mergeCell ref="A91:I91"/>
    <mergeCell ref="I95:I117"/>
    <mergeCell ref="B119:B121"/>
    <mergeCell ref="I119:I121"/>
    <mergeCell ref="A55:C55"/>
    <mergeCell ref="A58:A84"/>
    <mergeCell ref="B58:B80"/>
    <mergeCell ref="B82:B84"/>
    <mergeCell ref="B123:B125"/>
    <mergeCell ref="I123:I125"/>
    <mergeCell ref="B86:B88"/>
    <mergeCell ref="A86:A88"/>
    <mergeCell ref="A1:I1"/>
    <mergeCell ref="A2:I2"/>
    <mergeCell ref="A3:I3"/>
    <mergeCell ref="A4:I4"/>
    <mergeCell ref="A6:I6"/>
    <mergeCell ref="I10:I32"/>
    <mergeCell ref="B34:B36"/>
    <mergeCell ref="I34:I36"/>
    <mergeCell ref="A48:I48"/>
    <mergeCell ref="B38:C38"/>
    <mergeCell ref="B39:C39"/>
    <mergeCell ref="A41:A46"/>
    <mergeCell ref="B41:C41"/>
    <mergeCell ref="B42:C42"/>
    <mergeCell ref="B43:C43"/>
    <mergeCell ref="B44:C44"/>
    <mergeCell ref="B45:C45"/>
    <mergeCell ref="B46:C46"/>
    <mergeCell ref="A10:A39"/>
    <mergeCell ref="B10:B32"/>
    <mergeCell ref="B134:C134"/>
    <mergeCell ref="B135:C135"/>
    <mergeCell ref="B128:C128"/>
    <mergeCell ref="B127:C127"/>
    <mergeCell ref="A130:A135"/>
    <mergeCell ref="B130:C130"/>
    <mergeCell ref="B131:C131"/>
    <mergeCell ref="B132:C132"/>
    <mergeCell ref="B133:C133"/>
  </mergeCells>
  <conditionalFormatting sqref="H9">
    <cfRule type="iconSet" priority="39">
      <iconSet>
        <cfvo type="percent" val="0"/>
        <cfvo type="num" val="0.95" gte="0"/>
        <cfvo type="num" val="1" gte="0"/>
      </iconSet>
    </cfRule>
    <cfRule type="iconSet" priority="41">
      <iconSet>
        <cfvo type="percent" val="0"/>
        <cfvo type="num" val="0.95"/>
        <cfvo type="num" val="1"/>
      </iconSet>
    </cfRule>
    <cfRule type="iconSet" priority="40">
      <iconSet>
        <cfvo type="percent" val="0"/>
        <cfvo type="num" val="0.95" gte="0"/>
        <cfvo type="num" val="0.99" gte="0"/>
      </iconSet>
    </cfRule>
  </conditionalFormatting>
  <conditionalFormatting sqref="H10">
    <cfRule type="iconSet" priority="37">
      <iconSet>
        <cfvo type="percent" val="0"/>
        <cfvo type="num" val="0.95"/>
        <cfvo type="num" val="1"/>
      </iconSet>
    </cfRule>
  </conditionalFormatting>
  <conditionalFormatting sqref="H11:H14 H16:H17 H20">
    <cfRule type="iconSet" priority="35">
      <iconSet>
        <cfvo type="percent" val="0"/>
        <cfvo type="num" val="0.95"/>
        <cfvo type="num" val="1"/>
      </iconSet>
    </cfRule>
  </conditionalFormatting>
  <conditionalFormatting sqref="H18">
    <cfRule type="iconSet" priority="26">
      <iconSet>
        <cfvo type="percent" val="0"/>
        <cfvo type="num" val="0.95" gte="0"/>
        <cfvo type="num" val="0.99" gte="0"/>
      </iconSet>
    </cfRule>
    <cfRule type="iconSet" priority="25">
      <iconSet>
        <cfvo type="percent" val="0"/>
        <cfvo type="num" val="0.95"/>
        <cfvo type="num" val="1"/>
      </iconSet>
    </cfRule>
    <cfRule type="iconSet" priority="27">
      <iconSet>
        <cfvo type="percent" val="0"/>
        <cfvo type="num" val="0.95" gte="0"/>
        <cfvo type="num" val="1" gte="0"/>
      </iconSet>
    </cfRule>
    <cfRule type="iconSet" priority="28">
      <iconSet>
        <cfvo type="percent" val="0"/>
        <cfvo type="num" val="0.95" gte="0"/>
        <cfvo type="num" val="1" gte="0"/>
      </iconSet>
    </cfRule>
  </conditionalFormatting>
  <conditionalFormatting sqref="H19">
    <cfRule type="iconSet" priority="24">
      <iconSet>
        <cfvo type="percent" val="0"/>
        <cfvo type="num" val="0.95" gte="0"/>
        <cfvo type="num" val="1" gte="0"/>
      </iconSet>
    </cfRule>
    <cfRule type="iconSet" priority="23">
      <iconSet>
        <cfvo type="percent" val="0"/>
        <cfvo type="num" val="0.95" gte="0"/>
        <cfvo type="num" val="1" gte="0"/>
      </iconSet>
    </cfRule>
    <cfRule type="iconSet" priority="21">
      <iconSet>
        <cfvo type="percent" val="0"/>
        <cfvo type="num" val="0.95"/>
        <cfvo type="num" val="1"/>
      </iconSet>
    </cfRule>
    <cfRule type="iconSet" priority="22">
      <iconSet>
        <cfvo type="percent" val="0"/>
        <cfvo type="num" val="0.95" gte="0"/>
        <cfvo type="num" val="0.99" gte="0"/>
      </iconSet>
    </cfRule>
  </conditionalFormatting>
  <conditionalFormatting sqref="H21:H22">
    <cfRule type="iconSet" priority="32">
      <iconSet>
        <cfvo type="percent" val="0"/>
        <cfvo type="num" val="0.95"/>
        <cfvo type="num" val="1"/>
      </iconSet>
    </cfRule>
  </conditionalFormatting>
  <conditionalFormatting sqref="H24:H30">
    <cfRule type="iconSet" priority="246">
      <iconSet>
        <cfvo type="percent" val="0"/>
        <cfvo type="num" val="0.95"/>
        <cfvo type="num" val="1"/>
      </iconSet>
    </cfRule>
  </conditionalFormatting>
  <conditionalFormatting sqref="H24:H31 H11:H14 H16:H17 H20">
    <cfRule type="iconSet" priority="248">
      <iconSet>
        <cfvo type="percent" val="0"/>
        <cfvo type="num" val="0.95" gte="0"/>
        <cfvo type="num" val="1" gte="0"/>
      </iconSet>
    </cfRule>
  </conditionalFormatting>
  <conditionalFormatting sqref="H24:H32 H10:H14 H16:H17 H20">
    <cfRule type="iconSet" priority="253">
      <iconSet>
        <cfvo type="percent" val="0"/>
        <cfvo type="num" val="0.95" gte="0"/>
        <cfvo type="num" val="1" gte="0"/>
      </iconSet>
    </cfRule>
  </conditionalFormatting>
  <conditionalFormatting sqref="H31">
    <cfRule type="iconSet" priority="52">
      <iconSet>
        <cfvo type="percent" val="0"/>
        <cfvo type="num" val="0.95"/>
        <cfvo type="num" val="1"/>
      </iconSet>
    </cfRule>
  </conditionalFormatting>
  <conditionalFormatting sqref="H32">
    <cfRule type="iconSet" priority="36">
      <iconSet>
        <cfvo type="percent" val="0"/>
        <cfvo type="num" val="0.95"/>
        <cfvo type="num" val="1"/>
      </iconSet>
    </cfRule>
  </conditionalFormatting>
  <conditionalFormatting sqref="H34:H38 H21:H23 H40">
    <cfRule type="iconSet" priority="34">
      <iconSet>
        <cfvo type="percent" val="0"/>
        <cfvo type="num" val="0.95"/>
        <cfvo type="num" val="1"/>
      </iconSet>
    </cfRule>
  </conditionalFormatting>
  <conditionalFormatting sqref="H34:H38 H21:H23">
    <cfRule type="iconSet" priority="33">
      <iconSet>
        <cfvo type="percent" val="0"/>
        <cfvo type="num" val="0.95"/>
        <cfvo type="num" val="1"/>
      </iconSet>
    </cfRule>
  </conditionalFormatting>
  <conditionalFormatting sqref="H40 H10:H14 H16:H17 H20:H38">
    <cfRule type="iconSet" priority="38">
      <iconSet>
        <cfvo type="percent" val="0"/>
        <cfvo type="num" val="0.95" gte="0"/>
        <cfvo type="num" val="0.99" gte="0"/>
      </iconSet>
    </cfRule>
  </conditionalFormatting>
  <conditionalFormatting sqref="H41:H46">
    <cfRule type="iconSet" priority="29">
      <iconSet>
        <cfvo type="percent" val="0"/>
        <cfvo type="num" val="0.95"/>
        <cfvo type="num" val="1"/>
      </iconSet>
    </cfRule>
    <cfRule type="iconSet" priority="30">
      <iconSet>
        <cfvo type="percent" val="0"/>
        <cfvo type="num" val="0.95"/>
        <cfvo type="num" val="1"/>
      </iconSet>
    </cfRule>
    <cfRule type="iconSet" priority="31">
      <iconSet>
        <cfvo type="percent" val="0"/>
        <cfvo type="num" val="0.95" gte="0"/>
        <cfvo type="num" val="0.99" gte="0"/>
      </iconSet>
    </cfRule>
  </conditionalFormatting>
  <conditionalFormatting sqref="H95">
    <cfRule type="iconSet" priority="50">
      <iconSet>
        <cfvo type="percent" val="0"/>
        <cfvo type="num" val="0.95"/>
        <cfvo type="num" val="1"/>
      </iconSet>
    </cfRule>
  </conditionalFormatting>
  <conditionalFormatting sqref="H96:H102 H105">
    <cfRule type="iconSet" priority="48">
      <iconSet>
        <cfvo type="percent" val="0"/>
        <cfvo type="num" val="0.95"/>
        <cfvo type="num" val="1"/>
      </iconSet>
    </cfRule>
  </conditionalFormatting>
  <conditionalFormatting sqref="H103">
    <cfRule type="iconSet" priority="13">
      <iconSet>
        <cfvo type="percent" val="0"/>
        <cfvo type="num" val="0.95"/>
        <cfvo type="num" val="1"/>
      </iconSet>
    </cfRule>
    <cfRule type="iconSet" priority="15">
      <iconSet>
        <cfvo type="percent" val="0"/>
        <cfvo type="num" val="0.95" gte="0"/>
        <cfvo type="num" val="1" gte="0"/>
      </iconSet>
    </cfRule>
    <cfRule type="iconSet" priority="14">
      <iconSet>
        <cfvo type="percent" val="0"/>
        <cfvo type="num" val="0.95" gte="0"/>
        <cfvo type="num" val="0.99" gte="0"/>
      </iconSet>
    </cfRule>
    <cfRule type="iconSet" priority="16">
      <iconSet>
        <cfvo type="percent" val="0"/>
        <cfvo type="num" val="0.95" gte="0"/>
        <cfvo type="num" val="1" gte="0"/>
      </iconSet>
    </cfRule>
  </conditionalFormatting>
  <conditionalFormatting sqref="H104">
    <cfRule type="iconSet" priority="20">
      <iconSet>
        <cfvo type="percent" val="0"/>
        <cfvo type="num" val="0.95" gte="0"/>
        <cfvo type="num" val="1" gte="0"/>
      </iconSet>
    </cfRule>
    <cfRule type="iconSet" priority="19">
      <iconSet>
        <cfvo type="percent" val="0"/>
        <cfvo type="num" val="0.95" gte="0"/>
        <cfvo type="num" val="1" gte="0"/>
      </iconSet>
    </cfRule>
    <cfRule type="iconSet" priority="17">
      <iconSet>
        <cfvo type="percent" val="0"/>
        <cfvo type="num" val="0.95"/>
        <cfvo type="num" val="1"/>
      </iconSet>
    </cfRule>
    <cfRule type="iconSet" priority="18">
      <iconSet>
        <cfvo type="percent" val="0"/>
        <cfvo type="num" val="0.95" gte="0"/>
        <cfvo type="num" val="0.99" gte="0"/>
      </iconSet>
    </cfRule>
  </conditionalFormatting>
  <conditionalFormatting sqref="H106:H107">
    <cfRule type="iconSet" priority="360">
      <iconSet>
        <cfvo type="percent" val="0"/>
        <cfvo type="num" val="0.95"/>
        <cfvo type="num" val="1"/>
      </iconSet>
    </cfRule>
  </conditionalFormatting>
  <conditionalFormatting sqref="H109:H114 H96:H102 H105">
    <cfRule type="iconSet" priority="254">
      <iconSet>
        <cfvo type="percent" val="0"/>
        <cfvo type="num" val="0.95" gte="0"/>
        <cfvo type="num" val="1" gte="0"/>
      </iconSet>
    </cfRule>
  </conditionalFormatting>
  <conditionalFormatting sqref="H109:H114">
    <cfRule type="iconSet" priority="258">
      <iconSet>
        <cfvo type="percent" val="0"/>
        <cfvo type="num" val="0.95"/>
        <cfvo type="num" val="1"/>
      </iconSet>
    </cfRule>
  </conditionalFormatting>
  <conditionalFormatting sqref="H115">
    <cfRule type="iconSet" priority="5">
      <iconSet>
        <cfvo type="percent" val="0"/>
        <cfvo type="num" val="0.95"/>
        <cfvo type="num" val="1"/>
      </iconSet>
    </cfRule>
    <cfRule type="iconSet" priority="6">
      <iconSet>
        <cfvo type="percent" val="0"/>
        <cfvo type="num" val="0.95" gte="0"/>
        <cfvo type="num" val="0.99" gte="0"/>
      </iconSet>
    </cfRule>
    <cfRule type="iconSet" priority="8">
      <iconSet>
        <cfvo type="percent" val="0"/>
        <cfvo type="num" val="0.95" gte="0"/>
        <cfvo type="num" val="1" gte="0"/>
      </iconSet>
    </cfRule>
    <cfRule type="iconSet" priority="7">
      <iconSet>
        <cfvo type="percent" val="0"/>
        <cfvo type="num" val="0.95" gte="0"/>
        <cfvo type="num" val="1" gte="0"/>
      </iconSet>
    </cfRule>
  </conditionalFormatting>
  <conditionalFormatting sqref="H116">
    <cfRule type="iconSet" priority="11">
      <iconSet>
        <cfvo type="percent" val="0"/>
        <cfvo type="num" val="0.95" gte="0"/>
        <cfvo type="num" val="1" gte="0"/>
      </iconSet>
    </cfRule>
    <cfRule type="iconSet" priority="12">
      <iconSet>
        <cfvo type="percent" val="0"/>
        <cfvo type="num" val="0.95" gte="0"/>
        <cfvo type="num" val="1" gte="0"/>
      </iconSet>
    </cfRule>
    <cfRule type="iconSet" priority="9">
      <iconSet>
        <cfvo type="percent" val="0"/>
        <cfvo type="num" val="0.95"/>
        <cfvo type="num" val="1"/>
      </iconSet>
    </cfRule>
    <cfRule type="iconSet" priority="10">
      <iconSet>
        <cfvo type="percent" val="0"/>
        <cfvo type="num" val="0.95" gte="0"/>
        <cfvo type="num" val="0.99" gte="0"/>
      </iconSet>
    </cfRule>
  </conditionalFormatting>
  <conditionalFormatting sqref="H117 H109:H114 H95:H102 H105">
    <cfRule type="iconSet" priority="58">
      <iconSet>
        <cfvo type="percent" val="0"/>
        <cfvo type="num" val="0.95" gte="0"/>
        <cfvo type="num" val="1" gte="0"/>
      </iconSet>
    </cfRule>
  </conditionalFormatting>
  <conditionalFormatting sqref="H117">
    <cfRule type="iconSet" priority="49">
      <iconSet>
        <cfvo type="percent" val="0"/>
        <cfvo type="num" val="0.95"/>
        <cfvo type="num" val="1"/>
      </iconSet>
    </cfRule>
  </conditionalFormatting>
  <conditionalFormatting sqref="H119:H127 H106:H108">
    <cfRule type="iconSet" priority="366">
      <iconSet>
        <cfvo type="percent" val="0"/>
        <cfvo type="num" val="0.95"/>
        <cfvo type="num" val="1"/>
      </iconSet>
    </cfRule>
  </conditionalFormatting>
  <conditionalFormatting sqref="H129 H95:H102 H105:H114 H117:H127">
    <cfRule type="iconSet" priority="51">
      <iconSet>
        <cfvo type="percent" val="0"/>
        <cfvo type="num" val="0.95" gte="0"/>
        <cfvo type="num" val="0.99" gte="0"/>
      </iconSet>
    </cfRule>
  </conditionalFormatting>
  <conditionalFormatting sqref="H129 H119:H127 H106:H108">
    <cfRule type="iconSet" priority="47">
      <iconSet>
        <cfvo type="percent" val="0"/>
        <cfvo type="num" val="0.95"/>
        <cfvo type="num" val="1"/>
      </iconSet>
    </cfRule>
  </conditionalFormatting>
  <conditionalFormatting sqref="H130:H135">
    <cfRule type="iconSet" priority="42">
      <iconSet>
        <cfvo type="percent" val="0"/>
        <cfvo type="num" val="0.95"/>
        <cfvo type="num" val="1"/>
      </iconSet>
    </cfRule>
    <cfRule type="iconSet" priority="43">
      <iconSet>
        <cfvo type="percent" val="0"/>
        <cfvo type="num" val="0.95"/>
        <cfvo type="num" val="1"/>
      </iconSet>
    </cfRule>
    <cfRule type="iconSet" priority="44">
      <iconSet>
        <cfvo type="percent" val="0"/>
        <cfvo type="num" val="0.95" gte="0"/>
        <cfvo type="num" val="0.99" gte="0"/>
      </iconSet>
    </cfRule>
  </conditionalFormatting>
  <conditionalFormatting sqref="I41:I43">
    <cfRule type="cellIs" dxfId="24" priority="3" operator="notEqual">
      <formula>0</formula>
    </cfRule>
  </conditionalFormatting>
  <conditionalFormatting sqref="I134">
    <cfRule type="cellIs" dxfId="23" priority="1" operator="notBetween">
      <formula>-1</formula>
      <formula>1</formula>
    </cfRule>
  </conditionalFormatting>
  <conditionalFormatting sqref="I130:J132">
    <cfRule type="cellIs" dxfId="22" priority="2" operator="notBetween">
      <formula>-1</formula>
      <formula>1</formula>
    </cfRule>
  </conditionalFormatting>
  <printOptions horizontalCentered="1" verticalCentered="1"/>
  <pageMargins left="0.74803149606299213" right="0.74803149606299213" top="0.35" bottom="0.39370078740157483" header="0.26" footer="0.19685039370078741"/>
  <pageSetup paperSize="9" scale="26" orientation="landscape" r:id="rId1"/>
  <headerFooter alignWithMargins="0">
    <oddHeader>&amp;R&amp;"Arial,Negrita"&amp;11CUADRO No. "A1"</oddHeader>
    <oddFooter>&amp;LFecha:  &amp;D&amp;RPlanificación Nacional.- XM</oddFooter>
  </headerFooter>
  <ignoredErrors>
    <ignoredError sqref="G100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N154"/>
  <sheetViews>
    <sheetView showGridLines="0" topLeftCell="A38" zoomScaleNormal="100" zoomScaleSheetLayoutView="85" workbookViewId="0">
      <selection activeCell="G128" sqref="G128"/>
    </sheetView>
  </sheetViews>
  <sheetFormatPr baseColWidth="10" defaultColWidth="11.44140625" defaultRowHeight="13.2" outlineLevelRow="2" x14ac:dyDescent="0.25"/>
  <cols>
    <col min="1" max="2" width="5.6640625" style="2" customWidth="1"/>
    <col min="3" max="3" width="63.6640625" style="2" customWidth="1"/>
    <col min="4" max="4" width="18.44140625" style="2" customWidth="1"/>
    <col min="5" max="5" width="1.33203125" style="2" customWidth="1"/>
    <col min="6" max="6" width="20.33203125" style="2" customWidth="1"/>
    <col min="7" max="7" width="20.44140625" style="2" customWidth="1"/>
    <col min="8" max="8" width="1.5546875" style="2" customWidth="1"/>
    <col min="9" max="9" width="14" style="2" customWidth="1"/>
    <col min="10" max="10" width="12.33203125" style="2" bestFit="1" customWidth="1"/>
    <col min="11" max="11" width="16.33203125" style="376" customWidth="1"/>
    <col min="12" max="12" width="15.88671875" style="2" customWidth="1"/>
    <col min="13" max="14" width="15.44140625" style="2" customWidth="1"/>
    <col min="15" max="16384" width="11.44140625" style="2"/>
  </cols>
  <sheetData>
    <row r="1" spans="1:14" ht="27.75" customHeight="1" x14ac:dyDescent="0.25">
      <c r="A1" s="455" t="s">
        <v>52</v>
      </c>
      <c r="B1" s="455"/>
      <c r="C1" s="455"/>
      <c r="D1" s="455"/>
      <c r="E1" s="455"/>
      <c r="F1" s="455"/>
      <c r="G1" s="455"/>
      <c r="H1" s="455"/>
      <c r="I1" s="455"/>
    </row>
    <row r="2" spans="1:14" ht="17.399999999999999" x14ac:dyDescent="0.25">
      <c r="A2" s="456" t="s">
        <v>53</v>
      </c>
      <c r="B2" s="456"/>
      <c r="C2" s="456"/>
      <c r="D2" s="456"/>
      <c r="E2" s="456"/>
      <c r="F2" s="456"/>
      <c r="G2" s="456"/>
      <c r="H2" s="456"/>
      <c r="I2" s="456"/>
    </row>
    <row r="3" spans="1:14" ht="20.25" customHeight="1" x14ac:dyDescent="0.25">
      <c r="A3" s="457" t="s">
        <v>196</v>
      </c>
      <c r="B3" s="457"/>
      <c r="C3" s="457"/>
      <c r="D3" s="457"/>
      <c r="E3" s="457"/>
      <c r="F3" s="457"/>
      <c r="G3" s="457"/>
      <c r="H3" s="457"/>
      <c r="I3" s="457"/>
    </row>
    <row r="4" spans="1:14" ht="17.25" customHeight="1" x14ac:dyDescent="0.25">
      <c r="A4" s="508" t="s">
        <v>73</v>
      </c>
      <c r="B4" s="508"/>
      <c r="C4" s="508"/>
      <c r="D4" s="508"/>
      <c r="E4" s="508"/>
      <c r="F4" s="508"/>
      <c r="G4" s="508"/>
      <c r="H4" s="508"/>
      <c r="I4" s="508"/>
      <c r="K4" s="378"/>
    </row>
    <row r="5" spans="1:14" ht="15.6" x14ac:dyDescent="0.3">
      <c r="A5" s="62"/>
      <c r="B5" s="62"/>
      <c r="C5" s="62"/>
      <c r="D5" s="62"/>
      <c r="E5" s="62"/>
      <c r="F5" s="62"/>
      <c r="G5" s="62"/>
      <c r="H5" s="62"/>
      <c r="I5" s="62"/>
      <c r="L5" s="159"/>
    </row>
    <row r="6" spans="1:14" customFormat="1" ht="31.5" customHeight="1" x14ac:dyDescent="0.3">
      <c r="A6" s="459" t="s">
        <v>42</v>
      </c>
      <c r="B6" s="460"/>
      <c r="C6" s="460"/>
      <c r="D6" s="460"/>
      <c r="E6" s="460"/>
      <c r="F6" s="460"/>
      <c r="G6" s="460"/>
      <c r="H6" s="460"/>
      <c r="I6" s="461"/>
      <c r="K6" s="379"/>
      <c r="L6" s="160"/>
    </row>
    <row r="7" spans="1:14" ht="15.6" x14ac:dyDescent="0.3">
      <c r="C7" s="3"/>
      <c r="D7" s="4"/>
      <c r="G7" s="4"/>
      <c r="L7" s="159"/>
    </row>
    <row r="8" spans="1:14" s="5" customFormat="1" ht="60" customHeight="1" x14ac:dyDescent="0.25">
      <c r="C8" s="41"/>
      <c r="D8" s="42" t="s">
        <v>217</v>
      </c>
      <c r="E8" s="6"/>
      <c r="F8" s="42" t="s">
        <v>172</v>
      </c>
      <c r="G8" s="42" t="s">
        <v>173</v>
      </c>
      <c r="H8" s="6"/>
      <c r="I8" s="42" t="s">
        <v>175</v>
      </c>
      <c r="K8" s="376"/>
    </row>
    <row r="9" spans="1:14" s="7" customFormat="1" ht="4.5" customHeight="1" x14ac:dyDescent="0.25">
      <c r="C9" s="8"/>
      <c r="D9" s="33"/>
      <c r="E9" s="10"/>
      <c r="F9" s="9"/>
      <c r="G9" s="9"/>
      <c r="H9" s="10"/>
      <c r="J9" s="5"/>
      <c r="K9" s="380"/>
    </row>
    <row r="10" spans="1:14" s="5" customFormat="1" ht="15.9" customHeight="1" x14ac:dyDescent="0.25">
      <c r="A10" s="478" t="s">
        <v>20</v>
      </c>
      <c r="B10" s="479" t="s">
        <v>21</v>
      </c>
      <c r="C10" s="98" t="s">
        <v>1</v>
      </c>
      <c r="D10" s="329">
        <f>D11+D14+D15+D12+D13</f>
        <v>1277266.7034000002</v>
      </c>
      <c r="E10" s="330"/>
      <c r="F10" s="329">
        <f>F11+F14+F15+F12+F13</f>
        <v>1026485.6868900002</v>
      </c>
      <c r="G10" s="329">
        <f>G11+G14+G15+G12+G13</f>
        <v>1277266.7034000002</v>
      </c>
      <c r="H10" s="11"/>
      <c r="I10" s="483">
        <f>+G32/G41</f>
        <v>0.90084923776678161</v>
      </c>
      <c r="K10" s="376"/>
      <c r="L10" s="121"/>
      <c r="M10" s="121"/>
      <c r="N10" s="121"/>
    </row>
    <row r="11" spans="1:14" ht="15.9" customHeight="1" outlineLevel="1" x14ac:dyDescent="0.25">
      <c r="A11" s="478"/>
      <c r="B11" s="480"/>
      <c r="C11" s="99" t="s">
        <v>43</v>
      </c>
      <c r="D11" s="206">
        <f>D96-D59</f>
        <v>364119.13372999971</v>
      </c>
      <c r="E11" s="330"/>
      <c r="F11" s="206">
        <f>F96-F59</f>
        <v>278050.55317999981</v>
      </c>
      <c r="G11" s="206">
        <f>G96-G59</f>
        <v>364119.13372999971</v>
      </c>
      <c r="I11" s="484"/>
      <c r="J11" s="5"/>
      <c r="K11" s="381"/>
      <c r="L11" s="120"/>
      <c r="M11" s="120"/>
      <c r="N11" s="120"/>
    </row>
    <row r="12" spans="1:14" s="190" customFormat="1" ht="15.9" customHeight="1" outlineLevel="1" x14ac:dyDescent="0.25">
      <c r="A12" s="478"/>
      <c r="B12" s="480"/>
      <c r="C12" s="99" t="s">
        <v>178</v>
      </c>
      <c r="D12" s="206">
        <f>D97</f>
        <v>204255.13146</v>
      </c>
      <c r="E12" s="333"/>
      <c r="F12" s="206">
        <f>F97</f>
        <v>171904.66000999999</v>
      </c>
      <c r="G12" s="206">
        <f>G97</f>
        <v>204255.13146</v>
      </c>
      <c r="I12" s="484"/>
      <c r="J12" s="189"/>
      <c r="K12" s="382"/>
      <c r="L12" s="192"/>
      <c r="M12" s="192"/>
      <c r="N12" s="192"/>
    </row>
    <row r="13" spans="1:14" s="190" customFormat="1" ht="15.9" customHeight="1" outlineLevel="1" x14ac:dyDescent="0.25">
      <c r="A13" s="478"/>
      <c r="B13" s="480"/>
      <c r="C13" s="99" t="s">
        <v>182</v>
      </c>
      <c r="D13" s="206">
        <f>D98</f>
        <v>4388.068760000001</v>
      </c>
      <c r="E13" s="333"/>
      <c r="F13" s="206">
        <f>F98</f>
        <v>0</v>
      </c>
      <c r="G13" s="206">
        <f>G98</f>
        <v>4388.068760000001</v>
      </c>
      <c r="I13" s="484"/>
      <c r="J13" s="189"/>
      <c r="K13" s="382"/>
      <c r="L13" s="192"/>
      <c r="M13" s="192"/>
      <c r="N13" s="192"/>
    </row>
    <row r="14" spans="1:14" ht="15.9" customHeight="1" outlineLevel="1" x14ac:dyDescent="0.25">
      <c r="A14" s="478"/>
      <c r="B14" s="480"/>
      <c r="C14" s="99" t="s">
        <v>15</v>
      </c>
      <c r="D14" s="206">
        <f>D99-D60</f>
        <v>12.95021</v>
      </c>
      <c r="E14" s="333"/>
      <c r="F14" s="206">
        <f>F99-F60</f>
        <v>21.159330000000001</v>
      </c>
      <c r="G14" s="206">
        <f>G99-G60</f>
        <v>12.95021</v>
      </c>
      <c r="I14" s="484"/>
      <c r="K14" s="381"/>
      <c r="L14" s="120"/>
      <c r="M14" s="120"/>
      <c r="N14" s="120"/>
    </row>
    <row r="15" spans="1:14" ht="15.9" customHeight="1" outlineLevel="1" x14ac:dyDescent="0.25">
      <c r="A15" s="478"/>
      <c r="B15" s="480"/>
      <c r="C15" s="99" t="s">
        <v>44</v>
      </c>
      <c r="D15" s="331">
        <f>SUM(D16:D20)</f>
        <v>704491.41924000054</v>
      </c>
      <c r="E15" s="332"/>
      <c r="F15" s="331">
        <f>SUM(F16:F20)</f>
        <v>576509.31437000039</v>
      </c>
      <c r="G15" s="331">
        <f>SUM(G16:G20)</f>
        <v>704491.41924000054</v>
      </c>
      <c r="H15" s="68"/>
      <c r="I15" s="484"/>
      <c r="K15" s="381"/>
      <c r="L15" s="120"/>
      <c r="M15" s="120"/>
      <c r="N15" s="120"/>
    </row>
    <row r="16" spans="1:14" ht="15.9" customHeight="1" outlineLevel="1" x14ac:dyDescent="0.25">
      <c r="A16" s="478"/>
      <c r="B16" s="480"/>
      <c r="C16" s="100" t="s">
        <v>14</v>
      </c>
      <c r="D16" s="206">
        <f>D101-D62</f>
        <v>21331.465670000009</v>
      </c>
      <c r="E16" s="330"/>
      <c r="F16" s="206">
        <f t="shared" ref="F16:G28" si="0">F101-F62</f>
        <v>20022.775170000012</v>
      </c>
      <c r="G16" s="206">
        <f t="shared" si="0"/>
        <v>21331.465670000009</v>
      </c>
      <c r="I16" s="484"/>
      <c r="K16" s="381"/>
      <c r="L16" s="120"/>
      <c r="M16" s="120"/>
      <c r="N16" s="120"/>
    </row>
    <row r="17" spans="1:14" ht="15.9" customHeight="1" outlineLevel="1" x14ac:dyDescent="0.25">
      <c r="A17" s="478"/>
      <c r="B17" s="480"/>
      <c r="C17" s="100" t="s">
        <v>13</v>
      </c>
      <c r="D17" s="206">
        <f t="shared" ref="D17:D20" si="1">D102-D63</f>
        <v>681177.00377000042</v>
      </c>
      <c r="E17" s="330"/>
      <c r="F17" s="206">
        <f t="shared" si="0"/>
        <v>554594.77108000033</v>
      </c>
      <c r="G17" s="206">
        <f t="shared" si="0"/>
        <v>681177.00377000042</v>
      </c>
      <c r="I17" s="484"/>
      <c r="K17" s="381"/>
      <c r="L17" s="120"/>
      <c r="M17" s="120"/>
      <c r="N17" s="120"/>
    </row>
    <row r="18" spans="1:14" ht="15.9" customHeight="1" outlineLevel="1" x14ac:dyDescent="0.25">
      <c r="A18" s="478"/>
      <c r="B18" s="480"/>
      <c r="C18" s="100" t="s">
        <v>12</v>
      </c>
      <c r="D18" s="206">
        <f t="shared" si="1"/>
        <v>1932.1542999999999</v>
      </c>
      <c r="E18" s="330"/>
      <c r="F18" s="206">
        <f t="shared" si="0"/>
        <v>1804.90086</v>
      </c>
      <c r="G18" s="206">
        <f t="shared" si="0"/>
        <v>1932.1542999999999</v>
      </c>
      <c r="I18" s="484"/>
      <c r="K18" s="381"/>
      <c r="L18" s="120"/>
      <c r="M18" s="120"/>
      <c r="N18" s="120"/>
    </row>
    <row r="19" spans="1:14" ht="15.9" customHeight="1" outlineLevel="1" x14ac:dyDescent="0.25">
      <c r="A19" s="478"/>
      <c r="B19" s="480"/>
      <c r="C19" s="100" t="s">
        <v>63</v>
      </c>
      <c r="D19" s="206">
        <f t="shared" si="1"/>
        <v>50.795500000000018</v>
      </c>
      <c r="E19" s="330"/>
      <c r="F19" s="206">
        <f t="shared" si="0"/>
        <v>86.86726000000003</v>
      </c>
      <c r="G19" s="206">
        <f t="shared" si="0"/>
        <v>50.795500000000018</v>
      </c>
      <c r="I19" s="484"/>
      <c r="K19" s="381"/>
      <c r="L19" s="120"/>
      <c r="M19" s="120"/>
      <c r="N19" s="120"/>
    </row>
    <row r="20" spans="1:14" ht="15.9" customHeight="1" outlineLevel="1" x14ac:dyDescent="0.25">
      <c r="A20" s="478"/>
      <c r="B20" s="480"/>
      <c r="C20" s="100" t="s">
        <v>67</v>
      </c>
      <c r="D20" s="206">
        <f t="shared" si="1"/>
        <v>0</v>
      </c>
      <c r="E20" s="330"/>
      <c r="F20" s="206">
        <f t="shared" si="0"/>
        <v>0</v>
      </c>
      <c r="G20" s="206">
        <f t="shared" si="0"/>
        <v>0</v>
      </c>
      <c r="I20" s="484"/>
      <c r="K20" s="381"/>
      <c r="L20" s="120"/>
      <c r="M20" s="120"/>
      <c r="N20" s="120"/>
    </row>
    <row r="21" spans="1:14" ht="15.9" customHeight="1" x14ac:dyDescent="0.25">
      <c r="A21" s="478"/>
      <c r="B21" s="480"/>
      <c r="C21" s="71" t="s">
        <v>40</v>
      </c>
      <c r="D21" s="206">
        <f>D106-D67</f>
        <v>724730.64268000261</v>
      </c>
      <c r="E21" s="330"/>
      <c r="F21" s="206">
        <f t="shared" si="0"/>
        <v>682283.44055000425</v>
      </c>
      <c r="G21" s="206">
        <f t="shared" si="0"/>
        <v>724730.64268000261</v>
      </c>
      <c r="H21" s="11"/>
      <c r="I21" s="484"/>
      <c r="J21" s="12"/>
      <c r="K21" s="381"/>
      <c r="L21" s="120"/>
      <c r="M21" s="120"/>
      <c r="N21" s="120"/>
    </row>
    <row r="22" spans="1:14" ht="15.9" customHeight="1" x14ac:dyDescent="0.25">
      <c r="A22" s="478"/>
      <c r="B22" s="480"/>
      <c r="C22" s="101" t="s">
        <v>41</v>
      </c>
      <c r="D22" s="206">
        <f t="shared" ref="D22:D23" si="2">D107-D68</f>
        <v>42702.741829999992</v>
      </c>
      <c r="E22" s="330"/>
      <c r="F22" s="206">
        <f t="shared" si="0"/>
        <v>39877.13875000002</v>
      </c>
      <c r="G22" s="206">
        <f t="shared" si="0"/>
        <v>42702.741829999992</v>
      </c>
      <c r="H22" s="11"/>
      <c r="I22" s="484"/>
      <c r="J22" s="12"/>
      <c r="K22" s="381"/>
      <c r="L22" s="120"/>
      <c r="M22" s="120"/>
      <c r="N22" s="120"/>
    </row>
    <row r="23" spans="1:14" s="5" customFormat="1" ht="15.9" customHeight="1" x14ac:dyDescent="0.25">
      <c r="A23" s="478"/>
      <c r="B23" s="480"/>
      <c r="C23" s="102" t="s">
        <v>18</v>
      </c>
      <c r="D23" s="206">
        <f t="shared" si="2"/>
        <v>3688.2292200000011</v>
      </c>
      <c r="E23" s="330"/>
      <c r="F23" s="206">
        <f t="shared" si="0"/>
        <v>3234.5740700000001</v>
      </c>
      <c r="G23" s="206">
        <f t="shared" si="0"/>
        <v>3688.2292200000011</v>
      </c>
      <c r="H23" s="7"/>
      <c r="I23" s="484"/>
      <c r="K23" s="381"/>
      <c r="L23" s="120"/>
      <c r="M23" s="120"/>
      <c r="N23" s="120"/>
    </row>
    <row r="24" spans="1:14" ht="15.9" customHeight="1" x14ac:dyDescent="0.25">
      <c r="A24" s="478"/>
      <c r="B24" s="480"/>
      <c r="C24" s="102" t="s">
        <v>5</v>
      </c>
      <c r="D24" s="206">
        <f>D109-D70</f>
        <v>28476.44192999975</v>
      </c>
      <c r="E24" s="330"/>
      <c r="F24" s="206">
        <f t="shared" si="0"/>
        <v>26310.59813999978</v>
      </c>
      <c r="G24" s="206">
        <f t="shared" si="0"/>
        <v>28476.44192999975</v>
      </c>
      <c r="H24" s="11"/>
      <c r="I24" s="484"/>
      <c r="J24" s="5"/>
      <c r="K24" s="381"/>
      <c r="L24" s="120"/>
      <c r="M24" s="120"/>
      <c r="N24" s="120"/>
    </row>
    <row r="25" spans="1:14" ht="15.9" customHeight="1" x14ac:dyDescent="0.25">
      <c r="A25" s="478"/>
      <c r="B25" s="480"/>
      <c r="C25" s="102" t="s">
        <v>6</v>
      </c>
      <c r="D25" s="206">
        <f t="shared" ref="D25:D27" si="3">D110-D71</f>
        <v>127756.39612</v>
      </c>
      <c r="E25" s="330"/>
      <c r="F25" s="206">
        <f t="shared" si="0"/>
        <v>86944.06736999999</v>
      </c>
      <c r="G25" s="206">
        <f t="shared" si="0"/>
        <v>127756.39612</v>
      </c>
      <c r="H25" s="11"/>
      <c r="I25" s="484"/>
      <c r="J25" s="5"/>
      <c r="K25" s="381"/>
      <c r="L25" s="120"/>
      <c r="M25" s="120"/>
      <c r="N25" s="120"/>
    </row>
    <row r="26" spans="1:14" ht="15.9" customHeight="1" x14ac:dyDescent="0.25">
      <c r="A26" s="478"/>
      <c r="B26" s="480"/>
      <c r="C26" s="102" t="s">
        <v>16</v>
      </c>
      <c r="D26" s="206">
        <f t="shared" si="3"/>
        <v>2467.40769</v>
      </c>
      <c r="E26" s="330"/>
      <c r="F26" s="206">
        <f t="shared" si="0"/>
        <v>2379.7397299999998</v>
      </c>
      <c r="G26" s="206">
        <f t="shared" si="0"/>
        <v>2467.40769</v>
      </c>
      <c r="H26" s="11"/>
      <c r="I26" s="484"/>
      <c r="J26" s="14"/>
      <c r="K26" s="381"/>
      <c r="L26" s="120"/>
      <c r="M26" s="120"/>
      <c r="N26" s="120"/>
    </row>
    <row r="27" spans="1:14" ht="15.9" customHeight="1" x14ac:dyDescent="0.25">
      <c r="A27" s="478"/>
      <c r="B27" s="480"/>
      <c r="C27" s="102" t="s">
        <v>7</v>
      </c>
      <c r="D27" s="206">
        <f t="shared" si="3"/>
        <v>270851.37185999972</v>
      </c>
      <c r="E27" s="330"/>
      <c r="F27" s="206">
        <f t="shared" si="0"/>
        <v>93786.124520000012</v>
      </c>
      <c r="G27" s="206">
        <f t="shared" si="0"/>
        <v>270851.37185999972</v>
      </c>
      <c r="H27" s="11"/>
      <c r="I27" s="484"/>
      <c r="J27" s="5"/>
      <c r="K27" s="381"/>
      <c r="L27" s="120"/>
      <c r="M27" s="120"/>
      <c r="N27" s="120"/>
    </row>
    <row r="28" spans="1:14" ht="15.9" customHeight="1" x14ac:dyDescent="0.25">
      <c r="A28" s="478"/>
      <c r="B28" s="480"/>
      <c r="C28" s="102" t="s">
        <v>17</v>
      </c>
      <c r="D28" s="206">
        <f>D113-D74</f>
        <v>22016.41993</v>
      </c>
      <c r="E28" s="330"/>
      <c r="F28" s="206">
        <f t="shared" si="0"/>
        <v>21080.21225</v>
      </c>
      <c r="G28" s="206">
        <f t="shared" si="0"/>
        <v>22016.41993</v>
      </c>
      <c r="H28" s="11"/>
      <c r="I28" s="484"/>
      <c r="K28" s="381"/>
      <c r="L28" s="120"/>
      <c r="M28" s="120"/>
      <c r="N28" s="120"/>
    </row>
    <row r="29" spans="1:14" ht="15.9" customHeight="1" x14ac:dyDescent="0.25">
      <c r="A29" s="478"/>
      <c r="B29" s="480"/>
      <c r="C29" s="102" t="s">
        <v>57</v>
      </c>
      <c r="D29" s="206">
        <f>D114-D77</f>
        <v>3924.5777700000449</v>
      </c>
      <c r="E29" s="330"/>
      <c r="F29" s="206">
        <f>F114-F77</f>
        <v>4903.1628300000948</v>
      </c>
      <c r="G29" s="206">
        <f>G114-G77</f>
        <v>3924.5777700000449</v>
      </c>
      <c r="H29" s="11"/>
      <c r="I29" s="484"/>
      <c r="K29" s="381"/>
      <c r="L29" s="120"/>
      <c r="M29" s="120"/>
      <c r="N29" s="120"/>
    </row>
    <row r="30" spans="1:14" ht="15.9" customHeight="1" x14ac:dyDescent="0.25">
      <c r="A30" s="478"/>
      <c r="B30" s="480"/>
      <c r="C30" s="102" t="s">
        <v>58</v>
      </c>
      <c r="D30" s="206">
        <f>D115-D78</f>
        <v>6626.6500100002349</v>
      </c>
      <c r="E30" s="330"/>
      <c r="F30" s="206">
        <f>F115-F78</f>
        <v>4689.36510000011</v>
      </c>
      <c r="G30" s="206">
        <f>G115-G78</f>
        <v>6626.6500100002349</v>
      </c>
      <c r="H30" s="11"/>
      <c r="I30" s="484"/>
      <c r="K30" s="381"/>
      <c r="L30" s="120"/>
      <c r="M30" s="120"/>
      <c r="N30" s="120"/>
    </row>
    <row r="31" spans="1:14" ht="15.9" customHeight="1" x14ac:dyDescent="0.25">
      <c r="A31" s="478"/>
      <c r="B31" s="480"/>
      <c r="C31" s="72" t="s">
        <v>74</v>
      </c>
      <c r="D31" s="206">
        <f>D116-D79-D76-D75</f>
        <v>1532.4859599982283</v>
      </c>
      <c r="E31" s="330"/>
      <c r="F31" s="206">
        <f>F116-F79-F76-F75</f>
        <v>1961.4701099999997</v>
      </c>
      <c r="G31" s="206">
        <f>G116-G79-G76-G75</f>
        <v>1532.48711</v>
      </c>
      <c r="H31" s="7"/>
      <c r="I31" s="484"/>
      <c r="J31" s="5"/>
      <c r="K31" s="381"/>
      <c r="L31" s="120"/>
      <c r="M31" s="120"/>
      <c r="N31" s="120"/>
    </row>
    <row r="32" spans="1:14" s="7" customFormat="1" ht="18" customHeight="1" x14ac:dyDescent="0.3">
      <c r="A32" s="478"/>
      <c r="B32" s="481"/>
      <c r="C32" s="47" t="s">
        <v>55</v>
      </c>
      <c r="D32" s="48">
        <f>+D10+SUM(D21:D31)</f>
        <v>2512040.0684000012</v>
      </c>
      <c r="E32" s="116"/>
      <c r="F32" s="48">
        <f>+F10+SUM(F21:F31)</f>
        <v>1993935.5803100043</v>
      </c>
      <c r="G32" s="48">
        <f>+G10+SUM(G21:G31)</f>
        <v>2512040.0695500029</v>
      </c>
      <c r="I32" s="485"/>
      <c r="J32" s="15"/>
      <c r="K32" s="383"/>
      <c r="L32" s="129"/>
      <c r="M32" s="129"/>
      <c r="N32" s="129"/>
    </row>
    <row r="33" spans="1:14" ht="6.6" customHeight="1" x14ac:dyDescent="0.3">
      <c r="A33" s="478"/>
      <c r="B33" s="21"/>
      <c r="C33" s="34"/>
      <c r="D33" s="17"/>
      <c r="E33" s="17"/>
      <c r="F33" s="17"/>
      <c r="G33" s="17"/>
      <c r="H33" s="7"/>
      <c r="I33" s="35"/>
      <c r="J33" s="5"/>
      <c r="K33" s="383"/>
      <c r="L33" s="129"/>
      <c r="M33" s="129"/>
      <c r="N33" s="129"/>
    </row>
    <row r="34" spans="1:14" ht="18.75" customHeight="1" x14ac:dyDescent="0.25">
      <c r="A34" s="478"/>
      <c r="B34" s="486" t="s">
        <v>22</v>
      </c>
      <c r="C34" s="37" t="s">
        <v>38</v>
      </c>
      <c r="D34" s="38">
        <f>D119</f>
        <v>254854.90248000031</v>
      </c>
      <c r="E34" s="117"/>
      <c r="F34" s="38">
        <f>F119-F82</f>
        <v>207566.22511999949</v>
      </c>
      <c r="G34" s="38">
        <f>G119-G82</f>
        <v>254854.90248000031</v>
      </c>
      <c r="H34" s="7"/>
      <c r="I34" s="483">
        <f>+G36/G41</f>
        <v>9.9150762233218392E-2</v>
      </c>
      <c r="K34" s="383"/>
      <c r="L34" s="129"/>
      <c r="M34" s="129"/>
      <c r="N34" s="129"/>
    </row>
    <row r="35" spans="1:14" ht="18.75" customHeight="1" x14ac:dyDescent="0.25">
      <c r="A35" s="478"/>
      <c r="B35" s="487"/>
      <c r="C35" s="39" t="s">
        <v>39</v>
      </c>
      <c r="D35" s="36">
        <f>D120</f>
        <v>21629.416109999991</v>
      </c>
      <c r="E35" s="117"/>
      <c r="F35" s="36">
        <f>F120-F83</f>
        <v>18290.930410000001</v>
      </c>
      <c r="G35" s="36">
        <f>G120-G83</f>
        <v>21629.416109999991</v>
      </c>
      <c r="H35" s="7"/>
      <c r="I35" s="484"/>
      <c r="K35" s="383"/>
      <c r="L35" s="129"/>
      <c r="M35" s="129"/>
      <c r="N35" s="129"/>
    </row>
    <row r="36" spans="1:14" s="7" customFormat="1" ht="18.75" customHeight="1" x14ac:dyDescent="0.25">
      <c r="A36" s="478"/>
      <c r="B36" s="488"/>
      <c r="C36" s="96" t="s">
        <v>61</v>
      </c>
      <c r="D36" s="48">
        <f>SUM(D34:D35)</f>
        <v>276484.31859000027</v>
      </c>
      <c r="F36" s="48">
        <f>SUM(F34:F35)</f>
        <v>225857.15552999949</v>
      </c>
      <c r="G36" s="48">
        <f>SUM(G34:G35)</f>
        <v>276484.31859000027</v>
      </c>
      <c r="H36" s="11"/>
      <c r="I36" s="485"/>
      <c r="K36" s="381"/>
      <c r="L36" s="129"/>
    </row>
    <row r="37" spans="1:14" s="7" customFormat="1" ht="15.6" x14ac:dyDescent="0.3">
      <c r="A37" s="478"/>
      <c r="B37" s="21"/>
      <c r="C37" s="18"/>
      <c r="D37" s="94"/>
      <c r="E37" s="94"/>
      <c r="F37" s="94"/>
      <c r="G37" s="94"/>
      <c r="H37" s="11"/>
      <c r="I37" s="35"/>
      <c r="K37" s="381"/>
      <c r="L37" s="129"/>
    </row>
    <row r="38" spans="1:14" s="7" customFormat="1" ht="15.75" customHeight="1" x14ac:dyDescent="0.3">
      <c r="A38" s="478"/>
      <c r="B38" s="489" t="s">
        <v>24</v>
      </c>
      <c r="C38" s="489"/>
      <c r="D38" s="49">
        <f t="shared" ref="D38:F38" si="4">D41-D39</f>
        <v>1740918.4546699985</v>
      </c>
      <c r="F38" s="49">
        <f t="shared" si="4"/>
        <v>1268540.4269400002</v>
      </c>
      <c r="G38" s="49">
        <f>G41-G39</f>
        <v>1740918.4558200003</v>
      </c>
      <c r="H38" s="11"/>
      <c r="I38" s="50">
        <f>+G38/$G$41</f>
        <v>0.62431530569514748</v>
      </c>
      <c r="K38" s="384"/>
      <c r="L38" s="124"/>
    </row>
    <row r="39" spans="1:14" s="7" customFormat="1" ht="15.75" customHeight="1" x14ac:dyDescent="0.25">
      <c r="A39" s="478"/>
      <c r="B39" s="489" t="s">
        <v>25</v>
      </c>
      <c r="C39" s="489"/>
      <c r="D39" s="49">
        <f>+D21+D22+D23+D36</f>
        <v>1047605.9323200028</v>
      </c>
      <c r="F39" s="49">
        <f>+F21+F22+F23+F36</f>
        <v>951252.30890000379</v>
      </c>
      <c r="G39" s="49">
        <f>+G21+G22+G23+G36</f>
        <v>1047605.9323200028</v>
      </c>
      <c r="H39" s="61"/>
      <c r="I39" s="50">
        <f>+G39/$G$41</f>
        <v>0.37568469430485246</v>
      </c>
      <c r="K39" s="384"/>
      <c r="L39" s="124"/>
    </row>
    <row r="40" spans="1:14" ht="13.8" x14ac:dyDescent="0.25">
      <c r="B40" s="21"/>
      <c r="C40" s="18"/>
      <c r="D40" s="22"/>
      <c r="E40" s="16"/>
      <c r="F40" s="20"/>
      <c r="G40" s="20"/>
      <c r="H40" s="11"/>
      <c r="I40" s="21"/>
      <c r="K40" s="381"/>
      <c r="L40" s="25"/>
    </row>
    <row r="41" spans="1:14" ht="24.75" customHeight="1" x14ac:dyDescent="0.3">
      <c r="A41" s="490" t="s">
        <v>26</v>
      </c>
      <c r="B41" s="452" t="s">
        <v>75</v>
      </c>
      <c r="C41" s="453"/>
      <c r="D41" s="43">
        <f>+D32+D36</f>
        <v>2788524.3869900014</v>
      </c>
      <c r="E41" s="109"/>
      <c r="F41" s="43">
        <f>+F32+F36</f>
        <v>2219792.7358400039</v>
      </c>
      <c r="G41" s="43">
        <f>+G32+G36</f>
        <v>2788524.3881400032</v>
      </c>
      <c r="H41" s="11"/>
      <c r="I41" s="344">
        <f>G41+G52-G130</f>
        <v>0</v>
      </c>
      <c r="K41" s="384"/>
      <c r="L41" s="25"/>
    </row>
    <row r="42" spans="1:14" ht="14.25" customHeight="1" x14ac:dyDescent="0.25">
      <c r="A42" s="490"/>
      <c r="B42" s="450" t="s">
        <v>49</v>
      </c>
      <c r="C42" s="451"/>
      <c r="D42" s="40"/>
      <c r="E42" s="7"/>
      <c r="F42" s="88">
        <f>F131</f>
        <v>224932.30370000069</v>
      </c>
      <c r="G42" s="88">
        <f>G131</f>
        <v>335040.24080999708</v>
      </c>
      <c r="H42" s="11"/>
      <c r="I42" s="344">
        <f>F41+F52-F130</f>
        <v>0</v>
      </c>
      <c r="L42" s="25"/>
    </row>
    <row r="43" spans="1:14" ht="14.25" customHeight="1" x14ac:dyDescent="0.25">
      <c r="A43" s="490"/>
      <c r="B43" s="450" t="s">
        <v>50</v>
      </c>
      <c r="C43" s="451"/>
      <c r="D43" s="40"/>
      <c r="E43" s="7"/>
      <c r="F43" s="88">
        <f>F132</f>
        <v>6146.6753600000029</v>
      </c>
      <c r="G43" s="88">
        <f>G132</f>
        <v>4647.8010199999944</v>
      </c>
      <c r="H43" s="11"/>
      <c r="I43" s="344">
        <f>D41+G52-D130</f>
        <v>0</v>
      </c>
      <c r="L43" s="25"/>
    </row>
    <row r="44" spans="1:14" ht="25.5" customHeight="1" x14ac:dyDescent="0.25">
      <c r="A44" s="490"/>
      <c r="B44" s="452" t="s">
        <v>76</v>
      </c>
      <c r="C44" s="453"/>
      <c r="D44" s="43">
        <f>+D41</f>
        <v>2788524.3869900014</v>
      </c>
      <c r="E44" s="61"/>
      <c r="F44" s="45">
        <f t="shared" ref="F44" si="5">+F41-F42-F43</f>
        <v>1988713.7567800032</v>
      </c>
      <c r="G44" s="45">
        <f>+G41-G42-G43</f>
        <v>2448836.346310006</v>
      </c>
      <c r="H44" s="11"/>
      <c r="I44" s="61"/>
      <c r="K44" s="384"/>
      <c r="L44" s="25"/>
    </row>
    <row r="45" spans="1:14" ht="14.25" customHeight="1" x14ac:dyDescent="0.25">
      <c r="A45" s="490"/>
      <c r="B45" s="450" t="s">
        <v>77</v>
      </c>
      <c r="C45" s="451"/>
      <c r="D45" s="51"/>
      <c r="E45" s="61"/>
      <c r="F45" s="206">
        <f>F134</f>
        <v>29970.462590000399</v>
      </c>
      <c r="G45" s="36">
        <f>G134</f>
        <v>35951.745080000001</v>
      </c>
      <c r="H45" s="11"/>
      <c r="I45" s="110"/>
      <c r="L45" s="25"/>
    </row>
    <row r="46" spans="1:14" ht="33" customHeight="1" x14ac:dyDescent="0.25">
      <c r="A46" s="490"/>
      <c r="B46" s="470" t="s">
        <v>84</v>
      </c>
      <c r="C46" s="471"/>
      <c r="D46" s="43">
        <f>+D44</f>
        <v>2788524.3869900014</v>
      </c>
      <c r="E46" s="61"/>
      <c r="F46" s="46">
        <f t="shared" ref="F46" si="6">+F44-F45</f>
        <v>1958743.2941900028</v>
      </c>
      <c r="G46" s="46">
        <f>+G44-G45</f>
        <v>2412884.6012300062</v>
      </c>
      <c r="H46" s="11"/>
      <c r="I46" s="61"/>
      <c r="K46" s="384"/>
      <c r="L46" s="25"/>
      <c r="M46" s="13"/>
    </row>
    <row r="47" spans="1:14" customFormat="1" ht="22.95" customHeight="1" x14ac:dyDescent="0.3">
      <c r="K47" s="381"/>
      <c r="L47" s="126"/>
    </row>
    <row r="48" spans="1:14" customFormat="1" ht="27.75" customHeight="1" x14ac:dyDescent="0.3">
      <c r="A48" s="472" t="s">
        <v>48</v>
      </c>
      <c r="B48" s="473"/>
      <c r="C48" s="473"/>
      <c r="D48" s="473"/>
      <c r="E48" s="473"/>
      <c r="F48" s="473"/>
      <c r="G48" s="473"/>
      <c r="H48" s="473"/>
      <c r="I48" s="474"/>
      <c r="K48" s="381"/>
      <c r="L48" s="126"/>
    </row>
    <row r="49" spans="1:12" customFormat="1" ht="8.25" customHeight="1" x14ac:dyDescent="0.3">
      <c r="K49" s="381"/>
      <c r="L49" s="126"/>
    </row>
    <row r="50" spans="1:12" s="5" customFormat="1" ht="30" customHeight="1" x14ac:dyDescent="0.3">
      <c r="C50" s="41"/>
      <c r="D50" s="167"/>
      <c r="F50" s="73" t="str">
        <f>+F8</f>
        <v>Recaudación
 2025</v>
      </c>
      <c r="G50" s="73" t="str">
        <f>+G8</f>
        <v>Recaudación 
2026</v>
      </c>
      <c r="I50"/>
      <c r="K50" s="381"/>
      <c r="L50" s="28"/>
    </row>
    <row r="51" spans="1:12" s="28" customFormat="1" ht="8.4" customHeight="1" x14ac:dyDescent="0.3">
      <c r="C51" s="233"/>
      <c r="D51" s="167"/>
      <c r="F51" s="167"/>
      <c r="G51" s="167"/>
      <c r="I51" s="126"/>
      <c r="K51" s="381"/>
    </row>
    <row r="52" spans="1:12" s="28" customFormat="1" ht="15.6" x14ac:dyDescent="0.3">
      <c r="A52" s="439" t="s">
        <v>47</v>
      </c>
      <c r="B52" s="439"/>
      <c r="C52" s="439"/>
      <c r="D52"/>
      <c r="E52"/>
      <c r="F52" s="81">
        <f>+F55+F86</f>
        <v>13543.26784</v>
      </c>
      <c r="G52" s="81">
        <f>G55+G86</f>
        <v>75566.569759999998</v>
      </c>
      <c r="I52" s="126"/>
      <c r="K52" s="381"/>
    </row>
    <row r="53" spans="1:12" s="28" customFormat="1" ht="10.95" customHeight="1" x14ac:dyDescent="0.3">
      <c r="A53" s="236"/>
      <c r="B53" s="236"/>
      <c r="C53" s="236"/>
      <c r="D53" s="126"/>
      <c r="E53" s="126"/>
      <c r="F53" s="167"/>
      <c r="G53" s="167"/>
      <c r="I53" s="126"/>
      <c r="K53" s="381"/>
    </row>
    <row r="54" spans="1:12" customFormat="1" ht="8.25" customHeight="1" x14ac:dyDescent="0.3">
      <c r="D54" s="126"/>
      <c r="K54" s="381"/>
      <c r="L54" s="126"/>
    </row>
    <row r="55" spans="1:12" s="7" customFormat="1" ht="19.5" customHeight="1" x14ac:dyDescent="0.3">
      <c r="A55" s="475" t="s">
        <v>93</v>
      </c>
      <c r="B55" s="475"/>
      <c r="C55" s="476"/>
      <c r="D55" s="168">
        <f>SUM(D58:D84)</f>
        <v>0</v>
      </c>
      <c r="E55"/>
      <c r="F55" s="234">
        <f>SUM(F67:F79)+F58+F84</f>
        <v>0</v>
      </c>
      <c r="G55" s="234">
        <f>SUM(G67:G79)+G58+G84</f>
        <v>0</v>
      </c>
      <c r="H55"/>
      <c r="I55" s="122"/>
      <c r="J55" s="194"/>
      <c r="K55" s="381"/>
      <c r="L55" s="124"/>
    </row>
    <row r="56" spans="1:12" customFormat="1" ht="6" customHeight="1" x14ac:dyDescent="0.3">
      <c r="K56" s="381"/>
      <c r="L56" s="126"/>
    </row>
    <row r="57" spans="1:12" customFormat="1" ht="6" customHeight="1" outlineLevel="1" x14ac:dyDescent="0.3">
      <c r="K57" s="381"/>
      <c r="L57" s="126"/>
    </row>
    <row r="58" spans="1:12" s="5" customFormat="1" ht="15.9" hidden="1" customHeight="1" outlineLevel="2" x14ac:dyDescent="0.3">
      <c r="A58" s="477" t="s">
        <v>20</v>
      </c>
      <c r="B58" s="511" t="s">
        <v>21</v>
      </c>
      <c r="C58" s="63" t="s">
        <v>1</v>
      </c>
      <c r="D58" s="169"/>
      <c r="E58" s="65"/>
      <c r="F58" s="204">
        <v>0</v>
      </c>
      <c r="G58" s="204">
        <v>0</v>
      </c>
      <c r="H58"/>
      <c r="I58" s="122"/>
      <c r="K58" s="385"/>
    </row>
    <row r="59" spans="1:12" s="5" customFormat="1" ht="15.9" hidden="1" customHeight="1" outlineLevel="2" x14ac:dyDescent="0.3">
      <c r="A59" s="477"/>
      <c r="B59" s="511"/>
      <c r="C59" s="67" t="s">
        <v>11</v>
      </c>
      <c r="D59" s="169"/>
      <c r="E59" s="65"/>
      <c r="F59" s="205">
        <v>0</v>
      </c>
      <c r="G59" s="205">
        <v>0</v>
      </c>
      <c r="H59"/>
      <c r="I59"/>
      <c r="K59" s="385"/>
    </row>
    <row r="60" spans="1:12" s="5" customFormat="1" ht="15.9" hidden="1" customHeight="1" outlineLevel="2" x14ac:dyDescent="0.3">
      <c r="A60" s="477"/>
      <c r="B60" s="511"/>
      <c r="C60" s="67" t="s">
        <v>15</v>
      </c>
      <c r="D60" s="169"/>
      <c r="E60" s="65"/>
      <c r="F60" s="205">
        <v>0</v>
      </c>
      <c r="G60" s="205">
        <v>0</v>
      </c>
      <c r="H60"/>
      <c r="I60" s="109"/>
      <c r="K60" s="385"/>
    </row>
    <row r="61" spans="1:12" s="5" customFormat="1" ht="15.9" hidden="1" customHeight="1" outlineLevel="2" x14ac:dyDescent="0.3">
      <c r="A61" s="477"/>
      <c r="B61" s="511"/>
      <c r="C61" s="67" t="s">
        <v>2</v>
      </c>
      <c r="D61" s="169"/>
      <c r="E61" s="65"/>
      <c r="F61" s="205">
        <v>0</v>
      </c>
      <c r="G61" s="205">
        <v>0</v>
      </c>
      <c r="H61"/>
      <c r="I61" s="209"/>
      <c r="K61" s="385"/>
    </row>
    <row r="62" spans="1:12" s="5" customFormat="1" ht="15.9" hidden="1" customHeight="1" outlineLevel="2" x14ac:dyDescent="0.3">
      <c r="A62" s="477"/>
      <c r="B62" s="511"/>
      <c r="C62" s="70" t="s">
        <v>14</v>
      </c>
      <c r="D62" s="169"/>
      <c r="E62" s="65"/>
      <c r="F62" s="205">
        <v>0</v>
      </c>
      <c r="G62" s="205">
        <v>0</v>
      </c>
      <c r="H62"/>
      <c r="I62"/>
      <c r="K62" s="385"/>
    </row>
    <row r="63" spans="1:12" s="5" customFormat="1" ht="15.9" hidden="1" customHeight="1" outlineLevel="2" x14ac:dyDescent="0.3">
      <c r="A63" s="477"/>
      <c r="B63" s="511"/>
      <c r="C63" s="70" t="s">
        <v>13</v>
      </c>
      <c r="D63" s="169"/>
      <c r="E63" s="65"/>
      <c r="F63" s="205">
        <v>0</v>
      </c>
      <c r="G63" s="205">
        <v>0</v>
      </c>
      <c r="H63"/>
      <c r="I63"/>
      <c r="K63" s="385"/>
    </row>
    <row r="64" spans="1:12" s="5" customFormat="1" ht="15.9" hidden="1" customHeight="1" outlineLevel="2" x14ac:dyDescent="0.3">
      <c r="A64" s="477"/>
      <c r="B64" s="511"/>
      <c r="C64" s="70" t="s">
        <v>12</v>
      </c>
      <c r="D64" s="169"/>
      <c r="E64" s="65"/>
      <c r="F64" s="205">
        <v>0</v>
      </c>
      <c r="G64" s="205">
        <v>0</v>
      </c>
      <c r="H64"/>
      <c r="I64"/>
      <c r="K64" s="385"/>
    </row>
    <row r="65" spans="1:11" s="5" customFormat="1" ht="15.9" hidden="1" customHeight="1" outlineLevel="2" x14ac:dyDescent="0.3">
      <c r="A65" s="477"/>
      <c r="B65" s="511"/>
      <c r="C65" s="70" t="s">
        <v>63</v>
      </c>
      <c r="D65" s="169"/>
      <c r="E65" s="65"/>
      <c r="F65" s="205">
        <v>0</v>
      </c>
      <c r="G65" s="205">
        <v>0</v>
      </c>
      <c r="H65"/>
      <c r="I65"/>
      <c r="K65" s="385"/>
    </row>
    <row r="66" spans="1:11" s="5" customFormat="1" ht="15.9" hidden="1" customHeight="1" outlineLevel="2" x14ac:dyDescent="0.3">
      <c r="A66" s="477"/>
      <c r="B66" s="511"/>
      <c r="C66" s="70" t="s">
        <v>67</v>
      </c>
      <c r="D66" s="169"/>
      <c r="E66" s="65"/>
      <c r="F66" s="205">
        <v>0</v>
      </c>
      <c r="G66" s="205">
        <v>0</v>
      </c>
      <c r="H66"/>
      <c r="I66"/>
      <c r="K66" s="385"/>
    </row>
    <row r="67" spans="1:11" s="5" customFormat="1" ht="15.9" hidden="1" customHeight="1" outlineLevel="2" x14ac:dyDescent="0.3">
      <c r="A67" s="477"/>
      <c r="B67" s="511"/>
      <c r="C67" s="71" t="s">
        <v>40</v>
      </c>
      <c r="D67" s="169"/>
      <c r="E67" s="65"/>
      <c r="F67" s="205">
        <v>0</v>
      </c>
      <c r="G67" s="205">
        <v>0</v>
      </c>
      <c r="H67"/>
      <c r="I67"/>
      <c r="K67" s="385"/>
    </row>
    <row r="68" spans="1:11" s="5" customFormat="1" ht="15.9" hidden="1" customHeight="1" outlineLevel="2" x14ac:dyDescent="0.3">
      <c r="A68" s="477"/>
      <c r="B68" s="511"/>
      <c r="C68" s="71" t="s">
        <v>41</v>
      </c>
      <c r="D68" s="169"/>
      <c r="E68" s="65"/>
      <c r="F68" s="205">
        <v>0</v>
      </c>
      <c r="G68" s="205">
        <v>0</v>
      </c>
      <c r="H68"/>
      <c r="I68"/>
      <c r="K68" s="385"/>
    </row>
    <row r="69" spans="1:11" s="5" customFormat="1" ht="15.9" hidden="1" customHeight="1" outlineLevel="2" x14ac:dyDescent="0.3">
      <c r="A69" s="477"/>
      <c r="B69" s="511"/>
      <c r="C69" s="72" t="s">
        <v>18</v>
      </c>
      <c r="D69" s="169"/>
      <c r="E69" s="65"/>
      <c r="F69" s="205">
        <v>0</v>
      </c>
      <c r="G69" s="205">
        <v>0</v>
      </c>
      <c r="H69"/>
      <c r="I69"/>
      <c r="K69" s="385"/>
    </row>
    <row r="70" spans="1:11" s="5" customFormat="1" ht="15.9" hidden="1" customHeight="1" outlineLevel="2" x14ac:dyDescent="0.3">
      <c r="A70" s="477"/>
      <c r="B70" s="511"/>
      <c r="C70" s="72" t="s">
        <v>5</v>
      </c>
      <c r="D70" s="169"/>
      <c r="E70" s="65"/>
      <c r="F70" s="205">
        <v>0</v>
      </c>
      <c r="G70" s="205">
        <v>0</v>
      </c>
      <c r="H70"/>
      <c r="I70"/>
      <c r="K70" s="385"/>
    </row>
    <row r="71" spans="1:11" s="5" customFormat="1" ht="15.9" hidden="1" customHeight="1" outlineLevel="2" x14ac:dyDescent="0.3">
      <c r="A71" s="477"/>
      <c r="B71" s="511"/>
      <c r="C71" s="72" t="s">
        <v>6</v>
      </c>
      <c r="D71" s="169"/>
      <c r="E71" s="65"/>
      <c r="F71" s="205">
        <v>0</v>
      </c>
      <c r="G71" s="205">
        <v>0</v>
      </c>
      <c r="H71"/>
      <c r="I71"/>
      <c r="K71" s="385"/>
    </row>
    <row r="72" spans="1:11" s="5" customFormat="1" ht="15.9" hidden="1" customHeight="1" outlineLevel="2" x14ac:dyDescent="0.3">
      <c r="A72" s="477"/>
      <c r="B72" s="511"/>
      <c r="C72" s="72" t="s">
        <v>16</v>
      </c>
      <c r="D72" s="169"/>
      <c r="E72" s="65"/>
      <c r="F72" s="205">
        <v>0</v>
      </c>
      <c r="G72" s="205">
        <v>0</v>
      </c>
      <c r="H72"/>
      <c r="I72"/>
      <c r="K72" s="385"/>
    </row>
    <row r="73" spans="1:11" s="5" customFormat="1" ht="15.9" hidden="1" customHeight="1" outlineLevel="2" x14ac:dyDescent="0.3">
      <c r="A73" s="477"/>
      <c r="B73" s="511"/>
      <c r="C73" s="72" t="s">
        <v>7</v>
      </c>
      <c r="D73" s="169"/>
      <c r="E73" s="65"/>
      <c r="F73" s="205">
        <v>0</v>
      </c>
      <c r="G73" s="205">
        <v>0</v>
      </c>
      <c r="H73"/>
      <c r="I73"/>
      <c r="K73" s="385"/>
    </row>
    <row r="74" spans="1:11" s="5" customFormat="1" ht="15.9" hidden="1" customHeight="1" outlineLevel="2" x14ac:dyDescent="0.3">
      <c r="A74" s="477"/>
      <c r="B74" s="511"/>
      <c r="C74" s="72" t="s">
        <v>17</v>
      </c>
      <c r="D74" s="169"/>
      <c r="E74" s="65"/>
      <c r="F74" s="205">
        <v>0</v>
      </c>
      <c r="G74" s="205">
        <v>0</v>
      </c>
      <c r="H74"/>
      <c r="I74"/>
      <c r="K74" s="385"/>
    </row>
    <row r="75" spans="1:11" s="5" customFormat="1" ht="15.9" hidden="1" customHeight="1" outlineLevel="2" x14ac:dyDescent="0.3">
      <c r="A75" s="477"/>
      <c r="B75" s="511"/>
      <c r="C75" s="72" t="s">
        <v>94</v>
      </c>
      <c r="D75" s="169"/>
      <c r="E75" s="65"/>
      <c r="F75" s="68">
        <v>0</v>
      </c>
      <c r="G75" s="68">
        <v>0</v>
      </c>
      <c r="H75"/>
      <c r="I75"/>
      <c r="K75" s="385"/>
    </row>
    <row r="76" spans="1:11" s="5" customFormat="1" ht="15.9" hidden="1" customHeight="1" outlineLevel="2" x14ac:dyDescent="0.3">
      <c r="A76" s="477"/>
      <c r="B76" s="511"/>
      <c r="C76" s="72" t="s">
        <v>95</v>
      </c>
      <c r="D76" s="169"/>
      <c r="E76" s="65"/>
      <c r="F76" s="68">
        <v>0</v>
      </c>
      <c r="G76" s="68">
        <v>0</v>
      </c>
      <c r="H76"/>
      <c r="I76"/>
      <c r="K76" s="385"/>
    </row>
    <row r="77" spans="1:11" s="5" customFormat="1" ht="15.9" hidden="1" customHeight="1" outlineLevel="2" x14ac:dyDescent="0.3">
      <c r="A77" s="477"/>
      <c r="B77" s="511"/>
      <c r="C77" s="72" t="s">
        <v>57</v>
      </c>
      <c r="D77" s="169"/>
      <c r="E77" s="65"/>
      <c r="F77" s="205">
        <v>0</v>
      </c>
      <c r="G77" s="205">
        <v>0</v>
      </c>
      <c r="H77"/>
      <c r="I77"/>
      <c r="K77" s="385"/>
    </row>
    <row r="78" spans="1:11" s="5" customFormat="1" ht="15.9" hidden="1" customHeight="1" outlineLevel="2" x14ac:dyDescent="0.3">
      <c r="A78" s="477"/>
      <c r="B78" s="511"/>
      <c r="C78" s="72" t="s">
        <v>58</v>
      </c>
      <c r="D78" s="169"/>
      <c r="E78" s="65"/>
      <c r="F78" s="205">
        <v>0</v>
      </c>
      <c r="G78" s="205">
        <v>0</v>
      </c>
      <c r="H78"/>
      <c r="I78" s="109"/>
      <c r="K78" s="385"/>
    </row>
    <row r="79" spans="1:11" s="5" customFormat="1" ht="15.9" hidden="1" customHeight="1" outlineLevel="2" x14ac:dyDescent="0.3">
      <c r="A79" s="477"/>
      <c r="B79" s="511"/>
      <c r="C79" s="72" t="s">
        <v>8</v>
      </c>
      <c r="D79" s="169"/>
      <c r="E79" s="65"/>
      <c r="F79" s="205">
        <v>0</v>
      </c>
      <c r="G79" s="205">
        <v>0</v>
      </c>
      <c r="H79"/>
      <c r="I79"/>
      <c r="K79" s="385"/>
    </row>
    <row r="80" spans="1:11" s="5" customFormat="1" ht="15.9" hidden="1" customHeight="1" outlineLevel="2" x14ac:dyDescent="0.3">
      <c r="A80" s="477"/>
      <c r="B80" s="511"/>
      <c r="C80" s="174" t="s">
        <v>55</v>
      </c>
      <c r="D80" s="169"/>
      <c r="E80" s="65"/>
      <c r="F80" s="178">
        <f>SUM(F67:F79)+F58</f>
        <v>0</v>
      </c>
      <c r="G80" s="178">
        <f>SUM(G67:G79)+G58</f>
        <v>0</v>
      </c>
      <c r="H80"/>
      <c r="I80"/>
      <c r="K80" s="385"/>
    </row>
    <row r="81" spans="1:12" s="5" customFormat="1" ht="5.7" hidden="1" customHeight="1" outlineLevel="2" x14ac:dyDescent="0.3">
      <c r="A81" s="477"/>
      <c r="B81" s="171"/>
      <c r="C81" s="175"/>
      <c r="D81" s="169"/>
      <c r="E81" s="173"/>
      <c r="F81" s="169"/>
      <c r="G81" s="169"/>
      <c r="H81"/>
      <c r="I81"/>
      <c r="K81" s="385"/>
    </row>
    <row r="82" spans="1:12" s="5" customFormat="1" ht="15.9" hidden="1" customHeight="1" outlineLevel="2" x14ac:dyDescent="0.3">
      <c r="A82" s="477"/>
      <c r="B82" s="512" t="s">
        <v>22</v>
      </c>
      <c r="C82" s="37" t="s">
        <v>38</v>
      </c>
      <c r="D82" s="169"/>
      <c r="E82" s="65"/>
      <c r="F82" s="78">
        <v>0</v>
      </c>
      <c r="G82" s="78">
        <v>0</v>
      </c>
      <c r="H82"/>
      <c r="I82"/>
      <c r="K82" s="385"/>
    </row>
    <row r="83" spans="1:12" s="5" customFormat="1" ht="15.9" hidden="1" customHeight="1" outlineLevel="2" x14ac:dyDescent="0.3">
      <c r="A83" s="477"/>
      <c r="B83" s="512"/>
      <c r="C83" s="39" t="s">
        <v>39</v>
      </c>
      <c r="D83" s="169"/>
      <c r="E83" s="65"/>
      <c r="F83" s="68">
        <v>0</v>
      </c>
      <c r="G83" s="68">
        <v>0</v>
      </c>
      <c r="H83"/>
      <c r="I83"/>
      <c r="K83" s="385"/>
    </row>
    <row r="84" spans="1:12" s="5" customFormat="1" ht="15.9" hidden="1" customHeight="1" outlineLevel="2" x14ac:dyDescent="0.3">
      <c r="A84" s="477"/>
      <c r="B84" s="512"/>
      <c r="C84" s="74" t="s">
        <v>61</v>
      </c>
      <c r="D84" s="169"/>
      <c r="E84" s="65"/>
      <c r="F84" s="74">
        <v>0</v>
      </c>
      <c r="G84" s="74">
        <v>0</v>
      </c>
      <c r="H84"/>
      <c r="I84"/>
      <c r="K84" s="385"/>
    </row>
    <row r="85" spans="1:12" s="28" customFormat="1" ht="15.9" customHeight="1" outlineLevel="1" collapsed="1" x14ac:dyDescent="0.3">
      <c r="A85" s="170"/>
      <c r="B85" s="235"/>
      <c r="C85" s="172"/>
      <c r="E85" s="173"/>
      <c r="F85" s="172"/>
      <c r="G85" s="172"/>
      <c r="H85" s="126"/>
      <c r="I85" s="126"/>
      <c r="K85" s="383"/>
    </row>
    <row r="86" spans="1:12" s="28" customFormat="1" ht="15.9" customHeight="1" outlineLevel="1" x14ac:dyDescent="0.3">
      <c r="A86" s="440"/>
      <c r="B86" s="443" t="s">
        <v>187</v>
      </c>
      <c r="C86" s="322" t="s">
        <v>188</v>
      </c>
      <c r="D86" s="324">
        <f>D88+D87</f>
        <v>75566.569759999998</v>
      </c>
      <c r="E86" s="169"/>
      <c r="F86" s="324">
        <f>F88+F87</f>
        <v>13543.26784</v>
      </c>
      <c r="G86" s="324">
        <f>G88+G87</f>
        <v>75566.569759999998</v>
      </c>
      <c r="H86" s="126"/>
      <c r="I86" s="126"/>
      <c r="K86" s="383"/>
    </row>
    <row r="87" spans="1:12" s="28" customFormat="1" ht="15.9" customHeight="1" outlineLevel="1" x14ac:dyDescent="0.3">
      <c r="A87" s="441"/>
      <c r="B87" s="443"/>
      <c r="C87" s="336" t="s">
        <v>94</v>
      </c>
      <c r="D87" s="325">
        <f>D123</f>
        <v>36.776919999999997</v>
      </c>
      <c r="E87" s="169"/>
      <c r="F87" s="325">
        <f>F123</f>
        <v>13543.26784</v>
      </c>
      <c r="G87" s="325">
        <f>G123</f>
        <v>36.776919999999997</v>
      </c>
      <c r="H87" s="126"/>
      <c r="I87" s="126"/>
      <c r="K87" s="383"/>
    </row>
    <row r="88" spans="1:12" s="28" customFormat="1" ht="15.9" customHeight="1" outlineLevel="1" x14ac:dyDescent="0.3">
      <c r="A88" s="442"/>
      <c r="B88" s="443"/>
      <c r="C88" s="328" t="s">
        <v>192</v>
      </c>
      <c r="D88" s="325">
        <f>D124</f>
        <v>75529.792839999995</v>
      </c>
      <c r="E88" s="225"/>
      <c r="F88" s="325">
        <f>F124</f>
        <v>0</v>
      </c>
      <c r="G88" s="327">
        <f>G124</f>
        <v>75529.792839999995</v>
      </c>
      <c r="H88" s="126"/>
      <c r="I88" s="126"/>
      <c r="K88" s="383"/>
    </row>
    <row r="89" spans="1:12" s="28" customFormat="1" ht="15.9" customHeight="1" outlineLevel="1" x14ac:dyDescent="0.3">
      <c r="A89" s="170"/>
      <c r="B89" s="235"/>
      <c r="C89" s="172"/>
      <c r="D89" s="169"/>
      <c r="E89" s="173"/>
      <c r="F89" s="172"/>
      <c r="G89" s="172"/>
      <c r="H89" s="126"/>
      <c r="I89" s="126"/>
      <c r="K89" s="383"/>
    </row>
    <row r="90" spans="1:12" customFormat="1" ht="18.75" customHeight="1" x14ac:dyDescent="0.3">
      <c r="K90" s="381"/>
      <c r="L90" s="126"/>
    </row>
    <row r="91" spans="1:12" ht="33" customHeight="1" x14ac:dyDescent="0.25">
      <c r="A91" s="491" t="s">
        <v>51</v>
      </c>
      <c r="B91" s="492"/>
      <c r="C91" s="492"/>
      <c r="D91" s="492"/>
      <c r="E91" s="492"/>
      <c r="F91" s="492"/>
      <c r="G91" s="492"/>
      <c r="H91" s="492"/>
      <c r="I91" s="493"/>
      <c r="K91" s="381"/>
      <c r="L91" s="25"/>
    </row>
    <row r="92" spans="1:12" ht="8.25" customHeight="1" x14ac:dyDescent="0.3">
      <c r="C92" s="3"/>
      <c r="D92"/>
      <c r="G92" s="4"/>
      <c r="K92" s="381"/>
      <c r="L92" s="25"/>
    </row>
    <row r="93" spans="1:12" s="5" customFormat="1" ht="51" customHeight="1" x14ac:dyDescent="0.3">
      <c r="C93" s="41"/>
      <c r="D93" s="82" t="str">
        <f>+D8</f>
        <v>Meta 
2026 (11)</v>
      </c>
      <c r="E93"/>
      <c r="F93" s="82" t="str">
        <f>+F8</f>
        <v>Recaudación
 2025</v>
      </c>
      <c r="G93" s="82" t="str">
        <f>+G8</f>
        <v>Recaudación 
2026</v>
      </c>
      <c r="H93"/>
      <c r="I93" s="82" t="str">
        <f>+I8</f>
        <v>Participación de la Recaudación 2026</v>
      </c>
      <c r="J93" s="393"/>
      <c r="K93" s="393"/>
      <c r="L93" s="28"/>
    </row>
    <row r="94" spans="1:12" customFormat="1" ht="6" customHeight="1" x14ac:dyDescent="0.3">
      <c r="J94" s="126"/>
      <c r="K94" s="392"/>
      <c r="L94" s="126"/>
    </row>
    <row r="95" spans="1:12" s="5" customFormat="1" ht="15.9" customHeight="1" x14ac:dyDescent="0.25">
      <c r="A95" s="494" t="s">
        <v>20</v>
      </c>
      <c r="B95" s="435" t="s">
        <v>21</v>
      </c>
      <c r="C95" s="98" t="s">
        <v>1</v>
      </c>
      <c r="D95" s="214">
        <f t="shared" ref="D95:F95" si="7">D96+D98+D99+D100+D97</f>
        <v>1277266.7034000002</v>
      </c>
      <c r="E95" s="214"/>
      <c r="F95" s="214">
        <f t="shared" si="7"/>
        <v>1026485.6868900002</v>
      </c>
      <c r="G95" s="66">
        <f>G96+G98+G99+G100+G97</f>
        <v>1277266.7034000002</v>
      </c>
      <c r="H95" s="11"/>
      <c r="I95" s="462">
        <f>+G117/G130</f>
        <v>0.87708110757483437</v>
      </c>
      <c r="J95" s="363"/>
      <c r="K95" s="381"/>
      <c r="L95" s="28"/>
    </row>
    <row r="96" spans="1:12" ht="15.9" customHeight="1" outlineLevel="1" x14ac:dyDescent="0.25">
      <c r="A96" s="494"/>
      <c r="B96" s="436"/>
      <c r="C96" s="99" t="s">
        <v>43</v>
      </c>
      <c r="D96" s="68">
        <v>364119.13372999971</v>
      </c>
      <c r="E96" s="65"/>
      <c r="F96" s="68">
        <v>278050.55317999981</v>
      </c>
      <c r="G96" s="149">
        <v>364119.13372999971</v>
      </c>
      <c r="I96" s="463"/>
      <c r="J96" s="197"/>
      <c r="K96" s="381"/>
      <c r="L96" s="25"/>
    </row>
    <row r="97" spans="1:13" s="190" customFormat="1" ht="15.9" customHeight="1" outlineLevel="1" x14ac:dyDescent="0.25">
      <c r="A97" s="494"/>
      <c r="B97" s="436"/>
      <c r="C97" s="266" t="s">
        <v>183</v>
      </c>
      <c r="D97" s="36">
        <v>204255.13146</v>
      </c>
      <c r="E97" s="191"/>
      <c r="F97" s="36">
        <v>171904.66000999999</v>
      </c>
      <c r="G97" s="264">
        <v>204255.13146</v>
      </c>
      <c r="I97" s="463"/>
      <c r="J97" s="119"/>
      <c r="K97" s="381"/>
      <c r="L97" s="186"/>
    </row>
    <row r="98" spans="1:13" ht="15.9" customHeight="1" outlineLevel="1" x14ac:dyDescent="0.25">
      <c r="A98" s="494"/>
      <c r="B98" s="436"/>
      <c r="C98" s="99" t="s">
        <v>182</v>
      </c>
      <c r="D98" s="36">
        <v>4388.068760000001</v>
      </c>
      <c r="E98" s="65"/>
      <c r="F98" s="36">
        <v>0</v>
      </c>
      <c r="G98" s="264">
        <v>4388.068760000001</v>
      </c>
      <c r="I98" s="463"/>
      <c r="J98" s="119"/>
      <c r="K98" s="381"/>
      <c r="L98" s="25"/>
    </row>
    <row r="99" spans="1:13" ht="15.9" customHeight="1" outlineLevel="1" x14ac:dyDescent="0.25">
      <c r="A99" s="494"/>
      <c r="B99" s="436"/>
      <c r="C99" s="99" t="s">
        <v>15</v>
      </c>
      <c r="D99" s="36">
        <v>12.95021</v>
      </c>
      <c r="E99" s="65"/>
      <c r="F99" s="36">
        <v>21.159330000000001</v>
      </c>
      <c r="G99" s="264">
        <v>12.95021</v>
      </c>
      <c r="I99" s="463"/>
      <c r="J99" s="119"/>
      <c r="K99" s="381"/>
      <c r="L99" s="25"/>
    </row>
    <row r="100" spans="1:13" ht="15.9" customHeight="1" outlineLevel="1" x14ac:dyDescent="0.25">
      <c r="A100" s="494"/>
      <c r="B100" s="436"/>
      <c r="C100" s="99" t="s">
        <v>44</v>
      </c>
      <c r="D100" s="144">
        <v>704491.41924000054</v>
      </c>
      <c r="E100" s="144"/>
      <c r="F100" s="144">
        <f t="shared" ref="F100" si="8">F101+F102+F103+F104+F105</f>
        <v>576509.31437000039</v>
      </c>
      <c r="G100" s="349">
        <f>G101+G102+G103+G104+G105</f>
        <v>704491.41924000054</v>
      </c>
      <c r="I100" s="463"/>
      <c r="J100" s="394"/>
      <c r="K100" s="381"/>
      <c r="L100" s="25"/>
    </row>
    <row r="101" spans="1:13" ht="15.9" customHeight="1" outlineLevel="1" x14ac:dyDescent="0.25">
      <c r="A101" s="494"/>
      <c r="B101" s="436"/>
      <c r="C101" s="100" t="s">
        <v>14</v>
      </c>
      <c r="D101" s="36">
        <v>21331.465670000009</v>
      </c>
      <c r="E101" s="65"/>
      <c r="F101" s="36">
        <v>20022.775170000012</v>
      </c>
      <c r="G101" s="264">
        <v>21331.465670000009</v>
      </c>
      <c r="I101" s="463"/>
      <c r="J101" s="119"/>
      <c r="K101" s="381"/>
      <c r="L101" s="169"/>
      <c r="M101" s="169"/>
    </row>
    <row r="102" spans="1:13" ht="15.9" customHeight="1" outlineLevel="1" x14ac:dyDescent="0.25">
      <c r="A102" s="494"/>
      <c r="B102" s="436"/>
      <c r="C102" s="100" t="s">
        <v>13</v>
      </c>
      <c r="D102" s="36">
        <v>681177.00377000042</v>
      </c>
      <c r="E102" s="65"/>
      <c r="F102" s="36">
        <v>554594.77108000033</v>
      </c>
      <c r="G102" s="264">
        <v>681177.00377000042</v>
      </c>
      <c r="I102" s="463"/>
      <c r="J102" s="119"/>
      <c r="K102" s="381"/>
      <c r="L102" s="25"/>
    </row>
    <row r="103" spans="1:13" ht="15.9" customHeight="1" outlineLevel="1" x14ac:dyDescent="0.25">
      <c r="A103" s="494"/>
      <c r="B103" s="436"/>
      <c r="C103" s="100" t="s">
        <v>12</v>
      </c>
      <c r="D103" s="36">
        <v>1932.1542999999999</v>
      </c>
      <c r="E103" s="65"/>
      <c r="F103" s="36">
        <v>1804.90086</v>
      </c>
      <c r="G103" s="264">
        <v>1932.1542999999999</v>
      </c>
      <c r="I103" s="463"/>
      <c r="J103" s="119"/>
      <c r="K103" s="381"/>
      <c r="L103" s="25"/>
    </row>
    <row r="104" spans="1:13" ht="15.9" customHeight="1" outlineLevel="1" x14ac:dyDescent="0.25">
      <c r="A104" s="494"/>
      <c r="B104" s="436"/>
      <c r="C104" s="100" t="s">
        <v>63</v>
      </c>
      <c r="D104" s="36">
        <v>50.795500000000018</v>
      </c>
      <c r="E104" s="65"/>
      <c r="F104" s="36">
        <v>86.86726000000003</v>
      </c>
      <c r="G104" s="264">
        <v>50.795500000000018</v>
      </c>
      <c r="I104" s="463"/>
      <c r="J104" s="119"/>
      <c r="K104" s="381"/>
      <c r="L104" s="25"/>
    </row>
    <row r="105" spans="1:13" ht="15.9" customHeight="1" outlineLevel="1" x14ac:dyDescent="0.25">
      <c r="A105" s="494"/>
      <c r="B105" s="436"/>
      <c r="C105" s="100" t="s">
        <v>67</v>
      </c>
      <c r="D105" s="36">
        <v>0</v>
      </c>
      <c r="E105" s="65"/>
      <c r="F105" s="36">
        <v>0</v>
      </c>
      <c r="G105" s="264">
        <v>0</v>
      </c>
      <c r="I105" s="463"/>
      <c r="J105" s="119"/>
      <c r="K105" s="381"/>
      <c r="L105" s="25"/>
    </row>
    <row r="106" spans="1:13" ht="15.9" customHeight="1" x14ac:dyDescent="0.25">
      <c r="A106" s="494"/>
      <c r="B106" s="436"/>
      <c r="C106" s="71" t="s">
        <v>40</v>
      </c>
      <c r="D106" s="36">
        <v>724730.64268000261</v>
      </c>
      <c r="E106" s="202"/>
      <c r="F106" s="36">
        <v>682283.44055000425</v>
      </c>
      <c r="G106" s="264">
        <v>724730.64268000261</v>
      </c>
      <c r="H106" s="11"/>
      <c r="I106" s="463"/>
      <c r="J106" s="119"/>
      <c r="K106" s="381"/>
      <c r="L106" s="25"/>
    </row>
    <row r="107" spans="1:13" ht="15.9" customHeight="1" x14ac:dyDescent="0.25">
      <c r="A107" s="494"/>
      <c r="B107" s="436"/>
      <c r="C107" s="101" t="s">
        <v>41</v>
      </c>
      <c r="D107" s="36">
        <v>42702.741829999992</v>
      </c>
      <c r="E107" s="202"/>
      <c r="F107" s="36">
        <v>39877.13875000002</v>
      </c>
      <c r="G107" s="264">
        <v>42702.741829999992</v>
      </c>
      <c r="H107" s="11"/>
      <c r="I107" s="463"/>
      <c r="J107" s="119"/>
      <c r="K107" s="381"/>
    </row>
    <row r="108" spans="1:13" s="5" customFormat="1" ht="15.9" customHeight="1" x14ac:dyDescent="0.25">
      <c r="A108" s="494"/>
      <c r="B108" s="436"/>
      <c r="C108" s="102" t="s">
        <v>122</v>
      </c>
      <c r="D108" s="36">
        <v>3688.2292200000011</v>
      </c>
      <c r="E108" s="65"/>
      <c r="F108" s="36">
        <v>3234.5740700000001</v>
      </c>
      <c r="G108" s="264">
        <v>3688.2292200000011</v>
      </c>
      <c r="H108" s="7"/>
      <c r="I108" s="463"/>
      <c r="J108" s="119"/>
      <c r="K108" s="381"/>
    </row>
    <row r="109" spans="1:13" ht="15.9" customHeight="1" x14ac:dyDescent="0.25">
      <c r="A109" s="494"/>
      <c r="B109" s="436"/>
      <c r="C109" s="102" t="s">
        <v>5</v>
      </c>
      <c r="D109" s="36">
        <v>28476.44192999975</v>
      </c>
      <c r="E109" s="65"/>
      <c r="F109" s="36">
        <v>26310.59813999978</v>
      </c>
      <c r="G109" s="264">
        <v>28476.44192999975</v>
      </c>
      <c r="H109" s="11"/>
      <c r="I109" s="463"/>
      <c r="J109" s="119"/>
      <c r="K109" s="381"/>
    </row>
    <row r="110" spans="1:13" ht="15.9" customHeight="1" x14ac:dyDescent="0.25">
      <c r="A110" s="494"/>
      <c r="B110" s="436"/>
      <c r="C110" s="102" t="s">
        <v>6</v>
      </c>
      <c r="D110" s="36">
        <v>127756.39612</v>
      </c>
      <c r="E110" s="65"/>
      <c r="F110" s="36">
        <v>86944.06736999999</v>
      </c>
      <c r="G110" s="264">
        <v>127756.39612</v>
      </c>
      <c r="H110" s="11"/>
      <c r="I110" s="463"/>
      <c r="J110" s="119"/>
      <c r="K110" s="381"/>
    </row>
    <row r="111" spans="1:13" ht="15.9" customHeight="1" x14ac:dyDescent="0.25">
      <c r="A111" s="494"/>
      <c r="B111" s="436"/>
      <c r="C111" s="102" t="s">
        <v>16</v>
      </c>
      <c r="D111" s="36">
        <v>2467.40769</v>
      </c>
      <c r="E111" s="65"/>
      <c r="F111" s="36">
        <v>2379.7397299999998</v>
      </c>
      <c r="G111" s="264">
        <v>2467.40769</v>
      </c>
      <c r="H111" s="11"/>
      <c r="I111" s="463"/>
      <c r="J111" s="119"/>
      <c r="K111" s="381"/>
    </row>
    <row r="112" spans="1:13" ht="15.9" customHeight="1" x14ac:dyDescent="0.25">
      <c r="A112" s="494"/>
      <c r="B112" s="436"/>
      <c r="C112" s="102" t="s">
        <v>7</v>
      </c>
      <c r="D112" s="36">
        <v>270851.37185999972</v>
      </c>
      <c r="E112" s="65"/>
      <c r="F112" s="36">
        <v>93786.124520000012</v>
      </c>
      <c r="G112" s="264">
        <v>270851.37185999972</v>
      </c>
      <c r="H112" s="11"/>
      <c r="I112" s="463"/>
      <c r="J112" s="119"/>
      <c r="K112" s="381"/>
    </row>
    <row r="113" spans="1:11" ht="15.9" customHeight="1" x14ac:dyDescent="0.25">
      <c r="A113" s="494"/>
      <c r="B113" s="436"/>
      <c r="C113" s="102" t="s">
        <v>169</v>
      </c>
      <c r="D113" s="36">
        <v>22016.41993</v>
      </c>
      <c r="E113" s="65"/>
      <c r="F113" s="36">
        <v>21080.21225</v>
      </c>
      <c r="G113" s="264">
        <v>22016.41993</v>
      </c>
      <c r="H113" s="11"/>
      <c r="I113" s="463"/>
      <c r="J113" s="119"/>
      <c r="K113" s="381"/>
    </row>
    <row r="114" spans="1:11" ht="15.9" customHeight="1" x14ac:dyDescent="0.25">
      <c r="A114" s="494"/>
      <c r="B114" s="436"/>
      <c r="C114" s="102" t="s">
        <v>57</v>
      </c>
      <c r="D114" s="36">
        <v>3924.5777700000449</v>
      </c>
      <c r="E114" s="65"/>
      <c r="F114" s="36">
        <v>4903.1628300000948</v>
      </c>
      <c r="G114" s="264">
        <v>3924.5777700000449</v>
      </c>
      <c r="H114" s="11"/>
      <c r="I114" s="463"/>
      <c r="J114" s="119"/>
      <c r="K114" s="381"/>
    </row>
    <row r="115" spans="1:11" ht="15.9" customHeight="1" x14ac:dyDescent="0.25">
      <c r="A115" s="494"/>
      <c r="B115" s="436"/>
      <c r="C115" s="102" t="s">
        <v>58</v>
      </c>
      <c r="D115" s="36">
        <v>6626.6500100002349</v>
      </c>
      <c r="E115" s="65"/>
      <c r="F115" s="36">
        <v>4689.36510000011</v>
      </c>
      <c r="G115" s="264">
        <v>6626.6500100002349</v>
      </c>
      <c r="H115" s="11"/>
      <c r="I115" s="463"/>
      <c r="J115" s="119"/>
      <c r="K115" s="381"/>
    </row>
    <row r="116" spans="1:11" ht="15.9" customHeight="1" x14ac:dyDescent="0.25">
      <c r="A116" s="494"/>
      <c r="B116" s="436"/>
      <c r="C116" s="72" t="s">
        <v>74</v>
      </c>
      <c r="D116" s="68">
        <v>1532.4859599982283</v>
      </c>
      <c r="E116" s="65"/>
      <c r="F116" s="68">
        <v>1961.4701099999997</v>
      </c>
      <c r="G116" s="149">
        <v>1532.48711</v>
      </c>
      <c r="H116" s="11"/>
      <c r="I116" s="463"/>
      <c r="J116" s="119"/>
      <c r="K116" s="381"/>
    </row>
    <row r="117" spans="1:11" s="7" customFormat="1" ht="18" customHeight="1" x14ac:dyDescent="0.25">
      <c r="A117" s="494"/>
      <c r="B117" s="437"/>
      <c r="C117" s="83" t="s">
        <v>55</v>
      </c>
      <c r="D117" s="84">
        <f>+D95+D106+D107+SUM(D108:D116)</f>
        <v>2512040.0684000007</v>
      </c>
      <c r="E117" s="61"/>
      <c r="F117" s="84">
        <f>+F95+F106+F107+SUM(F108:F116)</f>
        <v>1993935.5803100045</v>
      </c>
      <c r="G117" s="84">
        <f>+G95+G106+G107+SUM(G108:G116)</f>
        <v>2512040.0695500025</v>
      </c>
      <c r="I117" s="513"/>
      <c r="J117" s="125"/>
      <c r="K117" s="395"/>
    </row>
    <row r="118" spans="1:11" ht="10.5" customHeight="1" x14ac:dyDescent="0.3">
      <c r="A118" s="494"/>
      <c r="B118" s="21"/>
      <c r="C118" s="34"/>
      <c r="D118" s="17"/>
      <c r="E118" s="17"/>
      <c r="F118" s="17"/>
      <c r="G118" s="17"/>
      <c r="H118" s="7"/>
      <c r="I118" s="35"/>
      <c r="J118" s="28"/>
      <c r="K118" s="396"/>
    </row>
    <row r="119" spans="1:11" ht="18.75" customHeight="1" x14ac:dyDescent="0.25">
      <c r="A119" s="494"/>
      <c r="B119" s="466" t="s">
        <v>22</v>
      </c>
      <c r="C119" s="76" t="s">
        <v>38</v>
      </c>
      <c r="D119" s="64">
        <v>254854.90248000031</v>
      </c>
      <c r="E119" s="77"/>
      <c r="F119" s="64">
        <v>207566.22511999949</v>
      </c>
      <c r="G119" s="350">
        <v>254854.90248000031</v>
      </c>
      <c r="H119" s="7"/>
      <c r="I119" s="462">
        <f>+G121/G130</f>
        <v>9.653475488527187E-2</v>
      </c>
      <c r="J119" s="119"/>
      <c r="K119" s="381"/>
    </row>
    <row r="120" spans="1:11" ht="18.75" customHeight="1" x14ac:dyDescent="0.25">
      <c r="A120" s="494"/>
      <c r="B120" s="467"/>
      <c r="C120" s="79" t="s">
        <v>39</v>
      </c>
      <c r="D120" s="36">
        <v>21629.416109999991</v>
      </c>
      <c r="E120" s="77"/>
      <c r="F120" s="36">
        <v>18290.930410000001</v>
      </c>
      <c r="G120" s="264">
        <v>21629.416109999991</v>
      </c>
      <c r="H120" s="7"/>
      <c r="I120" s="463"/>
      <c r="J120" s="119"/>
      <c r="K120" s="381"/>
    </row>
    <row r="121" spans="1:11" s="7" customFormat="1" ht="18.75" customHeight="1" x14ac:dyDescent="0.3">
      <c r="A121" s="494"/>
      <c r="B121" s="468"/>
      <c r="C121" s="97" t="s">
        <v>61</v>
      </c>
      <c r="D121" s="84">
        <f>SUM(D119:D120)</f>
        <v>276484.31859000027</v>
      </c>
      <c r="F121" s="84">
        <f>SUM(F119:F120)</f>
        <v>225857.15552999949</v>
      </c>
      <c r="G121" s="84">
        <f>SUM(G119:G120)</f>
        <v>276484.31859000027</v>
      </c>
      <c r="H121" s="11"/>
      <c r="I121" s="513"/>
      <c r="J121" s="125"/>
      <c r="K121" s="395"/>
    </row>
    <row r="122" spans="1:11" s="7" customFormat="1" ht="15.6" x14ac:dyDescent="0.3">
      <c r="A122" s="494"/>
      <c r="B122" s="21"/>
      <c r="C122" s="18"/>
      <c r="D122" s="22"/>
      <c r="F122" s="22"/>
      <c r="G122" s="22"/>
      <c r="H122" s="11"/>
      <c r="I122" s="35"/>
      <c r="J122" s="124"/>
      <c r="K122" s="397"/>
    </row>
    <row r="123" spans="1:11" s="7" customFormat="1" ht="14.1" customHeight="1" x14ac:dyDescent="0.25">
      <c r="A123" s="494"/>
      <c r="B123" s="506" t="s">
        <v>187</v>
      </c>
      <c r="C123" s="351" t="s">
        <v>94</v>
      </c>
      <c r="D123" s="64">
        <v>36.776919999999997</v>
      </c>
      <c r="F123" s="64">
        <v>13543.26784</v>
      </c>
      <c r="G123" s="350">
        <v>36.776919999999997</v>
      </c>
      <c r="I123" s="462">
        <f>+G125/G130</f>
        <v>2.638413753989385E-2</v>
      </c>
      <c r="J123" s="119"/>
      <c r="K123" s="381"/>
    </row>
    <row r="124" spans="1:11" s="7" customFormat="1" ht="16.2" x14ac:dyDescent="0.25">
      <c r="A124" s="494"/>
      <c r="B124" s="506"/>
      <c r="C124" s="352" t="s">
        <v>192</v>
      </c>
      <c r="D124" s="354">
        <v>75529.792839999995</v>
      </c>
      <c r="E124" s="77"/>
      <c r="F124" s="354">
        <v>0</v>
      </c>
      <c r="G124" s="353">
        <v>75529.792839999995</v>
      </c>
      <c r="I124" s="463"/>
      <c r="J124" s="119"/>
      <c r="K124" s="381"/>
    </row>
    <row r="125" spans="1:11" s="7" customFormat="1" ht="13.8" x14ac:dyDescent="0.3">
      <c r="A125" s="494"/>
      <c r="B125" s="506"/>
      <c r="C125" s="97" t="s">
        <v>195</v>
      </c>
      <c r="D125" s="84">
        <f>SUM(D123:D124)</f>
        <v>75566.569759999998</v>
      </c>
      <c r="F125" s="84">
        <f>SUM(F123:F124)</f>
        <v>13543.26784</v>
      </c>
      <c r="G125" s="84">
        <f>SUM(G123:G124)</f>
        <v>75566.569759999998</v>
      </c>
      <c r="H125" s="11"/>
      <c r="I125" s="513"/>
      <c r="J125" s="125"/>
      <c r="K125" s="395"/>
    </row>
    <row r="126" spans="1:11" s="7" customFormat="1" ht="15.6" x14ac:dyDescent="0.3">
      <c r="A126" s="494"/>
      <c r="B126" s="21"/>
      <c r="C126" s="18"/>
      <c r="D126" s="22"/>
      <c r="F126" s="19"/>
      <c r="G126" s="22"/>
      <c r="H126" s="11"/>
      <c r="I126" s="35"/>
      <c r="J126" s="124"/>
      <c r="K126" s="397"/>
    </row>
    <row r="127" spans="1:11" s="7" customFormat="1" ht="15.75" customHeight="1" x14ac:dyDescent="0.3">
      <c r="A127" s="494"/>
      <c r="B127" s="482" t="s">
        <v>24</v>
      </c>
      <c r="C127" s="482"/>
      <c r="D127" s="85">
        <f>D130-D128</f>
        <v>1816485.0244299979</v>
      </c>
      <c r="F127" s="85">
        <f t="shared" ref="F127:G127" si="9">F130-F128</f>
        <v>1282083.69478</v>
      </c>
      <c r="G127" s="85">
        <f t="shared" si="9"/>
        <v>1816485.0255799997</v>
      </c>
      <c r="H127" s="11"/>
      <c r="I127" s="334">
        <f>+G127/$G$130</f>
        <v>0.63422742234131968</v>
      </c>
      <c r="J127" s="124"/>
      <c r="K127" s="397"/>
    </row>
    <row r="128" spans="1:11" s="7" customFormat="1" ht="15.75" customHeight="1" x14ac:dyDescent="0.25">
      <c r="A128" s="494"/>
      <c r="B128" s="482" t="s">
        <v>25</v>
      </c>
      <c r="C128" s="482"/>
      <c r="D128" s="85">
        <f>+D106+D107+D108+D121</f>
        <v>1047605.9323200028</v>
      </c>
      <c r="F128" s="85">
        <f>+F106+F107+F108+F121</f>
        <v>951252.30890000379</v>
      </c>
      <c r="G128" s="85">
        <f>+G106+G107+G108+G121</f>
        <v>1047605.9323200028</v>
      </c>
      <c r="H128" s="61"/>
      <c r="I128" s="391">
        <f>+G128/$G$130</f>
        <v>0.36577257765868032</v>
      </c>
      <c r="J128" s="124"/>
      <c r="K128" s="397"/>
    </row>
    <row r="129" spans="1:14" ht="13.8" x14ac:dyDescent="0.25">
      <c r="B129" s="21"/>
      <c r="C129" s="18"/>
      <c r="D129" s="22"/>
      <c r="E129" s="7"/>
      <c r="F129" s="20"/>
      <c r="G129" s="20"/>
      <c r="H129" s="11"/>
      <c r="I129" s="388"/>
      <c r="J129" s="25"/>
      <c r="K129" s="381"/>
      <c r="L129" s="25"/>
    </row>
    <row r="130" spans="1:14" ht="26.25" customHeight="1" x14ac:dyDescent="0.3">
      <c r="A130" s="501" t="s">
        <v>26</v>
      </c>
      <c r="B130" s="495" t="s">
        <v>129</v>
      </c>
      <c r="C130" s="496"/>
      <c r="D130" s="87">
        <f>+D117+D121+D125</f>
        <v>2864090.9567500008</v>
      </c>
      <c r="E130"/>
      <c r="F130" s="87">
        <f>+F117+F121+F125</f>
        <v>2233336.0036800038</v>
      </c>
      <c r="G130" s="87">
        <f>+G117+G121+G125</f>
        <v>2864090.9579000026</v>
      </c>
      <c r="H130" s="11"/>
      <c r="I130" s="389"/>
      <c r="J130" s="125"/>
      <c r="K130" s="383"/>
      <c r="L130" s="25"/>
    </row>
    <row r="131" spans="1:14" ht="14.25" customHeight="1" x14ac:dyDescent="0.25">
      <c r="A131" s="501"/>
      <c r="B131" s="497" t="s">
        <v>130</v>
      </c>
      <c r="C131" s="498"/>
      <c r="D131" s="88"/>
      <c r="E131" s="77"/>
      <c r="F131" s="138">
        <v>224932.30370000069</v>
      </c>
      <c r="G131" s="88">
        <v>335040.24080999708</v>
      </c>
      <c r="H131" s="11"/>
      <c r="I131" s="389"/>
      <c r="J131" s="389"/>
      <c r="K131" s="390"/>
      <c r="L131" s="25"/>
    </row>
    <row r="132" spans="1:14" ht="14.25" customHeight="1" x14ac:dyDescent="0.25">
      <c r="A132" s="501"/>
      <c r="B132" s="497" t="s">
        <v>131</v>
      </c>
      <c r="C132" s="498"/>
      <c r="D132" s="88"/>
      <c r="E132" s="77"/>
      <c r="F132" s="138">
        <v>6146.6753600000029</v>
      </c>
      <c r="G132" s="88">
        <v>4647.8010199999944</v>
      </c>
      <c r="H132" s="11"/>
      <c r="I132" s="389"/>
      <c r="J132" s="389"/>
      <c r="K132" s="381"/>
      <c r="L132" s="25"/>
    </row>
    <row r="133" spans="1:14" ht="27.45" customHeight="1" x14ac:dyDescent="0.3">
      <c r="A133" s="501"/>
      <c r="B133" s="495" t="s">
        <v>132</v>
      </c>
      <c r="C133" s="496"/>
      <c r="D133" s="87"/>
      <c r="E133"/>
      <c r="F133" s="89">
        <f>+F130-F131-F132</f>
        <v>2002257.0246200031</v>
      </c>
      <c r="G133" s="89">
        <f>+G130-G131-G132</f>
        <v>2524402.9160700054</v>
      </c>
      <c r="H133" s="11"/>
      <c r="I133" s="61"/>
    </row>
    <row r="134" spans="1:14" ht="14.25" customHeight="1" x14ac:dyDescent="0.3">
      <c r="A134" s="501"/>
      <c r="B134" s="497" t="s">
        <v>133</v>
      </c>
      <c r="C134" s="498"/>
      <c r="D134" s="90"/>
      <c r="E134" s="91"/>
      <c r="F134" s="111">
        <v>29970.462590000399</v>
      </c>
      <c r="G134" s="270">
        <v>35951.745080000001</v>
      </c>
      <c r="H134" s="11"/>
      <c r="I134" s="344">
        <f>G134-'Recaudación abierta'!F69</f>
        <v>0</v>
      </c>
    </row>
    <row r="135" spans="1:14" ht="38.25" customHeight="1" x14ac:dyDescent="0.3">
      <c r="A135" s="501"/>
      <c r="B135" s="499" t="s">
        <v>134</v>
      </c>
      <c r="C135" s="500"/>
      <c r="D135" s="87"/>
      <c r="E135"/>
      <c r="F135" s="93">
        <f>+F133-F134</f>
        <v>1972286.5620300027</v>
      </c>
      <c r="G135" s="93">
        <f>+G133-G134</f>
        <v>2488451.1709900056</v>
      </c>
      <c r="H135" s="11"/>
      <c r="I135" s="103"/>
    </row>
    <row r="136" spans="1:14" customFormat="1" ht="15" customHeight="1" x14ac:dyDescent="0.3">
      <c r="A136" s="503" t="s">
        <v>206</v>
      </c>
      <c r="B136" s="503"/>
      <c r="C136" s="503"/>
      <c r="F136" s="182"/>
      <c r="G136" s="109"/>
      <c r="K136" s="379"/>
    </row>
    <row r="137" spans="1:14" ht="21" customHeight="1" x14ac:dyDescent="0.25">
      <c r="A137" s="510" t="s">
        <v>92</v>
      </c>
      <c r="B137" s="510"/>
      <c r="C137" s="510"/>
      <c r="D137" s="510"/>
      <c r="E137" s="510"/>
      <c r="F137" s="510"/>
      <c r="G137" s="510"/>
      <c r="H137" s="510"/>
      <c r="I137" s="510"/>
      <c r="K137" s="386"/>
      <c r="L137" s="25"/>
      <c r="M137" s="25"/>
      <c r="N137" s="25"/>
    </row>
    <row r="138" spans="1:14" ht="13.2" customHeight="1" x14ac:dyDescent="0.25">
      <c r="A138" s="454" t="s">
        <v>45</v>
      </c>
      <c r="B138" s="454"/>
      <c r="C138" s="454"/>
      <c r="D138" s="454"/>
      <c r="E138" s="454"/>
      <c r="F138" s="454"/>
      <c r="G138" s="454"/>
      <c r="H138" s="454"/>
      <c r="I138" s="454"/>
      <c r="K138" s="377"/>
      <c r="L138" s="25"/>
      <c r="M138" s="25"/>
      <c r="N138" s="25"/>
    </row>
    <row r="139" spans="1:14" ht="13.2" customHeight="1" x14ac:dyDescent="0.25">
      <c r="A139" s="454" t="s">
        <v>46</v>
      </c>
      <c r="B139" s="454"/>
      <c r="C139" s="454"/>
      <c r="D139" s="454"/>
      <c r="E139" s="454"/>
      <c r="F139" s="454"/>
      <c r="G139" s="454"/>
      <c r="H139" s="454"/>
      <c r="I139" s="454"/>
      <c r="K139" s="377"/>
      <c r="L139" s="25"/>
      <c r="M139" s="25"/>
      <c r="N139" s="25"/>
    </row>
    <row r="140" spans="1:14" ht="23.4" customHeight="1" x14ac:dyDescent="0.25">
      <c r="A140" s="454" t="s">
        <v>176</v>
      </c>
      <c r="B140" s="454"/>
      <c r="C140" s="454"/>
      <c r="D140" s="454"/>
      <c r="E140" s="454"/>
      <c r="F140" s="454"/>
      <c r="G140" s="454"/>
      <c r="H140" s="454"/>
      <c r="I140" s="454"/>
      <c r="K140" s="377"/>
      <c r="L140" s="25"/>
      <c r="M140" s="25"/>
      <c r="N140" s="25"/>
    </row>
    <row r="141" spans="1:14" ht="13.2" customHeight="1" x14ac:dyDescent="0.25">
      <c r="A141" s="454" t="s">
        <v>81</v>
      </c>
      <c r="B141" s="454"/>
      <c r="C141" s="454"/>
      <c r="D141" s="454"/>
      <c r="E141" s="454"/>
      <c r="F141" s="454"/>
      <c r="G141" s="454"/>
      <c r="H141" s="454"/>
      <c r="I141" s="454"/>
      <c r="K141" s="377"/>
      <c r="L141" s="25"/>
      <c r="M141" s="25"/>
      <c r="N141" s="25"/>
    </row>
    <row r="142" spans="1:14" ht="13.2" customHeight="1" x14ac:dyDescent="0.25">
      <c r="A142" s="454" t="s">
        <v>82</v>
      </c>
      <c r="B142" s="454"/>
      <c r="C142" s="454"/>
      <c r="D142" s="454"/>
      <c r="E142" s="454"/>
      <c r="F142" s="454"/>
      <c r="G142" s="454"/>
      <c r="H142" s="454"/>
      <c r="I142" s="454"/>
      <c r="K142" s="377"/>
      <c r="L142" s="25"/>
      <c r="M142" s="25"/>
      <c r="N142" s="25"/>
    </row>
    <row r="143" spans="1:14" ht="15" customHeight="1" x14ac:dyDescent="0.25">
      <c r="A143" s="454" t="s">
        <v>83</v>
      </c>
      <c r="B143" s="454"/>
      <c r="C143" s="454"/>
      <c r="D143" s="454"/>
      <c r="E143" s="454"/>
      <c r="F143" s="454"/>
      <c r="G143" s="454"/>
      <c r="H143" s="454"/>
      <c r="I143" s="454"/>
      <c r="K143" s="377"/>
      <c r="L143" s="25"/>
      <c r="M143" s="25"/>
      <c r="N143" s="25"/>
    </row>
    <row r="144" spans="1:14" ht="15" customHeight="1" x14ac:dyDescent="0.25">
      <c r="A144" s="454" t="s">
        <v>146</v>
      </c>
      <c r="B144" s="454"/>
      <c r="C144" s="454"/>
      <c r="D144" s="278"/>
      <c r="E144" s="278"/>
      <c r="F144" s="278"/>
      <c r="G144" s="278"/>
      <c r="H144" s="278"/>
      <c r="I144" s="278"/>
      <c r="L144" s="25"/>
      <c r="M144" s="25"/>
      <c r="N144" s="25"/>
    </row>
    <row r="145" spans="1:14" x14ac:dyDescent="0.25">
      <c r="A145" s="454" t="s">
        <v>181</v>
      </c>
      <c r="B145" s="454"/>
      <c r="C145" s="454"/>
      <c r="D145" s="454"/>
      <c r="E145" s="454"/>
      <c r="F145" s="454"/>
      <c r="G145" s="454"/>
      <c r="H145" s="454"/>
      <c r="I145" s="454"/>
      <c r="L145" s="25"/>
      <c r="M145" s="25"/>
      <c r="N145" s="25"/>
    </row>
    <row r="146" spans="1:14" x14ac:dyDescent="0.25">
      <c r="A146" s="454" t="s">
        <v>191</v>
      </c>
      <c r="B146" s="454"/>
      <c r="C146" s="454"/>
      <c r="D146" s="454"/>
      <c r="E146" s="454"/>
      <c r="F146" s="454"/>
      <c r="G146" s="454"/>
      <c r="H146" s="454"/>
      <c r="I146" s="454"/>
      <c r="L146" s="25"/>
      <c r="M146" s="25"/>
      <c r="N146" s="25"/>
    </row>
    <row r="147" spans="1:14" x14ac:dyDescent="0.25">
      <c r="A147" s="502" t="s">
        <v>214</v>
      </c>
      <c r="B147" s="502"/>
      <c r="C147" s="502"/>
      <c r="D147" s="502"/>
      <c r="E147" s="502"/>
      <c r="F147" s="502"/>
      <c r="G147" s="502"/>
      <c r="H147" s="502"/>
      <c r="I147" s="502"/>
    </row>
    <row r="148" spans="1:14" x14ac:dyDescent="0.25">
      <c r="A148" s="278"/>
      <c r="B148" s="278"/>
      <c r="C148" s="278"/>
      <c r="D148" s="278"/>
      <c r="E148" s="278"/>
      <c r="F148" s="278"/>
      <c r="G148" s="278"/>
      <c r="H148" s="278"/>
      <c r="I148" s="278"/>
    </row>
    <row r="149" spans="1:14" x14ac:dyDescent="0.25">
      <c r="A149" s="278"/>
      <c r="B149" s="278"/>
      <c r="C149" s="278"/>
      <c r="D149" s="278"/>
      <c r="E149" s="278"/>
      <c r="F149" s="278"/>
      <c r="G149" s="278"/>
      <c r="H149" s="278"/>
      <c r="I149" s="278"/>
    </row>
    <row r="150" spans="1:14" x14ac:dyDescent="0.25">
      <c r="A150" s="509" t="s">
        <v>35</v>
      </c>
      <c r="B150" s="509"/>
      <c r="C150" s="509"/>
      <c r="D150" s="162"/>
      <c r="E150" s="162"/>
      <c r="F150" s="162"/>
      <c r="G150" s="162"/>
      <c r="H150" s="162"/>
      <c r="I150" s="162"/>
    </row>
    <row r="151" spans="1:14" ht="15" customHeight="1" x14ac:dyDescent="0.25">
      <c r="A151" s="509" t="s">
        <v>197</v>
      </c>
      <c r="B151" s="509"/>
      <c r="C151" s="509"/>
      <c r="D151" s="509"/>
      <c r="E151" s="509"/>
      <c r="F151" s="509"/>
      <c r="G151" s="20"/>
      <c r="H151" s="7"/>
      <c r="I151" s="21"/>
    </row>
    <row r="152" spans="1:14" ht="15" customHeight="1" x14ac:dyDescent="0.25">
      <c r="A152" s="509" t="s">
        <v>68</v>
      </c>
      <c r="B152" s="509"/>
      <c r="C152" s="509"/>
      <c r="D152" s="509"/>
      <c r="E152" s="509"/>
      <c r="F152" s="509"/>
      <c r="G152" s="24"/>
      <c r="H152" s="24"/>
      <c r="I152" s="24"/>
    </row>
    <row r="153" spans="1:14" ht="15" customHeight="1" x14ac:dyDescent="0.25">
      <c r="A153" s="509" t="s">
        <v>9</v>
      </c>
      <c r="B153" s="509"/>
      <c r="C153" s="509"/>
      <c r="D153" s="509"/>
      <c r="E153" s="509"/>
      <c r="F153" s="509"/>
      <c r="G153" s="24"/>
      <c r="H153" s="24"/>
      <c r="I153" s="24"/>
    </row>
    <row r="154" spans="1:14" x14ac:dyDescent="0.25">
      <c r="C154" s="24"/>
      <c r="D154" s="24"/>
      <c r="E154" s="23"/>
      <c r="F154" s="23"/>
      <c r="G154" s="24"/>
      <c r="H154" s="24"/>
      <c r="I154" s="24"/>
    </row>
  </sheetData>
  <mergeCells count="62">
    <mergeCell ref="I10:I32"/>
    <mergeCell ref="B34:B36"/>
    <mergeCell ref="I34:I36"/>
    <mergeCell ref="A48:I48"/>
    <mergeCell ref="B38:C38"/>
    <mergeCell ref="B39:C39"/>
    <mergeCell ref="A41:A46"/>
    <mergeCell ref="B41:C41"/>
    <mergeCell ref="B42:C42"/>
    <mergeCell ref="B43:C43"/>
    <mergeCell ref="B44:C44"/>
    <mergeCell ref="B45:C45"/>
    <mergeCell ref="B46:C46"/>
    <mergeCell ref="A10:A39"/>
    <mergeCell ref="B10:B32"/>
    <mergeCell ref="A1:I1"/>
    <mergeCell ref="A2:I2"/>
    <mergeCell ref="A3:I3"/>
    <mergeCell ref="A4:I4"/>
    <mergeCell ref="A6:I6"/>
    <mergeCell ref="A55:C55"/>
    <mergeCell ref="A52:C52"/>
    <mergeCell ref="A58:A84"/>
    <mergeCell ref="B58:B80"/>
    <mergeCell ref="B82:B84"/>
    <mergeCell ref="A86:A88"/>
    <mergeCell ref="B86:B88"/>
    <mergeCell ref="B123:B125"/>
    <mergeCell ref="I123:I125"/>
    <mergeCell ref="A95:A128"/>
    <mergeCell ref="B95:B117"/>
    <mergeCell ref="A91:I91"/>
    <mergeCell ref="I95:I117"/>
    <mergeCell ref="B119:B121"/>
    <mergeCell ref="I119:I121"/>
    <mergeCell ref="B127:C127"/>
    <mergeCell ref="B128:C128"/>
    <mergeCell ref="A130:A135"/>
    <mergeCell ref="B130:C130"/>
    <mergeCell ref="B131:C131"/>
    <mergeCell ref="B132:C132"/>
    <mergeCell ref="B133:C133"/>
    <mergeCell ref="B134:C134"/>
    <mergeCell ref="B135:C135"/>
    <mergeCell ref="A150:C150"/>
    <mergeCell ref="A136:C136"/>
    <mergeCell ref="A137:I137"/>
    <mergeCell ref="A138:I138"/>
    <mergeCell ref="A139:I139"/>
    <mergeCell ref="A140:I140"/>
    <mergeCell ref="A141:I141"/>
    <mergeCell ref="A142:I142"/>
    <mergeCell ref="A143:I143"/>
    <mergeCell ref="A145:I145"/>
    <mergeCell ref="A146:I146"/>
    <mergeCell ref="A144:C144"/>
    <mergeCell ref="A147:I147"/>
    <mergeCell ref="A152:C152"/>
    <mergeCell ref="D152:F152"/>
    <mergeCell ref="A153:C153"/>
    <mergeCell ref="D153:F153"/>
    <mergeCell ref="A151:F151"/>
  </mergeCells>
  <conditionalFormatting sqref="H9">
    <cfRule type="iconSet" priority="44">
      <iconSet>
        <cfvo type="percent" val="0"/>
        <cfvo type="num" val="0.95"/>
        <cfvo type="num" val="1"/>
      </iconSet>
    </cfRule>
    <cfRule type="iconSet" priority="43">
      <iconSet>
        <cfvo type="percent" val="0"/>
        <cfvo type="num" val="0.95" gte="0"/>
        <cfvo type="num" val="0.99" gte="0"/>
      </iconSet>
    </cfRule>
    <cfRule type="iconSet" priority="42">
      <iconSet>
        <cfvo type="percent" val="0"/>
        <cfvo type="num" val="0.95" gte="0"/>
        <cfvo type="num" val="1" gte="0"/>
      </iconSet>
    </cfRule>
  </conditionalFormatting>
  <conditionalFormatting sqref="H10">
    <cfRule type="iconSet" priority="40">
      <iconSet>
        <cfvo type="percent" val="0"/>
        <cfvo type="num" val="0.95"/>
        <cfvo type="num" val="1"/>
      </iconSet>
    </cfRule>
  </conditionalFormatting>
  <conditionalFormatting sqref="H11:H14 H16:H17 H20">
    <cfRule type="iconSet" priority="38">
      <iconSet>
        <cfvo type="percent" val="0"/>
        <cfvo type="num" val="0.95"/>
        <cfvo type="num" val="1"/>
      </iconSet>
    </cfRule>
  </conditionalFormatting>
  <conditionalFormatting sqref="H18">
    <cfRule type="iconSet" priority="29">
      <iconSet>
        <cfvo type="percent" val="0"/>
        <cfvo type="num" val="0.95" gte="0"/>
        <cfvo type="num" val="0.99" gte="0"/>
      </iconSet>
    </cfRule>
    <cfRule type="iconSet" priority="28">
      <iconSet>
        <cfvo type="percent" val="0"/>
        <cfvo type="num" val="0.95"/>
        <cfvo type="num" val="1"/>
      </iconSet>
    </cfRule>
    <cfRule type="iconSet" priority="30">
      <iconSet>
        <cfvo type="percent" val="0"/>
        <cfvo type="num" val="0.95" gte="0"/>
        <cfvo type="num" val="1" gte="0"/>
      </iconSet>
    </cfRule>
    <cfRule type="iconSet" priority="31">
      <iconSet>
        <cfvo type="percent" val="0"/>
        <cfvo type="num" val="0.95" gte="0"/>
        <cfvo type="num" val="1" gte="0"/>
      </iconSet>
    </cfRule>
  </conditionalFormatting>
  <conditionalFormatting sqref="H19">
    <cfRule type="iconSet" priority="27">
      <iconSet>
        <cfvo type="percent" val="0"/>
        <cfvo type="num" val="0.95" gte="0"/>
        <cfvo type="num" val="1" gte="0"/>
      </iconSet>
    </cfRule>
    <cfRule type="iconSet" priority="24">
      <iconSet>
        <cfvo type="percent" val="0"/>
        <cfvo type="num" val="0.95"/>
        <cfvo type="num" val="1"/>
      </iconSet>
    </cfRule>
    <cfRule type="iconSet" priority="26">
      <iconSet>
        <cfvo type="percent" val="0"/>
        <cfvo type="num" val="0.95" gte="0"/>
        <cfvo type="num" val="1" gte="0"/>
      </iconSet>
    </cfRule>
    <cfRule type="iconSet" priority="25">
      <iconSet>
        <cfvo type="percent" val="0"/>
        <cfvo type="num" val="0.95" gte="0"/>
        <cfvo type="num" val="0.99" gte="0"/>
      </iconSet>
    </cfRule>
  </conditionalFormatting>
  <conditionalFormatting sqref="H21:H22">
    <cfRule type="iconSet" priority="35">
      <iconSet>
        <cfvo type="percent" val="0"/>
        <cfvo type="num" val="0.95"/>
        <cfvo type="num" val="1"/>
      </iconSet>
    </cfRule>
  </conditionalFormatting>
  <conditionalFormatting sqref="H24:H30">
    <cfRule type="iconSet" priority="271">
      <iconSet>
        <cfvo type="percent" val="0"/>
        <cfvo type="num" val="0.95"/>
        <cfvo type="num" val="1"/>
      </iconSet>
    </cfRule>
  </conditionalFormatting>
  <conditionalFormatting sqref="H24:H31 H11:H14 H16:H17 H20">
    <cfRule type="iconSet" priority="273">
      <iconSet>
        <cfvo type="percent" val="0"/>
        <cfvo type="num" val="0.95" gte="0"/>
        <cfvo type="num" val="1" gte="0"/>
      </iconSet>
    </cfRule>
  </conditionalFormatting>
  <conditionalFormatting sqref="H24:H32 H10:H14 H16:H17 H20">
    <cfRule type="iconSet" priority="278">
      <iconSet>
        <cfvo type="percent" val="0"/>
        <cfvo type="num" val="0.95" gte="0"/>
        <cfvo type="num" val="1" gte="0"/>
      </iconSet>
    </cfRule>
  </conditionalFormatting>
  <conditionalFormatting sqref="H31">
    <cfRule type="iconSet" priority="55">
      <iconSet>
        <cfvo type="percent" val="0"/>
        <cfvo type="num" val="0.95"/>
        <cfvo type="num" val="1"/>
      </iconSet>
    </cfRule>
  </conditionalFormatting>
  <conditionalFormatting sqref="H32">
    <cfRule type="iconSet" priority="39">
      <iconSet>
        <cfvo type="percent" val="0"/>
        <cfvo type="num" val="0.95"/>
        <cfvo type="num" val="1"/>
      </iconSet>
    </cfRule>
  </conditionalFormatting>
  <conditionalFormatting sqref="H34:H38 H21:H23 H40">
    <cfRule type="iconSet" priority="37">
      <iconSet>
        <cfvo type="percent" val="0"/>
        <cfvo type="num" val="0.95"/>
        <cfvo type="num" val="1"/>
      </iconSet>
    </cfRule>
  </conditionalFormatting>
  <conditionalFormatting sqref="H34:H38 H21:H23">
    <cfRule type="iconSet" priority="36">
      <iconSet>
        <cfvo type="percent" val="0"/>
        <cfvo type="num" val="0.95"/>
        <cfvo type="num" val="1"/>
      </iconSet>
    </cfRule>
  </conditionalFormatting>
  <conditionalFormatting sqref="H40 H10:H14 H16:H17 H20:H38">
    <cfRule type="iconSet" priority="41">
      <iconSet>
        <cfvo type="percent" val="0"/>
        <cfvo type="num" val="0.95" gte="0"/>
        <cfvo type="num" val="0.99" gte="0"/>
      </iconSet>
    </cfRule>
  </conditionalFormatting>
  <conditionalFormatting sqref="H41:H46">
    <cfRule type="iconSet" priority="32">
      <iconSet>
        <cfvo type="percent" val="0"/>
        <cfvo type="num" val="0.95"/>
        <cfvo type="num" val="1"/>
      </iconSet>
    </cfRule>
    <cfRule type="iconSet" priority="33">
      <iconSet>
        <cfvo type="percent" val="0"/>
        <cfvo type="num" val="0.95"/>
        <cfvo type="num" val="1"/>
      </iconSet>
    </cfRule>
    <cfRule type="iconSet" priority="34">
      <iconSet>
        <cfvo type="percent" val="0"/>
        <cfvo type="num" val="0.95" gte="0"/>
        <cfvo type="num" val="0.99" gte="0"/>
      </iconSet>
    </cfRule>
  </conditionalFormatting>
  <conditionalFormatting sqref="H95">
    <cfRule type="iconSet" priority="53">
      <iconSet>
        <cfvo type="percent" val="0"/>
        <cfvo type="num" val="0.95"/>
        <cfvo type="num" val="1"/>
      </iconSet>
    </cfRule>
  </conditionalFormatting>
  <conditionalFormatting sqref="H96:H102 H105">
    <cfRule type="iconSet" priority="51">
      <iconSet>
        <cfvo type="percent" val="0"/>
        <cfvo type="num" val="0.95"/>
        <cfvo type="num" val="1"/>
      </iconSet>
    </cfRule>
  </conditionalFormatting>
  <conditionalFormatting sqref="H103">
    <cfRule type="iconSet" priority="18">
      <iconSet>
        <cfvo type="percent" val="0"/>
        <cfvo type="num" val="0.95" gte="0"/>
        <cfvo type="num" val="1" gte="0"/>
      </iconSet>
    </cfRule>
    <cfRule type="iconSet" priority="17">
      <iconSet>
        <cfvo type="percent" val="0"/>
        <cfvo type="num" val="0.95" gte="0"/>
        <cfvo type="num" val="0.99" gte="0"/>
      </iconSet>
    </cfRule>
    <cfRule type="iconSet" priority="19">
      <iconSet>
        <cfvo type="percent" val="0"/>
        <cfvo type="num" val="0.95" gte="0"/>
        <cfvo type="num" val="1" gte="0"/>
      </iconSet>
    </cfRule>
    <cfRule type="iconSet" priority="16">
      <iconSet>
        <cfvo type="percent" val="0"/>
        <cfvo type="num" val="0.95"/>
        <cfvo type="num" val="1"/>
      </iconSet>
    </cfRule>
  </conditionalFormatting>
  <conditionalFormatting sqref="H104">
    <cfRule type="iconSet" priority="23">
      <iconSet>
        <cfvo type="percent" val="0"/>
        <cfvo type="num" val="0.95" gte="0"/>
        <cfvo type="num" val="1" gte="0"/>
      </iconSet>
    </cfRule>
    <cfRule type="iconSet" priority="22">
      <iconSet>
        <cfvo type="percent" val="0"/>
        <cfvo type="num" val="0.95" gte="0"/>
        <cfvo type="num" val="1" gte="0"/>
      </iconSet>
    </cfRule>
    <cfRule type="iconSet" priority="20">
      <iconSet>
        <cfvo type="percent" val="0"/>
        <cfvo type="num" val="0.95"/>
        <cfvo type="num" val="1"/>
      </iconSet>
    </cfRule>
    <cfRule type="iconSet" priority="21">
      <iconSet>
        <cfvo type="percent" val="0"/>
        <cfvo type="num" val="0.95" gte="0"/>
        <cfvo type="num" val="0.99" gte="0"/>
      </iconSet>
    </cfRule>
  </conditionalFormatting>
  <conditionalFormatting sqref="H106:H107">
    <cfRule type="iconSet" priority="48">
      <iconSet>
        <cfvo type="percent" val="0"/>
        <cfvo type="num" val="0.95"/>
        <cfvo type="num" val="1"/>
      </iconSet>
    </cfRule>
  </conditionalFormatting>
  <conditionalFormatting sqref="H109:H114 H96:H102 H105">
    <cfRule type="iconSet" priority="266">
      <iconSet>
        <cfvo type="percent" val="0"/>
        <cfvo type="num" val="0.95" gte="0"/>
        <cfvo type="num" val="1" gte="0"/>
      </iconSet>
    </cfRule>
  </conditionalFormatting>
  <conditionalFormatting sqref="H109:H114">
    <cfRule type="iconSet" priority="270">
      <iconSet>
        <cfvo type="percent" val="0"/>
        <cfvo type="num" val="0.95"/>
        <cfvo type="num" val="1"/>
      </iconSet>
    </cfRule>
  </conditionalFormatting>
  <conditionalFormatting sqref="H115">
    <cfRule type="iconSet" priority="8">
      <iconSet>
        <cfvo type="percent" val="0"/>
        <cfvo type="num" val="0.95"/>
        <cfvo type="num" val="1"/>
      </iconSet>
    </cfRule>
    <cfRule type="iconSet" priority="9">
      <iconSet>
        <cfvo type="percent" val="0"/>
        <cfvo type="num" val="0.95" gte="0"/>
        <cfvo type="num" val="0.99" gte="0"/>
      </iconSet>
    </cfRule>
    <cfRule type="iconSet" priority="11">
      <iconSet>
        <cfvo type="percent" val="0"/>
        <cfvo type="num" val="0.95" gte="0"/>
        <cfvo type="num" val="1" gte="0"/>
      </iconSet>
    </cfRule>
    <cfRule type="iconSet" priority="10">
      <iconSet>
        <cfvo type="percent" val="0"/>
        <cfvo type="num" val="0.95" gte="0"/>
        <cfvo type="num" val="1" gte="0"/>
      </iconSet>
    </cfRule>
  </conditionalFormatting>
  <conditionalFormatting sqref="H116">
    <cfRule type="iconSet" priority="14">
      <iconSet>
        <cfvo type="percent" val="0"/>
        <cfvo type="num" val="0.95" gte="0"/>
        <cfvo type="num" val="1" gte="0"/>
      </iconSet>
    </cfRule>
    <cfRule type="iconSet" priority="15">
      <iconSet>
        <cfvo type="percent" val="0"/>
        <cfvo type="num" val="0.95" gte="0"/>
        <cfvo type="num" val="1" gte="0"/>
      </iconSet>
    </cfRule>
    <cfRule type="iconSet" priority="12">
      <iconSet>
        <cfvo type="percent" val="0"/>
        <cfvo type="num" val="0.95"/>
        <cfvo type="num" val="1"/>
      </iconSet>
    </cfRule>
    <cfRule type="iconSet" priority="13">
      <iconSet>
        <cfvo type="percent" val="0"/>
        <cfvo type="num" val="0.95" gte="0"/>
        <cfvo type="num" val="0.99" gte="0"/>
      </iconSet>
    </cfRule>
  </conditionalFormatting>
  <conditionalFormatting sqref="H117 H109:H114 H95:H102 H105">
    <cfRule type="iconSet" priority="61">
      <iconSet>
        <cfvo type="percent" val="0"/>
        <cfvo type="num" val="0.95" gte="0"/>
        <cfvo type="num" val="1" gte="0"/>
      </iconSet>
    </cfRule>
  </conditionalFormatting>
  <conditionalFormatting sqref="H117">
    <cfRule type="iconSet" priority="52">
      <iconSet>
        <cfvo type="percent" val="0"/>
        <cfvo type="num" val="0.95"/>
        <cfvo type="num" val="1"/>
      </iconSet>
    </cfRule>
  </conditionalFormatting>
  <conditionalFormatting sqref="H119:H127 H106:H108">
    <cfRule type="iconSet" priority="49">
      <iconSet>
        <cfvo type="percent" val="0"/>
        <cfvo type="num" val="0.95"/>
        <cfvo type="num" val="1"/>
      </iconSet>
    </cfRule>
  </conditionalFormatting>
  <conditionalFormatting sqref="H129 H95:H102 H117:H127 H105:H114">
    <cfRule type="iconSet" priority="54">
      <iconSet>
        <cfvo type="percent" val="0"/>
        <cfvo type="num" val="0.95" gte="0"/>
        <cfvo type="num" val="0.99" gte="0"/>
      </iconSet>
    </cfRule>
  </conditionalFormatting>
  <conditionalFormatting sqref="H129 H119:H127 H106:H108">
    <cfRule type="iconSet" priority="50">
      <iconSet>
        <cfvo type="percent" val="0"/>
        <cfvo type="num" val="0.95"/>
        <cfvo type="num" val="1"/>
      </iconSet>
    </cfRule>
  </conditionalFormatting>
  <conditionalFormatting sqref="H130:H135">
    <cfRule type="iconSet" priority="45">
      <iconSet>
        <cfvo type="percent" val="0"/>
        <cfvo type="num" val="0.95"/>
        <cfvo type="num" val="1"/>
      </iconSet>
    </cfRule>
    <cfRule type="iconSet" priority="46">
      <iconSet>
        <cfvo type="percent" val="0"/>
        <cfvo type="num" val="0.95"/>
        <cfvo type="num" val="1"/>
      </iconSet>
    </cfRule>
    <cfRule type="iconSet" priority="47">
      <iconSet>
        <cfvo type="percent" val="0"/>
        <cfvo type="num" val="0.95" gte="0"/>
        <cfvo type="num" val="0.99" gte="0"/>
      </iconSet>
    </cfRule>
  </conditionalFormatting>
  <conditionalFormatting sqref="I41:I43">
    <cfRule type="cellIs" dxfId="21" priority="3" operator="notEqual">
      <formula>0</formula>
    </cfRule>
  </conditionalFormatting>
  <conditionalFormatting sqref="I130 I131:J132">
    <cfRule type="cellIs" dxfId="20" priority="2" operator="notBetween">
      <formula>-1</formula>
      <formula>1</formula>
    </cfRule>
  </conditionalFormatting>
  <conditionalFormatting sqref="I134">
    <cfRule type="cellIs" dxfId="19" priority="1" operator="notBetween">
      <formula>-1</formula>
      <formula>1</formula>
    </cfRule>
  </conditionalFormatting>
  <printOptions horizontalCentered="1" verticalCentered="1"/>
  <pageMargins left="0.74803149606299213" right="0.74803149606299213" top="0.35" bottom="0.39370078740157483" header="0.26" footer="0.19685039370078741"/>
  <pageSetup paperSize="9" scale="26" orientation="landscape" r:id="rId1"/>
  <headerFooter alignWithMargins="0">
    <oddHeader>&amp;R&amp;"Arial,Negrita"&amp;11CUADRO No. "A1"</oddHeader>
    <oddFooter>&amp;LFecha:  &amp;D&amp;RPlanificación Nacional.- XM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K154"/>
  <sheetViews>
    <sheetView showGridLines="0" topLeftCell="A39" zoomScale="90" zoomScaleNormal="90" zoomScaleSheetLayoutView="85" workbookViewId="0">
      <selection activeCell="D128" sqref="D128"/>
    </sheetView>
  </sheetViews>
  <sheetFormatPr baseColWidth="10" defaultColWidth="11.44140625" defaultRowHeight="13.2" outlineLevelRow="1" x14ac:dyDescent="0.25"/>
  <cols>
    <col min="1" max="2" width="5.6640625" style="2" customWidth="1"/>
    <col min="3" max="3" width="63.6640625" style="2" customWidth="1"/>
    <col min="4" max="4" width="18.44140625" style="2" customWidth="1"/>
    <col min="5" max="5" width="1.33203125" style="2" customWidth="1"/>
    <col min="6" max="6" width="20.33203125" style="2" customWidth="1"/>
    <col min="7" max="7" width="20.44140625" style="2" customWidth="1"/>
    <col min="8" max="8" width="1.5546875" style="2" customWidth="1"/>
    <col min="9" max="9" width="14" style="2" customWidth="1"/>
    <col min="10" max="11" width="15.44140625" style="2" customWidth="1"/>
    <col min="12" max="16384" width="11.44140625" style="2"/>
  </cols>
  <sheetData>
    <row r="1" spans="1:11" ht="27.75" customHeight="1" x14ac:dyDescent="0.25">
      <c r="A1" s="455" t="s">
        <v>52</v>
      </c>
      <c r="B1" s="455"/>
      <c r="C1" s="455"/>
      <c r="D1" s="455"/>
      <c r="E1" s="455"/>
      <c r="F1" s="455"/>
      <c r="G1" s="455"/>
      <c r="H1" s="455"/>
      <c r="I1" s="455"/>
    </row>
    <row r="2" spans="1:11" ht="17.399999999999999" x14ac:dyDescent="0.25">
      <c r="A2" s="456" t="s">
        <v>53</v>
      </c>
      <c r="B2" s="456"/>
      <c r="C2" s="456"/>
      <c r="D2" s="456"/>
      <c r="E2" s="456"/>
      <c r="F2" s="456"/>
      <c r="G2" s="456"/>
      <c r="H2" s="456"/>
      <c r="I2" s="456"/>
    </row>
    <row r="3" spans="1:11" ht="20.25" customHeight="1" x14ac:dyDescent="0.25">
      <c r="A3" s="457" t="s">
        <v>199</v>
      </c>
      <c r="B3" s="457"/>
      <c r="C3" s="457"/>
      <c r="D3" s="457"/>
      <c r="E3" s="457"/>
      <c r="F3" s="457"/>
      <c r="G3" s="457"/>
      <c r="H3" s="457"/>
      <c r="I3" s="457"/>
    </row>
    <row r="4" spans="1:11" ht="17.25" customHeight="1" x14ac:dyDescent="0.25">
      <c r="A4" s="508" t="s">
        <v>73</v>
      </c>
      <c r="B4" s="508"/>
      <c r="C4" s="508"/>
      <c r="D4" s="508"/>
      <c r="E4" s="508"/>
      <c r="F4" s="508"/>
      <c r="G4" s="508"/>
      <c r="H4" s="508"/>
      <c r="I4" s="508"/>
    </row>
    <row r="5" spans="1:11" ht="15.6" x14ac:dyDescent="0.3">
      <c r="A5" s="62"/>
      <c r="B5" s="62"/>
      <c r="C5" s="62"/>
      <c r="D5" s="62"/>
      <c r="E5" s="62"/>
      <c r="F5" s="62"/>
      <c r="G5" s="62"/>
      <c r="H5" s="62"/>
      <c r="I5" s="62"/>
    </row>
    <row r="6" spans="1:11" customFormat="1" ht="31.5" customHeight="1" x14ac:dyDescent="0.3">
      <c r="A6" s="459" t="s">
        <v>42</v>
      </c>
      <c r="B6" s="460"/>
      <c r="C6" s="460"/>
      <c r="D6" s="460"/>
      <c r="E6" s="460"/>
      <c r="F6" s="460"/>
      <c r="G6" s="460"/>
      <c r="H6" s="460"/>
      <c r="I6" s="461"/>
    </row>
    <row r="7" spans="1:11" ht="15.6" x14ac:dyDescent="0.3">
      <c r="C7" s="3"/>
      <c r="D7" s="4"/>
      <c r="G7" s="4"/>
    </row>
    <row r="8" spans="1:11" s="5" customFormat="1" ht="60" customHeight="1" x14ac:dyDescent="0.25">
      <c r="C8" s="41"/>
      <c r="D8" s="42" t="s">
        <v>217</v>
      </c>
      <c r="E8" s="6"/>
      <c r="F8" s="42" t="s">
        <v>172</v>
      </c>
      <c r="G8" s="42" t="s">
        <v>173</v>
      </c>
      <c r="H8" s="6"/>
      <c r="I8" s="42" t="s">
        <v>175</v>
      </c>
    </row>
    <row r="9" spans="1:11" s="7" customFormat="1" ht="4.5" customHeight="1" x14ac:dyDescent="0.3">
      <c r="C9" s="8"/>
      <c r="D9" s="33"/>
      <c r="E9" s="10"/>
      <c r="F9" s="9"/>
      <c r="G9" s="9"/>
      <c r="H9" s="10"/>
    </row>
    <row r="10" spans="1:11" s="5" customFormat="1" ht="15.9" customHeight="1" x14ac:dyDescent="0.25">
      <c r="A10" s="478" t="s">
        <v>20</v>
      </c>
      <c r="B10" s="479" t="s">
        <v>21</v>
      </c>
      <c r="C10" s="98" t="s">
        <v>1</v>
      </c>
      <c r="D10" s="329">
        <f>D11+D14+D15+D12+D13</f>
        <v>628916.63001999841</v>
      </c>
      <c r="E10" s="330"/>
      <c r="F10" s="329">
        <f>F11+F14+F15+F12+F13</f>
        <v>543784.20256000094</v>
      </c>
      <c r="G10" s="329">
        <f>G11+G14+G15+G12+G13</f>
        <v>628916.63001999841</v>
      </c>
      <c r="H10" s="11"/>
      <c r="I10" s="483">
        <f>+G32/G41</f>
        <v>0.84429243042493529</v>
      </c>
      <c r="J10" s="121"/>
      <c r="K10" s="121"/>
    </row>
    <row r="11" spans="1:11" ht="15.9" customHeight="1" outlineLevel="1" x14ac:dyDescent="0.25">
      <c r="A11" s="478"/>
      <c r="B11" s="480"/>
      <c r="C11" s="99" t="s">
        <v>43</v>
      </c>
      <c r="D11" s="206">
        <f>D96-D59</f>
        <v>386585.4309499985</v>
      </c>
      <c r="E11" s="330"/>
      <c r="F11" s="206">
        <f>F96-F59</f>
        <v>321789.40377000096</v>
      </c>
      <c r="G11" s="206">
        <f>G96-G59</f>
        <v>386585.4309499985</v>
      </c>
      <c r="I11" s="484"/>
      <c r="J11" s="120"/>
      <c r="K11" s="120"/>
    </row>
    <row r="12" spans="1:11" s="190" customFormat="1" ht="15.9" customHeight="1" outlineLevel="1" x14ac:dyDescent="0.25">
      <c r="A12" s="478"/>
      <c r="B12" s="480"/>
      <c r="C12" s="99" t="s">
        <v>178</v>
      </c>
      <c r="D12" s="206">
        <f>D97</f>
        <v>187297.7566599999</v>
      </c>
      <c r="E12" s="333"/>
      <c r="F12" s="206">
        <f>F97</f>
        <v>170818.77695</v>
      </c>
      <c r="G12" s="206">
        <f>G97</f>
        <v>187297.7566599999</v>
      </c>
      <c r="I12" s="484"/>
      <c r="J12" s="192"/>
      <c r="K12" s="192"/>
    </row>
    <row r="13" spans="1:11" s="190" customFormat="1" ht="15.9" customHeight="1" outlineLevel="1" x14ac:dyDescent="0.25">
      <c r="A13" s="478"/>
      <c r="B13" s="480"/>
      <c r="C13" s="99" t="s">
        <v>182</v>
      </c>
      <c r="D13" s="206">
        <f>D98</f>
        <v>4202.4928400000017</v>
      </c>
      <c r="E13" s="333"/>
      <c r="F13" s="206">
        <f>F98</f>
        <v>0</v>
      </c>
      <c r="G13" s="206">
        <f>G98</f>
        <v>4202.4928400000017</v>
      </c>
      <c r="I13" s="484"/>
      <c r="J13" s="192"/>
      <c r="K13" s="192"/>
    </row>
    <row r="14" spans="1:11" ht="15.9" customHeight="1" outlineLevel="1" x14ac:dyDescent="0.25">
      <c r="A14" s="478"/>
      <c r="B14" s="480"/>
      <c r="C14" s="99" t="s">
        <v>15</v>
      </c>
      <c r="D14" s="206">
        <f>D99-D60</f>
        <v>26.00038</v>
      </c>
      <c r="E14" s="333"/>
      <c r="F14" s="206">
        <f>F99-F60</f>
        <v>82.08596</v>
      </c>
      <c r="G14" s="206">
        <f>G99-G60</f>
        <v>26.00038</v>
      </c>
      <c r="I14" s="484"/>
      <c r="J14" s="120"/>
      <c r="K14" s="120"/>
    </row>
    <row r="15" spans="1:11" ht="15.9" customHeight="1" outlineLevel="1" x14ac:dyDescent="0.25">
      <c r="A15" s="478"/>
      <c r="B15" s="480"/>
      <c r="C15" s="99" t="s">
        <v>44</v>
      </c>
      <c r="D15" s="331">
        <f>SUM(D16:D20)</f>
        <v>50804.949189999985</v>
      </c>
      <c r="E15" s="332"/>
      <c r="F15" s="331">
        <f>SUM(F16:F20)</f>
        <v>51093.935880000005</v>
      </c>
      <c r="G15" s="331">
        <f>SUM(G16:G20)</f>
        <v>50804.949189999985</v>
      </c>
      <c r="H15" s="68"/>
      <c r="I15" s="484"/>
      <c r="J15" s="120"/>
      <c r="K15" s="120"/>
    </row>
    <row r="16" spans="1:11" ht="15.9" customHeight="1" outlineLevel="1" x14ac:dyDescent="0.25">
      <c r="A16" s="478"/>
      <c r="B16" s="480"/>
      <c r="C16" s="100" t="s">
        <v>14</v>
      </c>
      <c r="D16" s="206">
        <f>D101-D62</f>
        <v>13613.263760000011</v>
      </c>
      <c r="E16" s="330"/>
      <c r="F16" s="206">
        <f t="shared" ref="F16:G28" si="0">F101-F62</f>
        <v>22810.611939999999</v>
      </c>
      <c r="G16" s="206">
        <f t="shared" si="0"/>
        <v>13613.263760000011</v>
      </c>
      <c r="I16" s="484"/>
      <c r="J16" s="120"/>
      <c r="K16" s="120"/>
    </row>
    <row r="17" spans="1:11" ht="15.9" customHeight="1" outlineLevel="1" x14ac:dyDescent="0.25">
      <c r="A17" s="478"/>
      <c r="B17" s="480"/>
      <c r="C17" s="100" t="s">
        <v>13</v>
      </c>
      <c r="D17" s="206">
        <f t="shared" ref="D17:D20" si="1">D102-D63</f>
        <v>34569.484949999976</v>
      </c>
      <c r="E17" s="330"/>
      <c r="F17" s="206">
        <f t="shared" si="0"/>
        <v>26409.382310000001</v>
      </c>
      <c r="G17" s="206">
        <f t="shared" si="0"/>
        <v>34569.484949999976</v>
      </c>
      <c r="I17" s="484"/>
      <c r="J17" s="120"/>
      <c r="K17" s="120"/>
    </row>
    <row r="18" spans="1:11" ht="15.9" customHeight="1" outlineLevel="1" x14ac:dyDescent="0.25">
      <c r="A18" s="478"/>
      <c r="B18" s="480"/>
      <c r="C18" s="100" t="s">
        <v>12</v>
      </c>
      <c r="D18" s="206">
        <f t="shared" si="1"/>
        <v>2572.8274999999999</v>
      </c>
      <c r="E18" s="330"/>
      <c r="F18" s="206">
        <f t="shared" si="0"/>
        <v>1803.40653</v>
      </c>
      <c r="G18" s="206">
        <f t="shared" si="0"/>
        <v>2572.8274999999999</v>
      </c>
      <c r="I18" s="484"/>
      <c r="J18" s="120"/>
      <c r="K18" s="120"/>
    </row>
    <row r="19" spans="1:11" ht="15.9" customHeight="1" outlineLevel="1" x14ac:dyDescent="0.25">
      <c r="A19" s="478"/>
      <c r="B19" s="480"/>
      <c r="C19" s="100" t="s">
        <v>63</v>
      </c>
      <c r="D19" s="206">
        <f t="shared" si="1"/>
        <v>49.372979999999991</v>
      </c>
      <c r="E19" s="330"/>
      <c r="F19" s="206">
        <f t="shared" si="0"/>
        <v>70.535100000000043</v>
      </c>
      <c r="G19" s="206">
        <f t="shared" si="0"/>
        <v>49.372979999999991</v>
      </c>
      <c r="I19" s="484"/>
      <c r="J19" s="120"/>
      <c r="K19" s="120"/>
    </row>
    <row r="20" spans="1:11" ht="15.9" hidden="1" customHeight="1" outlineLevel="1" x14ac:dyDescent="0.25">
      <c r="A20" s="478"/>
      <c r="B20" s="480"/>
      <c r="C20" s="100" t="s">
        <v>67</v>
      </c>
      <c r="D20" s="206">
        <f t="shared" si="1"/>
        <v>0</v>
      </c>
      <c r="E20" s="330"/>
      <c r="F20" s="206">
        <f t="shared" si="0"/>
        <v>0</v>
      </c>
      <c r="G20" s="206">
        <f t="shared" si="0"/>
        <v>0</v>
      </c>
      <c r="I20" s="484"/>
      <c r="J20" s="120"/>
      <c r="K20" s="120"/>
    </row>
    <row r="21" spans="1:11" ht="15.9" customHeight="1" x14ac:dyDescent="0.25">
      <c r="A21" s="478"/>
      <c r="B21" s="480"/>
      <c r="C21" s="71" t="s">
        <v>40</v>
      </c>
      <c r="D21" s="206">
        <f>D106-D67</f>
        <v>727783.20421000477</v>
      </c>
      <c r="E21" s="330"/>
      <c r="F21" s="206">
        <f t="shared" si="0"/>
        <v>655139.56430000241</v>
      </c>
      <c r="G21" s="206">
        <f t="shared" si="0"/>
        <v>727783.20421000477</v>
      </c>
      <c r="H21" s="11"/>
      <c r="I21" s="484"/>
      <c r="J21" s="120"/>
      <c r="K21" s="120"/>
    </row>
    <row r="22" spans="1:11" ht="15.9" customHeight="1" x14ac:dyDescent="0.25">
      <c r="A22" s="478"/>
      <c r="B22" s="480"/>
      <c r="C22" s="101" t="s">
        <v>41</v>
      </c>
      <c r="D22" s="206">
        <f t="shared" ref="D22:D23" si="2">D107-D68</f>
        <v>45608.531509999993</v>
      </c>
      <c r="E22" s="330"/>
      <c r="F22" s="206">
        <f t="shared" si="0"/>
        <v>39735.324439999989</v>
      </c>
      <c r="G22" s="206">
        <f t="shared" si="0"/>
        <v>45608.531509999993</v>
      </c>
      <c r="H22" s="11"/>
      <c r="I22" s="484"/>
      <c r="J22" s="120"/>
      <c r="K22" s="120"/>
    </row>
    <row r="23" spans="1:11" s="5" customFormat="1" ht="15.9" customHeight="1" x14ac:dyDescent="0.25">
      <c r="A23" s="478"/>
      <c r="B23" s="480"/>
      <c r="C23" s="102" t="s">
        <v>18</v>
      </c>
      <c r="D23" s="206">
        <f t="shared" si="2"/>
        <v>3912.60583</v>
      </c>
      <c r="E23" s="330"/>
      <c r="F23" s="206">
        <f t="shared" si="0"/>
        <v>3444.9163899999999</v>
      </c>
      <c r="G23" s="206">
        <f t="shared" si="0"/>
        <v>3912.60583</v>
      </c>
      <c r="H23" s="7"/>
      <c r="I23" s="484"/>
      <c r="J23" s="120"/>
      <c r="K23" s="120"/>
    </row>
    <row r="24" spans="1:11" ht="15.9" customHeight="1" x14ac:dyDescent="0.25">
      <c r="A24" s="478"/>
      <c r="B24" s="480"/>
      <c r="C24" s="102" t="s">
        <v>5</v>
      </c>
      <c r="D24" s="206">
        <f>D109-D70</f>
        <v>25305.977650000081</v>
      </c>
      <c r="E24" s="330"/>
      <c r="F24" s="206">
        <f t="shared" si="0"/>
        <v>23874.763919999928</v>
      </c>
      <c r="G24" s="206">
        <f t="shared" si="0"/>
        <v>25305.977650000081</v>
      </c>
      <c r="H24" s="11"/>
      <c r="I24" s="484"/>
      <c r="J24" s="120"/>
      <c r="K24" s="120"/>
    </row>
    <row r="25" spans="1:11" ht="15.9" customHeight="1" x14ac:dyDescent="0.25">
      <c r="A25" s="478"/>
      <c r="B25" s="480"/>
      <c r="C25" s="102" t="s">
        <v>6</v>
      </c>
      <c r="D25" s="206">
        <f t="shared" ref="D25:D27" si="3">D110-D71</f>
        <v>112851.46914</v>
      </c>
      <c r="E25" s="330"/>
      <c r="F25" s="206">
        <f t="shared" si="0"/>
        <v>90508.483879999971</v>
      </c>
      <c r="G25" s="206">
        <f t="shared" si="0"/>
        <v>112851.46914</v>
      </c>
      <c r="H25" s="11"/>
      <c r="I25" s="484"/>
      <c r="J25" s="120"/>
      <c r="K25" s="120"/>
    </row>
    <row r="26" spans="1:11" ht="15.9" customHeight="1" x14ac:dyDescent="0.25">
      <c r="A26" s="478"/>
      <c r="B26" s="480"/>
      <c r="C26" s="102" t="s">
        <v>16</v>
      </c>
      <c r="D26" s="206">
        <f t="shared" si="3"/>
        <v>2299.1549799999998</v>
      </c>
      <c r="E26" s="330"/>
      <c r="F26" s="206">
        <f t="shared" si="0"/>
        <v>2404.8032800000001</v>
      </c>
      <c r="G26" s="206">
        <f t="shared" si="0"/>
        <v>2299.1549799999998</v>
      </c>
      <c r="H26" s="11"/>
      <c r="I26" s="484"/>
      <c r="J26" s="120"/>
      <c r="K26" s="120"/>
    </row>
    <row r="27" spans="1:11" ht="15.9" customHeight="1" x14ac:dyDescent="0.25">
      <c r="A27" s="478"/>
      <c r="B27" s="480"/>
      <c r="C27" s="102" t="s">
        <v>7</v>
      </c>
      <c r="D27" s="206">
        <f t="shared" si="3"/>
        <v>44599.572449999992</v>
      </c>
      <c r="E27" s="330"/>
      <c r="F27" s="206">
        <f t="shared" si="0"/>
        <v>3076.226090000001</v>
      </c>
      <c r="G27" s="206">
        <f t="shared" si="0"/>
        <v>44599.572449999992</v>
      </c>
      <c r="H27" s="11"/>
      <c r="I27" s="484"/>
      <c r="J27" s="120"/>
      <c r="K27" s="120"/>
    </row>
    <row r="28" spans="1:11" ht="15.9" customHeight="1" x14ac:dyDescent="0.25">
      <c r="A28" s="478"/>
      <c r="B28" s="480"/>
      <c r="C28" s="102" t="s">
        <v>17</v>
      </c>
      <c r="D28" s="206">
        <f>D113-D74</f>
        <v>22015.70391</v>
      </c>
      <c r="E28" s="330"/>
      <c r="F28" s="206">
        <f t="shared" si="0"/>
        <v>19463.88798</v>
      </c>
      <c r="G28" s="206">
        <f t="shared" si="0"/>
        <v>22015.70391</v>
      </c>
      <c r="H28" s="11"/>
      <c r="I28" s="484"/>
      <c r="J28" s="120"/>
      <c r="K28" s="120"/>
    </row>
    <row r="29" spans="1:11" ht="15.9" customHeight="1" x14ac:dyDescent="0.25">
      <c r="A29" s="478"/>
      <c r="B29" s="480"/>
      <c r="C29" s="102" t="s">
        <v>57</v>
      </c>
      <c r="D29" s="206">
        <f>D114-D77</f>
        <v>3508.7185900001032</v>
      </c>
      <c r="E29" s="330"/>
      <c r="F29" s="206">
        <f>F114-F77</f>
        <v>4561.7974299999933</v>
      </c>
      <c r="G29" s="206">
        <f>G114-G77</f>
        <v>3508.7185900001032</v>
      </c>
      <c r="H29" s="11"/>
      <c r="I29" s="484"/>
      <c r="J29" s="120"/>
      <c r="K29" s="120"/>
    </row>
    <row r="30" spans="1:11" ht="15.9" customHeight="1" x14ac:dyDescent="0.25">
      <c r="A30" s="478"/>
      <c r="B30" s="480"/>
      <c r="C30" s="102" t="s">
        <v>58</v>
      </c>
      <c r="D30" s="206">
        <f>D115-D78</f>
        <v>5941.9537200002906</v>
      </c>
      <c r="E30" s="330"/>
      <c r="F30" s="206">
        <f>F115-F78</f>
        <v>4392.8255800001216</v>
      </c>
      <c r="G30" s="206">
        <f>G115-G78</f>
        <v>5941.9537200002906</v>
      </c>
      <c r="H30" s="11"/>
      <c r="I30" s="484"/>
      <c r="J30" s="120"/>
      <c r="K30" s="120"/>
    </row>
    <row r="31" spans="1:11" ht="15.9" customHeight="1" x14ac:dyDescent="0.25">
      <c r="A31" s="478"/>
      <c r="B31" s="480"/>
      <c r="C31" s="72" t="s">
        <v>74</v>
      </c>
      <c r="D31" s="206">
        <f>D116-D79-D76-D75</f>
        <v>1449.9172000004614</v>
      </c>
      <c r="E31" s="330"/>
      <c r="F31" s="206">
        <f>F116-F79-F76-F75</f>
        <v>1418.2478300000002</v>
      </c>
      <c r="G31" s="206">
        <f>G116-G79-G76-G75</f>
        <v>1449.91876</v>
      </c>
      <c r="H31" s="7"/>
      <c r="I31" s="484"/>
      <c r="J31" s="120"/>
      <c r="K31" s="120"/>
    </row>
    <row r="32" spans="1:11" s="7" customFormat="1" ht="18" customHeight="1" x14ac:dyDescent="0.3">
      <c r="A32" s="478"/>
      <c r="B32" s="481"/>
      <c r="C32" s="47" t="s">
        <v>55</v>
      </c>
      <c r="D32" s="48">
        <f>+D10+SUM(D21:D31)</f>
        <v>1624193.4392100042</v>
      </c>
      <c r="E32" s="116"/>
      <c r="F32" s="48">
        <f>+F10+SUM(F21:F31)</f>
        <v>1391805.0436800034</v>
      </c>
      <c r="G32" s="48">
        <f>+G10+SUM(G21:G31)</f>
        <v>1624193.4407700037</v>
      </c>
      <c r="I32" s="485"/>
      <c r="J32" s="129"/>
      <c r="K32" s="129"/>
    </row>
    <row r="33" spans="1:11" ht="6.6" customHeight="1" x14ac:dyDescent="0.3">
      <c r="A33" s="478"/>
      <c r="B33" s="21"/>
      <c r="C33" s="34"/>
      <c r="D33" s="17"/>
      <c r="E33" s="17"/>
      <c r="F33" s="17"/>
      <c r="G33" s="17"/>
      <c r="H33" s="7"/>
      <c r="I33" s="35"/>
      <c r="J33" s="129"/>
      <c r="K33" s="129"/>
    </row>
    <row r="34" spans="1:11" ht="18.75" customHeight="1" x14ac:dyDescent="0.25">
      <c r="A34" s="478"/>
      <c r="B34" s="486" t="s">
        <v>22</v>
      </c>
      <c r="C34" s="37" t="s">
        <v>38</v>
      </c>
      <c r="D34" s="38">
        <f>D119</f>
        <v>277670.23446999892</v>
      </c>
      <c r="E34" s="117"/>
      <c r="F34" s="38">
        <f>F119-F82</f>
        <v>227660.02809000079</v>
      </c>
      <c r="G34" s="38">
        <f>G119-G82</f>
        <v>277670.23446999892</v>
      </c>
      <c r="H34" s="7"/>
      <c r="I34" s="483">
        <f>+G36/G41</f>
        <v>0.15570756957506476</v>
      </c>
      <c r="J34" s="129"/>
      <c r="K34" s="129"/>
    </row>
    <row r="35" spans="1:11" ht="18.75" customHeight="1" x14ac:dyDescent="0.25">
      <c r="A35" s="478"/>
      <c r="B35" s="487"/>
      <c r="C35" s="39" t="s">
        <v>39</v>
      </c>
      <c r="D35" s="36">
        <f>D120</f>
        <v>21869.598020000001</v>
      </c>
      <c r="E35" s="117"/>
      <c r="F35" s="36">
        <f>F120-F83</f>
        <v>18392.69454</v>
      </c>
      <c r="G35" s="36">
        <f>G120-G83</f>
        <v>21869.598020000001</v>
      </c>
      <c r="H35" s="7"/>
      <c r="I35" s="484"/>
      <c r="J35" s="129"/>
      <c r="K35" s="129"/>
    </row>
    <row r="36" spans="1:11" s="7" customFormat="1" ht="18.75" customHeight="1" x14ac:dyDescent="0.3">
      <c r="A36" s="478"/>
      <c r="B36" s="488"/>
      <c r="C36" s="96" t="s">
        <v>61</v>
      </c>
      <c r="D36" s="48">
        <f>SUM(D34:D35)</f>
        <v>299539.83248999889</v>
      </c>
      <c r="F36" s="48">
        <f>SUM(F34:F35)</f>
        <v>246052.72263000079</v>
      </c>
      <c r="G36" s="48">
        <f>SUM(G34:G35)</f>
        <v>299539.83248999889</v>
      </c>
      <c r="H36" s="11"/>
      <c r="I36" s="485"/>
    </row>
    <row r="37" spans="1:11" s="7" customFormat="1" ht="15.6" x14ac:dyDescent="0.3">
      <c r="A37" s="478"/>
      <c r="B37" s="21"/>
      <c r="C37" s="18"/>
      <c r="D37" s="94"/>
      <c r="E37" s="94"/>
      <c r="F37" s="94"/>
      <c r="G37" s="94"/>
      <c r="H37" s="11"/>
      <c r="I37" s="35"/>
    </row>
    <row r="38" spans="1:11" s="7" customFormat="1" ht="15.75" customHeight="1" x14ac:dyDescent="0.3">
      <c r="A38" s="478"/>
      <c r="B38" s="489" t="s">
        <v>24</v>
      </c>
      <c r="C38" s="489"/>
      <c r="D38" s="49">
        <f t="shared" ref="D38:F38" si="4">D41-D39</f>
        <v>846889.0976599995</v>
      </c>
      <c r="F38" s="49">
        <f t="shared" si="4"/>
        <v>693485.23855000082</v>
      </c>
      <c r="G38" s="49">
        <f>G41-G39</f>
        <v>846889.09921999881</v>
      </c>
      <c r="H38" s="11"/>
      <c r="I38" s="50">
        <f>+G38/$G$41</f>
        <v>0.44023207946330373</v>
      </c>
    </row>
    <row r="39" spans="1:11" s="7" customFormat="1" ht="15.75" customHeight="1" x14ac:dyDescent="0.25">
      <c r="A39" s="478"/>
      <c r="B39" s="489" t="s">
        <v>25</v>
      </c>
      <c r="C39" s="489"/>
      <c r="D39" s="49">
        <f>+D21+D22+D23+D36</f>
        <v>1076844.1740400037</v>
      </c>
      <c r="F39" s="49">
        <f>+F21+F22+F23+F36</f>
        <v>944372.52776000323</v>
      </c>
      <c r="G39" s="49">
        <f>+G21+G22+G23+G36</f>
        <v>1076844.1740400037</v>
      </c>
      <c r="H39" s="61"/>
      <c r="I39" s="50">
        <f>+G39/$G$41</f>
        <v>0.55976792053669622</v>
      </c>
    </row>
    <row r="40" spans="1:11" ht="13.8" x14ac:dyDescent="0.25">
      <c r="B40" s="21"/>
      <c r="C40" s="18"/>
      <c r="D40" s="22"/>
      <c r="E40" s="16"/>
      <c r="F40" s="20"/>
      <c r="G40" s="20"/>
      <c r="H40" s="11"/>
      <c r="I40" s="21"/>
    </row>
    <row r="41" spans="1:11" ht="24.75" customHeight="1" x14ac:dyDescent="0.3">
      <c r="A41" s="490" t="s">
        <v>26</v>
      </c>
      <c r="B41" s="452" t="s">
        <v>75</v>
      </c>
      <c r="C41" s="453"/>
      <c r="D41" s="43">
        <f>+D32+D36</f>
        <v>1923733.2717000032</v>
      </c>
      <c r="E41" s="109"/>
      <c r="F41" s="43">
        <f>+F32+F36</f>
        <v>1637857.7663100041</v>
      </c>
      <c r="G41" s="43">
        <f>+G32+G36</f>
        <v>1923733.2732600025</v>
      </c>
      <c r="H41" s="11"/>
      <c r="I41" s="344">
        <f>G41+G52-G130</f>
        <v>0</v>
      </c>
    </row>
    <row r="42" spans="1:11" ht="14.25" customHeight="1" x14ac:dyDescent="0.25">
      <c r="A42" s="490"/>
      <c r="B42" s="450" t="s">
        <v>49</v>
      </c>
      <c r="C42" s="451"/>
      <c r="D42" s="40"/>
      <c r="E42" s="7"/>
      <c r="F42" s="206">
        <f>F131</f>
        <v>154796.1054500014</v>
      </c>
      <c r="G42" s="206">
        <f>G131</f>
        <v>224785.67867000031</v>
      </c>
      <c r="H42" s="11"/>
      <c r="I42" s="406">
        <f>F41+F52-F130</f>
        <v>0</v>
      </c>
    </row>
    <row r="43" spans="1:11" ht="14.25" customHeight="1" x14ac:dyDescent="0.25">
      <c r="A43" s="490"/>
      <c r="B43" s="450" t="s">
        <v>50</v>
      </c>
      <c r="C43" s="451"/>
      <c r="D43" s="40"/>
      <c r="E43" s="7"/>
      <c r="F43" s="206">
        <f>F132</f>
        <v>4814.0880699999989</v>
      </c>
      <c r="G43" s="206">
        <f>G132</f>
        <v>4772.3897900000029</v>
      </c>
      <c r="H43" s="11"/>
      <c r="I43" s="344">
        <f>D41+G52-D130</f>
        <v>0</v>
      </c>
    </row>
    <row r="44" spans="1:11" ht="25.5" customHeight="1" x14ac:dyDescent="0.25">
      <c r="A44" s="490"/>
      <c r="B44" s="452" t="s">
        <v>76</v>
      </c>
      <c r="C44" s="453"/>
      <c r="D44" s="43">
        <f>+D41</f>
        <v>1923733.2717000032</v>
      </c>
      <c r="E44" s="61"/>
      <c r="F44" s="45">
        <f t="shared" ref="F44" si="5">+F41-F42-F43</f>
        <v>1478247.5727900027</v>
      </c>
      <c r="G44" s="45">
        <f>+G41-G42-G43</f>
        <v>1694175.2048000023</v>
      </c>
      <c r="H44" s="11"/>
      <c r="I44" s="61"/>
    </row>
    <row r="45" spans="1:11" ht="14.25" customHeight="1" x14ac:dyDescent="0.25">
      <c r="A45" s="490"/>
      <c r="B45" s="450" t="s">
        <v>77</v>
      </c>
      <c r="C45" s="451"/>
      <c r="D45" s="51"/>
      <c r="E45" s="61"/>
      <c r="F45" s="206">
        <f>F134</f>
        <v>24428.353009999999</v>
      </c>
      <c r="G45" s="36">
        <f>G134</f>
        <v>115910.42035</v>
      </c>
      <c r="H45" s="11"/>
      <c r="I45" s="110"/>
    </row>
    <row r="46" spans="1:11" ht="33" customHeight="1" x14ac:dyDescent="0.25">
      <c r="A46" s="490"/>
      <c r="B46" s="470" t="s">
        <v>84</v>
      </c>
      <c r="C46" s="471"/>
      <c r="D46" s="43">
        <f>+D44</f>
        <v>1923733.2717000032</v>
      </c>
      <c r="E46" s="61"/>
      <c r="F46" s="46">
        <f t="shared" ref="F46:G46" si="6">+F44-F45</f>
        <v>1453819.2197800027</v>
      </c>
      <c r="G46" s="46">
        <f t="shared" si="6"/>
        <v>1578264.7844500022</v>
      </c>
      <c r="H46" s="11"/>
      <c r="I46" s="61"/>
      <c r="J46" s="13"/>
    </row>
    <row r="47" spans="1:11" customFormat="1" ht="26.4" customHeight="1" x14ac:dyDescent="0.3"/>
    <row r="48" spans="1:11" customFormat="1" ht="27.75" customHeight="1" x14ac:dyDescent="0.3">
      <c r="A48" s="472" t="s">
        <v>48</v>
      </c>
      <c r="B48" s="473"/>
      <c r="C48" s="473"/>
      <c r="D48" s="473"/>
      <c r="E48" s="473"/>
      <c r="F48" s="473"/>
      <c r="G48" s="473"/>
      <c r="H48" s="473"/>
      <c r="I48" s="474"/>
    </row>
    <row r="49" spans="1:9" customFormat="1" ht="8.25" customHeight="1" x14ac:dyDescent="0.3"/>
    <row r="50" spans="1:9" s="5" customFormat="1" ht="26.4" x14ac:dyDescent="0.3">
      <c r="C50" s="41"/>
      <c r="D50" s="167"/>
      <c r="F50" s="73" t="str">
        <f>+F8</f>
        <v>Recaudación
 2025</v>
      </c>
      <c r="G50" s="73" t="str">
        <f>+G8</f>
        <v>Recaudación 
2026</v>
      </c>
      <c r="I50"/>
    </row>
    <row r="51" spans="1:9" customFormat="1" ht="8.25" customHeight="1" x14ac:dyDescent="0.3">
      <c r="D51" s="126"/>
    </row>
    <row r="52" spans="1:9" customFormat="1" ht="15.6" x14ac:dyDescent="0.3">
      <c r="A52" s="439" t="s">
        <v>47</v>
      </c>
      <c r="B52" s="439"/>
      <c r="C52" s="439"/>
      <c r="F52" s="81">
        <f>F55+F86</f>
        <v>1501.01466</v>
      </c>
      <c r="G52" s="81">
        <f>G55+G86</f>
        <v>27899.532660000008</v>
      </c>
    </row>
    <row r="53" spans="1:9" customFormat="1" ht="9.4499999999999993" customHeight="1" x14ac:dyDescent="0.3">
      <c r="D53" s="126"/>
    </row>
    <row r="54" spans="1:9" customFormat="1" ht="9.4499999999999993" customHeight="1" x14ac:dyDescent="0.3">
      <c r="D54" s="126"/>
    </row>
    <row r="55" spans="1:9" s="7" customFormat="1" ht="15.6" x14ac:dyDescent="0.3">
      <c r="A55" s="475" t="s">
        <v>93</v>
      </c>
      <c r="B55" s="475"/>
      <c r="C55" s="476"/>
      <c r="D55" s="168">
        <f>SUM(D58:D84)</f>
        <v>0</v>
      </c>
      <c r="E55"/>
      <c r="F55" s="234">
        <f>F80+F84</f>
        <v>0</v>
      </c>
      <c r="G55" s="234">
        <f>G80+G84</f>
        <v>0</v>
      </c>
      <c r="H55"/>
      <c r="I55" s="122"/>
    </row>
    <row r="56" spans="1:9" customFormat="1" ht="14.4" x14ac:dyDescent="0.3"/>
    <row r="57" spans="1:9" customFormat="1" ht="14.4" hidden="1" outlineLevel="1" x14ac:dyDescent="0.3"/>
    <row r="58" spans="1:9" s="5" customFormat="1" ht="14.4" hidden="1" outlineLevel="1" x14ac:dyDescent="0.3">
      <c r="A58" s="477" t="s">
        <v>20</v>
      </c>
      <c r="B58" s="511" t="s">
        <v>21</v>
      </c>
      <c r="C58" s="63" t="s">
        <v>1</v>
      </c>
      <c r="D58" s="169"/>
      <c r="E58" s="65"/>
      <c r="F58" s="204">
        <v>0</v>
      </c>
      <c r="G58" s="204">
        <v>0</v>
      </c>
      <c r="H58"/>
      <c r="I58" s="122"/>
    </row>
    <row r="59" spans="1:9" s="5" customFormat="1" ht="14.4" hidden="1" outlineLevel="1" x14ac:dyDescent="0.3">
      <c r="A59" s="477"/>
      <c r="B59" s="511"/>
      <c r="C59" s="67" t="s">
        <v>11</v>
      </c>
      <c r="D59" s="169"/>
      <c r="E59" s="65"/>
      <c r="F59" s="205">
        <v>0</v>
      </c>
      <c r="G59" s="205">
        <v>0</v>
      </c>
      <c r="H59"/>
      <c r="I59" s="257"/>
    </row>
    <row r="60" spans="1:9" s="5" customFormat="1" ht="14.4" hidden="1" outlineLevel="1" x14ac:dyDescent="0.3">
      <c r="A60" s="477"/>
      <c r="B60" s="511"/>
      <c r="C60" s="67" t="s">
        <v>15</v>
      </c>
      <c r="D60" s="169"/>
      <c r="E60" s="65"/>
      <c r="F60" s="205">
        <v>0</v>
      </c>
      <c r="G60" s="205">
        <v>0</v>
      </c>
      <c r="H60"/>
      <c r="I60" s="258"/>
    </row>
    <row r="61" spans="1:9" s="5" customFormat="1" ht="14.4" hidden="1" outlineLevel="1" x14ac:dyDescent="0.3">
      <c r="A61" s="477"/>
      <c r="B61" s="511"/>
      <c r="C61" s="67" t="s">
        <v>2</v>
      </c>
      <c r="D61" s="169"/>
      <c r="E61" s="65"/>
      <c r="F61" s="205">
        <v>0</v>
      </c>
      <c r="G61" s="205">
        <v>0</v>
      </c>
      <c r="H61"/>
      <c r="I61" s="257"/>
    </row>
    <row r="62" spans="1:9" s="5" customFormat="1" ht="14.4" hidden="1" outlineLevel="1" x14ac:dyDescent="0.3">
      <c r="A62" s="477"/>
      <c r="B62" s="511"/>
      <c r="C62" s="70" t="s">
        <v>14</v>
      </c>
      <c r="D62" s="169"/>
      <c r="E62" s="65"/>
      <c r="F62" s="205">
        <v>0</v>
      </c>
      <c r="G62" s="205">
        <v>0</v>
      </c>
      <c r="H62"/>
      <c r="I62" s="257"/>
    </row>
    <row r="63" spans="1:9" s="5" customFormat="1" ht="14.4" hidden="1" outlineLevel="1" x14ac:dyDescent="0.3">
      <c r="A63" s="477"/>
      <c r="B63" s="511"/>
      <c r="C63" s="70" t="s">
        <v>13</v>
      </c>
      <c r="D63" s="169"/>
      <c r="E63" s="65"/>
      <c r="F63" s="205">
        <v>0</v>
      </c>
      <c r="G63" s="205">
        <v>0</v>
      </c>
      <c r="H63"/>
      <c r="I63" s="257"/>
    </row>
    <row r="64" spans="1:9" s="5" customFormat="1" ht="14.4" hidden="1" outlineLevel="1" x14ac:dyDescent="0.3">
      <c r="A64" s="477"/>
      <c r="B64" s="511"/>
      <c r="C64" s="70" t="s">
        <v>12</v>
      </c>
      <c r="D64" s="169"/>
      <c r="E64" s="65"/>
      <c r="F64" s="205">
        <v>0</v>
      </c>
      <c r="G64" s="205">
        <v>0</v>
      </c>
      <c r="H64"/>
      <c r="I64" s="257"/>
    </row>
    <row r="65" spans="1:9" s="5" customFormat="1" ht="14.4" hidden="1" outlineLevel="1" x14ac:dyDescent="0.3">
      <c r="A65" s="477"/>
      <c r="B65" s="511"/>
      <c r="C65" s="70" t="s">
        <v>63</v>
      </c>
      <c r="D65" s="169"/>
      <c r="E65" s="65"/>
      <c r="F65" s="205">
        <v>0</v>
      </c>
      <c r="G65" s="205">
        <v>0</v>
      </c>
      <c r="H65"/>
      <c r="I65" s="257"/>
    </row>
    <row r="66" spans="1:9" s="5" customFormat="1" ht="14.4" hidden="1" outlineLevel="1" x14ac:dyDescent="0.3">
      <c r="A66" s="477"/>
      <c r="B66" s="511"/>
      <c r="C66" s="70" t="s">
        <v>67</v>
      </c>
      <c r="D66" s="169"/>
      <c r="E66" s="65"/>
      <c r="F66" s="205">
        <v>0</v>
      </c>
      <c r="G66" s="205">
        <v>0</v>
      </c>
      <c r="H66"/>
    </row>
    <row r="67" spans="1:9" s="5" customFormat="1" ht="14.4" hidden="1" outlineLevel="1" x14ac:dyDescent="0.3">
      <c r="A67" s="477"/>
      <c r="B67" s="511"/>
      <c r="C67" s="71" t="s">
        <v>40</v>
      </c>
      <c r="D67" s="169"/>
      <c r="E67" s="65"/>
      <c r="F67" s="205">
        <v>0</v>
      </c>
      <c r="G67" s="205">
        <v>0</v>
      </c>
      <c r="H67"/>
      <c r="I67" s="257"/>
    </row>
    <row r="68" spans="1:9" s="5" customFormat="1" ht="14.4" hidden="1" outlineLevel="1" x14ac:dyDescent="0.3">
      <c r="A68" s="477"/>
      <c r="B68" s="511"/>
      <c r="C68" s="71" t="s">
        <v>41</v>
      </c>
      <c r="D68" s="169"/>
      <c r="E68" s="65"/>
      <c r="F68" s="205">
        <v>0</v>
      </c>
      <c r="G68" s="205">
        <v>0</v>
      </c>
      <c r="H68"/>
      <c r="I68" s="257"/>
    </row>
    <row r="69" spans="1:9" s="5" customFormat="1" ht="14.4" hidden="1" outlineLevel="1" x14ac:dyDescent="0.3">
      <c r="A69" s="477"/>
      <c r="B69" s="511"/>
      <c r="C69" s="72" t="s">
        <v>18</v>
      </c>
      <c r="D69" s="169"/>
      <c r="E69" s="65"/>
      <c r="F69" s="205">
        <v>0</v>
      </c>
      <c r="G69" s="205">
        <v>0</v>
      </c>
      <c r="H69"/>
      <c r="I69" s="257"/>
    </row>
    <row r="70" spans="1:9" s="5" customFormat="1" ht="14.4" hidden="1" outlineLevel="1" x14ac:dyDescent="0.3">
      <c r="A70" s="477"/>
      <c r="B70" s="511"/>
      <c r="C70" s="72" t="s">
        <v>5</v>
      </c>
      <c r="D70" s="169"/>
      <c r="E70" s="65"/>
      <c r="F70" s="205">
        <v>0</v>
      </c>
      <c r="G70" s="205">
        <v>0</v>
      </c>
      <c r="H70"/>
      <c r="I70" s="257"/>
    </row>
    <row r="71" spans="1:9" s="5" customFormat="1" ht="14.4" hidden="1" outlineLevel="1" x14ac:dyDescent="0.3">
      <c r="A71" s="477"/>
      <c r="B71" s="511"/>
      <c r="C71" s="72" t="s">
        <v>6</v>
      </c>
      <c r="D71" s="169"/>
      <c r="E71" s="65"/>
      <c r="F71" s="205">
        <v>0</v>
      </c>
      <c r="G71" s="205">
        <v>0</v>
      </c>
      <c r="H71"/>
      <c r="I71" s="257"/>
    </row>
    <row r="72" spans="1:9" s="5" customFormat="1" ht="14.4" hidden="1" outlineLevel="1" x14ac:dyDescent="0.3">
      <c r="A72" s="477"/>
      <c r="B72" s="511"/>
      <c r="C72" s="72" t="s">
        <v>16</v>
      </c>
      <c r="D72" s="169"/>
      <c r="E72" s="65"/>
      <c r="F72" s="205">
        <v>0</v>
      </c>
      <c r="G72" s="205">
        <v>0</v>
      </c>
      <c r="H72"/>
    </row>
    <row r="73" spans="1:9" s="5" customFormat="1" ht="14.4" hidden="1" outlineLevel="1" x14ac:dyDescent="0.3">
      <c r="A73" s="477"/>
      <c r="B73" s="511"/>
      <c r="C73" s="72" t="s">
        <v>7</v>
      </c>
      <c r="D73" s="169"/>
      <c r="E73" s="65"/>
      <c r="F73" s="205">
        <v>0</v>
      </c>
      <c r="G73" s="205">
        <v>0</v>
      </c>
      <c r="H73"/>
      <c r="I73"/>
    </row>
    <row r="74" spans="1:9" s="5" customFormat="1" ht="14.4" hidden="1" outlineLevel="1" x14ac:dyDescent="0.3">
      <c r="A74" s="477"/>
      <c r="B74" s="511"/>
      <c r="C74" s="72" t="s">
        <v>17</v>
      </c>
      <c r="D74" s="169"/>
      <c r="E74" s="65"/>
      <c r="F74" s="205">
        <v>0</v>
      </c>
      <c r="G74" s="205">
        <v>0</v>
      </c>
      <c r="H74"/>
      <c r="I74"/>
    </row>
    <row r="75" spans="1:9" s="5" customFormat="1" ht="14.4" hidden="1" outlineLevel="1" x14ac:dyDescent="0.3">
      <c r="A75" s="477"/>
      <c r="B75" s="511"/>
      <c r="C75" s="72" t="s">
        <v>94</v>
      </c>
      <c r="D75" s="169"/>
      <c r="E75" s="65"/>
      <c r="F75" s="68">
        <v>0</v>
      </c>
      <c r="G75" s="68">
        <v>0</v>
      </c>
      <c r="H75"/>
      <c r="I75"/>
    </row>
    <row r="76" spans="1:9" s="5" customFormat="1" ht="14.4" hidden="1" outlineLevel="1" x14ac:dyDescent="0.3">
      <c r="A76" s="477"/>
      <c r="B76" s="511"/>
      <c r="C76" s="72" t="s">
        <v>95</v>
      </c>
      <c r="D76" s="169"/>
      <c r="E76" s="65"/>
      <c r="F76" s="68">
        <v>0</v>
      </c>
      <c r="G76" s="68">
        <v>0</v>
      </c>
      <c r="H76"/>
      <c r="I76"/>
    </row>
    <row r="77" spans="1:9" s="5" customFormat="1" ht="14.4" hidden="1" outlineLevel="1" x14ac:dyDescent="0.3">
      <c r="A77" s="477"/>
      <c r="B77" s="511"/>
      <c r="C77" s="72" t="s">
        <v>57</v>
      </c>
      <c r="D77" s="169"/>
      <c r="E77" s="65"/>
      <c r="F77" s="205">
        <v>0</v>
      </c>
      <c r="G77" s="205">
        <v>0</v>
      </c>
      <c r="H77"/>
      <c r="I77" s="109"/>
    </row>
    <row r="78" spans="1:9" s="5" customFormat="1" ht="14.4" hidden="1" outlineLevel="1" x14ac:dyDescent="0.3">
      <c r="A78" s="477"/>
      <c r="B78" s="511"/>
      <c r="C78" s="72" t="s">
        <v>58</v>
      </c>
      <c r="D78" s="169"/>
      <c r="E78" s="65"/>
      <c r="F78" s="205">
        <v>0</v>
      </c>
      <c r="G78" s="205">
        <v>0</v>
      </c>
      <c r="H78"/>
      <c r="I78" s="122"/>
    </row>
    <row r="79" spans="1:9" s="5" customFormat="1" ht="14.4" hidden="1" outlineLevel="1" x14ac:dyDescent="0.3">
      <c r="A79" s="477"/>
      <c r="B79" s="511"/>
      <c r="C79" s="72" t="s">
        <v>8</v>
      </c>
      <c r="D79" s="169"/>
      <c r="E79" s="65"/>
      <c r="F79" s="205">
        <v>0</v>
      </c>
      <c r="G79" s="205">
        <v>0</v>
      </c>
      <c r="H79"/>
      <c r="I79" s="274"/>
    </row>
    <row r="80" spans="1:9" s="5" customFormat="1" ht="14.4" hidden="1" outlineLevel="1" x14ac:dyDescent="0.3">
      <c r="A80" s="477"/>
      <c r="B80" s="511"/>
      <c r="C80" s="174" t="s">
        <v>55</v>
      </c>
      <c r="D80" s="169"/>
      <c r="E80" s="65"/>
      <c r="F80" s="178">
        <f>SUM(F67:F79)+F58</f>
        <v>0</v>
      </c>
      <c r="G80" s="178">
        <f>SUM(G67:G79)+G58</f>
        <v>0</v>
      </c>
      <c r="H80"/>
    </row>
    <row r="81" spans="1:9" s="5" customFormat="1" ht="14.4" hidden="1" outlineLevel="1" x14ac:dyDescent="0.3">
      <c r="A81" s="477"/>
      <c r="B81" s="171"/>
      <c r="C81" s="175"/>
      <c r="D81" s="169"/>
      <c r="E81" s="173"/>
      <c r="F81" s="169"/>
      <c r="G81" s="169"/>
      <c r="H81"/>
    </row>
    <row r="82" spans="1:9" s="5" customFormat="1" ht="14.4" hidden="1" outlineLevel="1" x14ac:dyDescent="0.3">
      <c r="A82" s="477"/>
      <c r="B82" s="512" t="s">
        <v>22</v>
      </c>
      <c r="C82" s="37" t="s">
        <v>38</v>
      </c>
      <c r="D82" s="169"/>
      <c r="E82" s="65"/>
      <c r="F82" s="78">
        <v>0</v>
      </c>
      <c r="G82" s="78">
        <v>0</v>
      </c>
      <c r="H82"/>
      <c r="I82"/>
    </row>
    <row r="83" spans="1:9" s="5" customFormat="1" ht="14.4" hidden="1" outlineLevel="1" x14ac:dyDescent="0.3">
      <c r="A83" s="477"/>
      <c r="B83" s="512"/>
      <c r="C83" s="39" t="s">
        <v>39</v>
      </c>
      <c r="D83" s="169"/>
      <c r="E83" s="65"/>
      <c r="F83" s="68">
        <v>0</v>
      </c>
      <c r="G83" s="68">
        <v>0</v>
      </c>
      <c r="H83"/>
      <c r="I83"/>
    </row>
    <row r="84" spans="1:9" s="5" customFormat="1" ht="14.4" hidden="1" outlineLevel="1" x14ac:dyDescent="0.3">
      <c r="A84" s="477"/>
      <c r="B84" s="512"/>
      <c r="C84" s="74" t="s">
        <v>61</v>
      </c>
      <c r="D84" s="169"/>
      <c r="E84" s="65"/>
      <c r="F84" s="74">
        <v>0</v>
      </c>
      <c r="G84" s="74">
        <v>0</v>
      </c>
      <c r="H84"/>
      <c r="I84"/>
    </row>
    <row r="85" spans="1:9" s="28" customFormat="1" ht="14.4" collapsed="1" x14ac:dyDescent="0.3">
      <c r="A85" s="170"/>
      <c r="B85" s="171"/>
      <c r="C85" s="172"/>
      <c r="D85" s="169"/>
      <c r="E85" s="173"/>
      <c r="F85" s="169"/>
      <c r="G85" s="169"/>
      <c r="H85" s="126"/>
      <c r="I85" s="126"/>
    </row>
    <row r="86" spans="1:9" s="28" customFormat="1" ht="15.6" x14ac:dyDescent="0.3">
      <c r="A86" s="440"/>
      <c r="B86" s="443" t="s">
        <v>187</v>
      </c>
      <c r="C86" s="322" t="s">
        <v>188</v>
      </c>
      <c r="D86" s="324">
        <f>D88+D87</f>
        <v>27899.532660000008</v>
      </c>
      <c r="E86" s="169"/>
      <c r="F86" s="324">
        <f>F88+F87</f>
        <v>1501.01466</v>
      </c>
      <c r="G86" s="324">
        <f>G88+G87</f>
        <v>27899.532660000008</v>
      </c>
      <c r="H86" s="126"/>
      <c r="I86" s="126"/>
    </row>
    <row r="87" spans="1:9" s="28" customFormat="1" ht="14.4" x14ac:dyDescent="0.3">
      <c r="A87" s="441"/>
      <c r="B87" s="443"/>
      <c r="C87" s="336" t="s">
        <v>94</v>
      </c>
      <c r="D87" s="325">
        <f>D123</f>
        <v>27.03434</v>
      </c>
      <c r="E87" s="169"/>
      <c r="F87" s="325">
        <f>F123</f>
        <v>1501.01466</v>
      </c>
      <c r="G87" s="325">
        <f>G123</f>
        <v>27.03434</v>
      </c>
      <c r="H87" s="126"/>
      <c r="I87" s="126"/>
    </row>
    <row r="88" spans="1:9" s="28" customFormat="1" ht="16.2" x14ac:dyDescent="0.3">
      <c r="A88" s="442"/>
      <c r="B88" s="443"/>
      <c r="C88" s="328" t="s">
        <v>192</v>
      </c>
      <c r="D88" s="327">
        <f>D124</f>
        <v>27872.49832000001</v>
      </c>
      <c r="E88" s="225"/>
      <c r="F88" s="327">
        <f>F124</f>
        <v>0</v>
      </c>
      <c r="G88" s="327">
        <f>G124</f>
        <v>27872.49832000001</v>
      </c>
      <c r="H88" s="126"/>
      <c r="I88" s="126"/>
    </row>
    <row r="89" spans="1:9" s="28" customFormat="1" ht="14.4" x14ac:dyDescent="0.3">
      <c r="A89" s="371"/>
      <c r="B89" s="372"/>
      <c r="C89" s="373"/>
      <c r="D89" s="125"/>
      <c r="E89" s="225"/>
      <c r="F89" s="169"/>
      <c r="G89" s="374"/>
      <c r="H89" s="126"/>
      <c r="I89" s="126"/>
    </row>
    <row r="90" spans="1:9" s="28" customFormat="1" ht="14.4" x14ac:dyDescent="0.3">
      <c r="A90" s="371"/>
      <c r="B90" s="372"/>
      <c r="C90" s="373"/>
      <c r="D90" s="125"/>
      <c r="E90" s="225"/>
      <c r="F90" s="169"/>
      <c r="G90" s="374"/>
      <c r="H90" s="126"/>
      <c r="I90" s="126"/>
    </row>
    <row r="91" spans="1:9" ht="17.399999999999999" collapsed="1" x14ac:dyDescent="0.25">
      <c r="A91" s="491" t="s">
        <v>51</v>
      </c>
      <c r="B91" s="492"/>
      <c r="C91" s="492"/>
      <c r="D91" s="492"/>
      <c r="E91" s="492"/>
      <c r="F91" s="492"/>
      <c r="G91" s="492"/>
      <c r="H91" s="492"/>
      <c r="I91" s="493"/>
    </row>
    <row r="92" spans="1:9" ht="8.25" customHeight="1" x14ac:dyDescent="0.3">
      <c r="C92" s="272"/>
      <c r="D92"/>
      <c r="G92" s="4"/>
    </row>
    <row r="93" spans="1:9" s="5" customFormat="1" ht="51" customHeight="1" x14ac:dyDescent="0.3">
      <c r="C93" s="41"/>
      <c r="D93" s="82" t="str">
        <f>+D8</f>
        <v>Meta 
2026 (11)</v>
      </c>
      <c r="E93"/>
      <c r="F93" s="82" t="str">
        <f>+F8</f>
        <v>Recaudación
 2025</v>
      </c>
      <c r="G93" s="82" t="str">
        <f>+G8</f>
        <v>Recaudación 
2026</v>
      </c>
      <c r="H93"/>
      <c r="I93" s="82" t="str">
        <f>+I8</f>
        <v>Participación de la Recaudación 2026</v>
      </c>
    </row>
    <row r="94" spans="1:9" customFormat="1" ht="6" customHeight="1" x14ac:dyDescent="0.3"/>
    <row r="95" spans="1:9" s="5" customFormat="1" ht="15.9" customHeight="1" x14ac:dyDescent="0.25">
      <c r="A95" s="494" t="s">
        <v>20</v>
      </c>
      <c r="B95" s="435" t="s">
        <v>21</v>
      </c>
      <c r="C95" s="98" t="s">
        <v>1</v>
      </c>
      <c r="D95" s="214">
        <f t="shared" ref="D95:F95" si="7">D96+D98+D99+D100+D97</f>
        <v>628916.63001999841</v>
      </c>
      <c r="E95" s="214"/>
      <c r="F95" s="214">
        <f t="shared" si="7"/>
        <v>543784.20256000094</v>
      </c>
      <c r="G95" s="66">
        <f>G96+G98+G99+G100+G97</f>
        <v>628916.63001999841</v>
      </c>
      <c r="H95" s="11"/>
      <c r="I95" s="469">
        <f>+G117/G130</f>
        <v>0.83222286274510349</v>
      </c>
    </row>
    <row r="96" spans="1:9" ht="15.9" customHeight="1" outlineLevel="1" x14ac:dyDescent="0.25">
      <c r="A96" s="494"/>
      <c r="B96" s="436"/>
      <c r="C96" s="99" t="s">
        <v>43</v>
      </c>
      <c r="D96" s="205">
        <v>386585.4309499985</v>
      </c>
      <c r="E96" s="173"/>
      <c r="F96" s="205">
        <v>321789.40377000096</v>
      </c>
      <c r="G96" s="69">
        <v>386585.4309499985</v>
      </c>
      <c r="I96" s="464"/>
    </row>
    <row r="97" spans="1:9" s="190" customFormat="1" ht="15.9" customHeight="1" outlineLevel="1" x14ac:dyDescent="0.25">
      <c r="A97" s="494"/>
      <c r="B97" s="436"/>
      <c r="C97" s="266" t="s">
        <v>183</v>
      </c>
      <c r="D97" s="206">
        <v>187297.7566599999</v>
      </c>
      <c r="E97" s="276"/>
      <c r="F97" s="205">
        <v>170818.77695</v>
      </c>
      <c r="G97" s="69">
        <v>187297.7566599999</v>
      </c>
      <c r="I97" s="463"/>
    </row>
    <row r="98" spans="1:9" s="190" customFormat="1" ht="15.9" customHeight="1" outlineLevel="1" x14ac:dyDescent="0.25">
      <c r="A98" s="494"/>
      <c r="B98" s="436"/>
      <c r="C98" s="99" t="s">
        <v>182</v>
      </c>
      <c r="D98" s="206">
        <v>4202.4928400000017</v>
      </c>
      <c r="E98" s="276"/>
      <c r="F98" s="205">
        <v>0</v>
      </c>
      <c r="G98" s="69">
        <v>4202.4928400000017</v>
      </c>
      <c r="I98" s="463"/>
    </row>
    <row r="99" spans="1:9" ht="15.9" customHeight="1" outlineLevel="1" x14ac:dyDescent="0.25">
      <c r="A99" s="494"/>
      <c r="B99" s="436"/>
      <c r="C99" s="99" t="s">
        <v>15</v>
      </c>
      <c r="D99" s="206">
        <v>26.00038</v>
      </c>
      <c r="E99" s="173"/>
      <c r="F99" s="205">
        <v>82.08596</v>
      </c>
      <c r="G99" s="69">
        <v>26.00038</v>
      </c>
      <c r="I99" s="464"/>
    </row>
    <row r="100" spans="1:9" ht="15.9" customHeight="1" outlineLevel="1" x14ac:dyDescent="0.25">
      <c r="A100" s="494"/>
      <c r="B100" s="436"/>
      <c r="C100" s="99" t="s">
        <v>44</v>
      </c>
      <c r="D100" s="144">
        <v>50804.949189999985</v>
      </c>
      <c r="E100" s="144"/>
      <c r="F100" s="144">
        <f t="shared" ref="F100" si="8">F101+F102+F103+F104+F105</f>
        <v>51093.935880000005</v>
      </c>
      <c r="G100" s="349">
        <f>G101+G102+G103+G104+G105</f>
        <v>50804.949189999985</v>
      </c>
      <c r="I100" s="464"/>
    </row>
    <row r="101" spans="1:9" ht="15.9" customHeight="1" outlineLevel="1" x14ac:dyDescent="0.25">
      <c r="A101" s="494"/>
      <c r="B101" s="436"/>
      <c r="C101" s="100" t="s">
        <v>14</v>
      </c>
      <c r="D101" s="206">
        <v>13613.263760000011</v>
      </c>
      <c r="E101" s="173"/>
      <c r="F101" s="205">
        <v>22810.611939999999</v>
      </c>
      <c r="G101" s="69">
        <v>13613.263760000011</v>
      </c>
      <c r="I101" s="464"/>
    </row>
    <row r="102" spans="1:9" ht="15.9" customHeight="1" outlineLevel="1" x14ac:dyDescent="0.25">
      <c r="A102" s="494"/>
      <c r="B102" s="436"/>
      <c r="C102" s="100" t="s">
        <v>13</v>
      </c>
      <c r="D102" s="206">
        <v>34569.484949999976</v>
      </c>
      <c r="E102" s="65"/>
      <c r="F102" s="205">
        <v>26409.382310000001</v>
      </c>
      <c r="G102" s="69">
        <v>34569.484949999976</v>
      </c>
      <c r="I102" s="464"/>
    </row>
    <row r="103" spans="1:9" ht="15.9" customHeight="1" outlineLevel="1" x14ac:dyDescent="0.25">
      <c r="A103" s="494"/>
      <c r="B103" s="436"/>
      <c r="C103" s="100" t="s">
        <v>12</v>
      </c>
      <c r="D103" s="206">
        <v>2572.8274999999999</v>
      </c>
      <c r="E103" s="65"/>
      <c r="F103" s="205">
        <v>1803.40653</v>
      </c>
      <c r="G103" s="69">
        <v>2572.8274999999999</v>
      </c>
      <c r="I103" s="464"/>
    </row>
    <row r="104" spans="1:9" ht="15.9" customHeight="1" outlineLevel="1" x14ac:dyDescent="0.25">
      <c r="A104" s="494"/>
      <c r="B104" s="436"/>
      <c r="C104" s="100" t="s">
        <v>63</v>
      </c>
      <c r="D104" s="206">
        <v>49.372979999999991</v>
      </c>
      <c r="E104" s="65"/>
      <c r="F104" s="205">
        <v>70.535100000000043</v>
      </c>
      <c r="G104" s="69">
        <v>49.372979999999991</v>
      </c>
      <c r="I104" s="464"/>
    </row>
    <row r="105" spans="1:9" ht="15.9" customHeight="1" outlineLevel="1" x14ac:dyDescent="0.25">
      <c r="A105" s="494"/>
      <c r="B105" s="436"/>
      <c r="C105" s="100" t="s">
        <v>67</v>
      </c>
      <c r="D105" s="206">
        <v>0</v>
      </c>
      <c r="E105" s="65"/>
      <c r="F105" s="205">
        <v>0</v>
      </c>
      <c r="G105" s="69">
        <v>0</v>
      </c>
      <c r="I105" s="464"/>
    </row>
    <row r="106" spans="1:9" ht="15.9" customHeight="1" x14ac:dyDescent="0.25">
      <c r="A106" s="494"/>
      <c r="B106" s="436"/>
      <c r="C106" s="71" t="s">
        <v>40</v>
      </c>
      <c r="D106" s="206">
        <v>727783.20421000477</v>
      </c>
      <c r="E106" s="202"/>
      <c r="F106" s="205">
        <v>655139.56430000241</v>
      </c>
      <c r="G106" s="69">
        <v>727783.20421000477</v>
      </c>
      <c r="H106" s="11"/>
      <c r="I106" s="464"/>
    </row>
    <row r="107" spans="1:9" ht="15.9" customHeight="1" x14ac:dyDescent="0.25">
      <c r="A107" s="494"/>
      <c r="B107" s="436"/>
      <c r="C107" s="101" t="s">
        <v>41</v>
      </c>
      <c r="D107" s="206">
        <v>45608.531509999993</v>
      </c>
      <c r="E107" s="202"/>
      <c r="F107" s="205">
        <v>39735.324439999989</v>
      </c>
      <c r="G107" s="69">
        <v>45608.531509999993</v>
      </c>
      <c r="H107" s="11"/>
      <c r="I107" s="464"/>
    </row>
    <row r="108" spans="1:9" s="5" customFormat="1" ht="15.9" customHeight="1" x14ac:dyDescent="0.25">
      <c r="A108" s="494"/>
      <c r="B108" s="436"/>
      <c r="C108" s="102" t="s">
        <v>122</v>
      </c>
      <c r="D108" s="206">
        <v>3912.60583</v>
      </c>
      <c r="E108" s="65"/>
      <c r="F108" s="205">
        <v>3444.9163899999999</v>
      </c>
      <c r="G108" s="69">
        <v>3912.60583</v>
      </c>
      <c r="H108" s="7"/>
      <c r="I108" s="464"/>
    </row>
    <row r="109" spans="1:9" ht="15.9" customHeight="1" x14ac:dyDescent="0.25">
      <c r="A109" s="494"/>
      <c r="B109" s="436"/>
      <c r="C109" s="102" t="s">
        <v>5</v>
      </c>
      <c r="D109" s="206">
        <v>25305.977650000081</v>
      </c>
      <c r="E109" s="65"/>
      <c r="F109" s="205">
        <v>23874.763919999928</v>
      </c>
      <c r="G109" s="69">
        <v>25305.977650000081</v>
      </c>
      <c r="H109" s="11"/>
      <c r="I109" s="464"/>
    </row>
    <row r="110" spans="1:9" ht="15.9" customHeight="1" x14ac:dyDescent="0.25">
      <c r="A110" s="494"/>
      <c r="B110" s="436"/>
      <c r="C110" s="102" t="s">
        <v>6</v>
      </c>
      <c r="D110" s="206">
        <v>112851.46914</v>
      </c>
      <c r="E110" s="65"/>
      <c r="F110" s="205">
        <v>90508.483879999971</v>
      </c>
      <c r="G110" s="69">
        <v>112851.46914</v>
      </c>
      <c r="H110" s="11"/>
      <c r="I110" s="464"/>
    </row>
    <row r="111" spans="1:9" ht="15.9" customHeight="1" x14ac:dyDescent="0.25">
      <c r="A111" s="494"/>
      <c r="B111" s="436"/>
      <c r="C111" s="102" t="s">
        <v>16</v>
      </c>
      <c r="D111" s="206">
        <v>2299.1549799999998</v>
      </c>
      <c r="E111" s="65"/>
      <c r="F111" s="205">
        <v>2404.8032800000001</v>
      </c>
      <c r="G111" s="69">
        <v>2299.1549799999998</v>
      </c>
      <c r="H111" s="11"/>
      <c r="I111" s="464"/>
    </row>
    <row r="112" spans="1:9" ht="15.9" customHeight="1" x14ac:dyDescent="0.25">
      <c r="A112" s="494"/>
      <c r="B112" s="436"/>
      <c r="C112" s="102" t="s">
        <v>7</v>
      </c>
      <c r="D112" s="206">
        <v>44599.572449999992</v>
      </c>
      <c r="E112" s="65"/>
      <c r="F112" s="205">
        <v>3076.226090000001</v>
      </c>
      <c r="G112" s="69">
        <v>44599.572449999992</v>
      </c>
      <c r="H112" s="11"/>
      <c r="I112" s="464"/>
    </row>
    <row r="113" spans="1:9" ht="15.9" customHeight="1" x14ac:dyDescent="0.25">
      <c r="A113" s="494"/>
      <c r="B113" s="436"/>
      <c r="C113" s="102" t="s">
        <v>169</v>
      </c>
      <c r="D113" s="206">
        <v>22015.70391</v>
      </c>
      <c r="E113" s="65"/>
      <c r="F113" s="205">
        <v>19463.88798</v>
      </c>
      <c r="G113" s="69">
        <v>22015.70391</v>
      </c>
      <c r="H113" s="11"/>
      <c r="I113" s="464"/>
    </row>
    <row r="114" spans="1:9" ht="15.9" customHeight="1" x14ac:dyDescent="0.25">
      <c r="A114" s="494"/>
      <c r="B114" s="436"/>
      <c r="C114" s="102" t="s">
        <v>57</v>
      </c>
      <c r="D114" s="206">
        <v>3508.7185900001032</v>
      </c>
      <c r="E114" s="65"/>
      <c r="F114" s="205">
        <v>4561.7974299999933</v>
      </c>
      <c r="G114" s="69">
        <v>3508.7185900001032</v>
      </c>
      <c r="H114" s="11"/>
      <c r="I114" s="464"/>
    </row>
    <row r="115" spans="1:9" ht="15.9" customHeight="1" x14ac:dyDescent="0.25">
      <c r="A115" s="494"/>
      <c r="B115" s="436"/>
      <c r="C115" s="102" t="s">
        <v>58</v>
      </c>
      <c r="D115" s="206">
        <v>5941.9537200002906</v>
      </c>
      <c r="E115" s="65"/>
      <c r="F115" s="205">
        <v>4392.8255800001216</v>
      </c>
      <c r="G115" s="69">
        <v>5941.9537200002906</v>
      </c>
      <c r="H115" s="11"/>
      <c r="I115" s="464"/>
    </row>
    <row r="116" spans="1:9" ht="15.9" customHeight="1" x14ac:dyDescent="0.25">
      <c r="A116" s="494"/>
      <c r="B116" s="436"/>
      <c r="C116" s="72" t="s">
        <v>74</v>
      </c>
      <c r="D116" s="206">
        <v>1449.9172000004614</v>
      </c>
      <c r="E116" s="65"/>
      <c r="F116" s="205">
        <v>1418.2478300000002</v>
      </c>
      <c r="G116" s="69">
        <v>1449.91876</v>
      </c>
      <c r="H116" s="11"/>
      <c r="I116" s="464"/>
    </row>
    <row r="117" spans="1:9" s="7" customFormat="1" ht="18" customHeight="1" x14ac:dyDescent="0.25">
      <c r="A117" s="494"/>
      <c r="B117" s="437"/>
      <c r="C117" s="83" t="s">
        <v>55</v>
      </c>
      <c r="D117" s="84">
        <f>+D95+D106+D107+SUM(D108:D116)</f>
        <v>1624193.4392100039</v>
      </c>
      <c r="E117" s="61"/>
      <c r="F117" s="84">
        <f>+F95+F106+F107+SUM(F108:F116)</f>
        <v>1391805.0436800031</v>
      </c>
      <c r="G117" s="84">
        <f>+G95+G106+G107+SUM(G108:G116)</f>
        <v>1624193.4407700035</v>
      </c>
      <c r="I117" s="465"/>
    </row>
    <row r="118" spans="1:9" ht="10.5" customHeight="1" x14ac:dyDescent="0.3">
      <c r="A118" s="494"/>
      <c r="B118" s="21"/>
      <c r="C118" s="34"/>
      <c r="D118" s="17"/>
      <c r="E118" s="17"/>
      <c r="F118" s="17"/>
      <c r="G118" s="17"/>
      <c r="H118" s="7"/>
      <c r="I118" s="35"/>
    </row>
    <row r="119" spans="1:9" ht="18.75" customHeight="1" x14ac:dyDescent="0.25">
      <c r="A119" s="494"/>
      <c r="B119" s="466" t="s">
        <v>22</v>
      </c>
      <c r="C119" s="76" t="s">
        <v>38</v>
      </c>
      <c r="D119" s="78">
        <v>277670.23446999892</v>
      </c>
      <c r="E119" s="77"/>
      <c r="F119" s="78">
        <v>227660.02809000079</v>
      </c>
      <c r="G119" s="350">
        <v>277670.23446999892</v>
      </c>
      <c r="H119" s="7"/>
      <c r="I119" s="469">
        <f>+G121/G130</f>
        <v>0.15348165473617123</v>
      </c>
    </row>
    <row r="120" spans="1:9" ht="18.75" customHeight="1" x14ac:dyDescent="0.25">
      <c r="A120" s="494"/>
      <c r="B120" s="467"/>
      <c r="C120" s="79" t="s">
        <v>39</v>
      </c>
      <c r="D120" s="68">
        <v>21869.598020000001</v>
      </c>
      <c r="E120" s="77"/>
      <c r="F120" s="68">
        <v>18392.69454</v>
      </c>
      <c r="G120" s="264">
        <v>21869.598020000001</v>
      </c>
      <c r="H120" s="7"/>
      <c r="I120" s="464"/>
    </row>
    <row r="121" spans="1:9" s="7" customFormat="1" ht="18.75" customHeight="1" x14ac:dyDescent="0.3">
      <c r="A121" s="494"/>
      <c r="B121" s="468"/>
      <c r="C121" s="97" t="s">
        <v>61</v>
      </c>
      <c r="D121" s="84">
        <f>SUM(D119:D120)</f>
        <v>299539.83248999889</v>
      </c>
      <c r="F121" s="84">
        <f>SUM(F119:F120)</f>
        <v>246052.72263000079</v>
      </c>
      <c r="G121" s="84">
        <f>SUM(G119:G120)</f>
        <v>299539.83248999889</v>
      </c>
      <c r="H121" s="11"/>
      <c r="I121" s="465"/>
    </row>
    <row r="122" spans="1:9" s="7" customFormat="1" ht="15.6" x14ac:dyDescent="0.3">
      <c r="A122" s="494"/>
      <c r="B122" s="21"/>
      <c r="C122" s="18"/>
      <c r="D122" s="19"/>
      <c r="F122" s="19"/>
      <c r="G122" s="22"/>
      <c r="H122" s="11"/>
      <c r="I122" s="35"/>
    </row>
    <row r="123" spans="1:9" s="7" customFormat="1" ht="16.95" customHeight="1" x14ac:dyDescent="0.3">
      <c r="A123" s="494"/>
      <c r="B123" s="506" t="s">
        <v>187</v>
      </c>
      <c r="C123" s="351" t="s">
        <v>94</v>
      </c>
      <c r="D123" s="64">
        <v>27.03434</v>
      </c>
      <c r="F123" s="64">
        <v>1501.01466</v>
      </c>
      <c r="G123" s="350">
        <v>27.03434</v>
      </c>
      <c r="I123" s="469">
        <f>+G125/G130</f>
        <v>1.42954825187252E-2</v>
      </c>
    </row>
    <row r="124" spans="1:9" s="7" customFormat="1" ht="16.95" customHeight="1" x14ac:dyDescent="0.3">
      <c r="A124" s="494"/>
      <c r="B124" s="506"/>
      <c r="C124" s="352" t="s">
        <v>192</v>
      </c>
      <c r="D124" s="354">
        <v>27872.49832000001</v>
      </c>
      <c r="E124" s="77"/>
      <c r="F124" s="354">
        <v>0</v>
      </c>
      <c r="G124" s="353">
        <v>27872.49832000001</v>
      </c>
      <c r="I124" s="464"/>
    </row>
    <row r="125" spans="1:9" s="7" customFormat="1" ht="16.95" customHeight="1" x14ac:dyDescent="0.3">
      <c r="A125" s="494"/>
      <c r="B125" s="506"/>
      <c r="C125" s="97" t="s">
        <v>195</v>
      </c>
      <c r="D125" s="84">
        <f>SUM(D123:D124)</f>
        <v>27899.532660000008</v>
      </c>
      <c r="F125" s="84">
        <f>SUM(F123:F124)</f>
        <v>1501.01466</v>
      </c>
      <c r="G125" s="84">
        <f>SUM(G123:G124)</f>
        <v>27899.532660000008</v>
      </c>
      <c r="H125" s="11"/>
      <c r="I125" s="465"/>
    </row>
    <row r="126" spans="1:9" s="7" customFormat="1" ht="15.6" x14ac:dyDescent="0.3">
      <c r="A126" s="494"/>
      <c r="B126" s="21"/>
      <c r="C126" s="18"/>
      <c r="D126" s="22"/>
      <c r="F126" s="19"/>
      <c r="G126" s="22"/>
      <c r="H126" s="11"/>
      <c r="I126" s="35"/>
    </row>
    <row r="127" spans="1:9" s="7" customFormat="1" ht="15.75" customHeight="1" x14ac:dyDescent="0.3">
      <c r="A127" s="494"/>
      <c r="B127" s="482" t="s">
        <v>24</v>
      </c>
      <c r="C127" s="482"/>
      <c r="D127" s="85">
        <f>D130-D128</f>
        <v>874788.63031999907</v>
      </c>
      <c r="F127" s="85">
        <f t="shared" ref="F127:G127" si="9">F130-F128</f>
        <v>694986.25321000093</v>
      </c>
      <c r="G127" s="85">
        <f t="shared" si="9"/>
        <v>874788.63187999884</v>
      </c>
      <c r="H127" s="11"/>
      <c r="I127" s="86">
        <f>+G127/$G$130</f>
        <v>0.44823423198587925</v>
      </c>
    </row>
    <row r="128" spans="1:9" s="7" customFormat="1" ht="15.75" customHeight="1" x14ac:dyDescent="0.25">
      <c r="A128" s="494"/>
      <c r="B128" s="482" t="s">
        <v>25</v>
      </c>
      <c r="C128" s="482"/>
      <c r="D128" s="85">
        <f>+D106+D107+D108+D121</f>
        <v>1076844.1740400037</v>
      </c>
      <c r="F128" s="85">
        <f>+F106+F107+F108+F121</f>
        <v>944372.52776000323</v>
      </c>
      <c r="G128" s="85">
        <f>+G106+G107+G108+G121</f>
        <v>1076844.1740400037</v>
      </c>
      <c r="H128" s="61"/>
      <c r="I128" s="86">
        <f>+G128/$G$130</f>
        <v>0.55176576801412081</v>
      </c>
    </row>
    <row r="129" spans="1:11" ht="13.8" x14ac:dyDescent="0.25">
      <c r="B129" s="21"/>
      <c r="C129" s="18"/>
      <c r="D129" s="22"/>
      <c r="E129" s="7"/>
      <c r="F129" s="20"/>
      <c r="G129" s="20"/>
      <c r="H129" s="11"/>
      <c r="I129" s="21"/>
    </row>
    <row r="130" spans="1:11" ht="26.25" customHeight="1" x14ac:dyDescent="0.3">
      <c r="A130" s="501" t="s">
        <v>26</v>
      </c>
      <c r="B130" s="495" t="s">
        <v>129</v>
      </c>
      <c r="C130" s="496"/>
      <c r="D130" s="87">
        <f>+D117+D121+D125</f>
        <v>1951632.8043600027</v>
      </c>
      <c r="E130"/>
      <c r="F130" s="87">
        <f>+F117+F121+F125</f>
        <v>1639358.7809700042</v>
      </c>
      <c r="G130" s="87">
        <f>+G117+G121+G125</f>
        <v>1951632.8059200025</v>
      </c>
      <c r="H130" s="13"/>
      <c r="I130" s="13"/>
      <c r="J130" s="15"/>
    </row>
    <row r="131" spans="1:11" ht="14.25" customHeight="1" x14ac:dyDescent="0.25">
      <c r="A131" s="501"/>
      <c r="B131" s="497" t="s">
        <v>130</v>
      </c>
      <c r="C131" s="498"/>
      <c r="D131" s="88"/>
      <c r="E131" s="77"/>
      <c r="F131" s="88">
        <v>154796.1054500014</v>
      </c>
      <c r="G131" s="88">
        <v>224785.67867000031</v>
      </c>
      <c r="H131" s="11"/>
      <c r="I131" s="344">
        <v>6.0070306062698364E-8</v>
      </c>
      <c r="J131" s="176"/>
    </row>
    <row r="132" spans="1:11" ht="14.25" customHeight="1" x14ac:dyDescent="0.25">
      <c r="A132" s="501"/>
      <c r="B132" s="497" t="s">
        <v>131</v>
      </c>
      <c r="C132" s="498"/>
      <c r="D132" s="88"/>
      <c r="E132" s="77"/>
      <c r="F132" s="88">
        <v>4814.0880699999989</v>
      </c>
      <c r="G132" s="88">
        <v>4772.3897900000029</v>
      </c>
      <c r="H132" s="11"/>
      <c r="I132" s="344">
        <v>-3.4924596548080444E-9</v>
      </c>
    </row>
    <row r="133" spans="1:11" ht="27.45" customHeight="1" x14ac:dyDescent="0.3">
      <c r="A133" s="501"/>
      <c r="B133" s="495" t="s">
        <v>132</v>
      </c>
      <c r="C133" s="496"/>
      <c r="D133" s="87"/>
      <c r="E133"/>
      <c r="F133" s="89">
        <f>+F130-F131-F132</f>
        <v>1479748.5874500028</v>
      </c>
      <c r="G133" s="89">
        <f>+G130-G131-G132</f>
        <v>1722074.7374600023</v>
      </c>
      <c r="H133" s="11"/>
      <c r="I133" s="61"/>
    </row>
    <row r="134" spans="1:11" ht="14.25" customHeight="1" x14ac:dyDescent="0.3">
      <c r="A134" s="501"/>
      <c r="B134" s="497" t="s">
        <v>133</v>
      </c>
      <c r="C134" s="498"/>
      <c r="D134" s="90"/>
      <c r="E134" s="91"/>
      <c r="F134" s="270">
        <v>24428.353009999999</v>
      </c>
      <c r="G134" s="270">
        <v>115910.42035</v>
      </c>
      <c r="H134" s="11"/>
      <c r="I134" s="344">
        <f>G134-'Recaudación abierta'!G69</f>
        <v>0</v>
      </c>
    </row>
    <row r="135" spans="1:11" ht="38.25" customHeight="1" x14ac:dyDescent="0.3">
      <c r="A135" s="501"/>
      <c r="B135" s="499" t="s">
        <v>134</v>
      </c>
      <c r="C135" s="500"/>
      <c r="D135" s="87"/>
      <c r="E135"/>
      <c r="F135" s="93">
        <f>+F133-F134</f>
        <v>1455320.2344400028</v>
      </c>
      <c r="G135" s="93">
        <f>+G133-G134</f>
        <v>1606164.3171100023</v>
      </c>
      <c r="H135" s="11"/>
      <c r="I135" s="103"/>
    </row>
    <row r="136" spans="1:11" customFormat="1" ht="15" customHeight="1" x14ac:dyDescent="0.3">
      <c r="A136" s="503" t="s">
        <v>205</v>
      </c>
      <c r="B136" s="503"/>
      <c r="C136" s="503"/>
      <c r="F136" s="182"/>
      <c r="G136" s="109"/>
    </row>
    <row r="137" spans="1:11" ht="21" customHeight="1" x14ac:dyDescent="0.25">
      <c r="A137" s="510" t="s">
        <v>92</v>
      </c>
      <c r="B137" s="510"/>
      <c r="C137" s="510"/>
      <c r="D137" s="510"/>
      <c r="E137" s="510"/>
      <c r="F137" s="510"/>
      <c r="G137" s="510"/>
      <c r="H137" s="510"/>
      <c r="I137" s="510"/>
      <c r="J137" s="25"/>
      <c r="K137" s="25"/>
    </row>
    <row r="138" spans="1:11" ht="13.2" customHeight="1" x14ac:dyDescent="0.25">
      <c r="A138" s="454" t="s">
        <v>45</v>
      </c>
      <c r="B138" s="454"/>
      <c r="C138" s="454"/>
      <c r="D138" s="454"/>
      <c r="E138" s="454"/>
      <c r="F138" s="454"/>
      <c r="G138" s="454"/>
      <c r="H138" s="454"/>
      <c r="I138" s="454"/>
      <c r="J138" s="25"/>
      <c r="K138" s="25"/>
    </row>
    <row r="139" spans="1:11" ht="13.2" customHeight="1" x14ac:dyDescent="0.25">
      <c r="A139" s="454" t="s">
        <v>46</v>
      </c>
      <c r="B139" s="454"/>
      <c r="C139" s="454"/>
      <c r="D139" s="454"/>
      <c r="E139" s="454"/>
      <c r="F139" s="454"/>
      <c r="G139" s="454"/>
      <c r="H139" s="454"/>
      <c r="I139" s="454"/>
      <c r="J139" s="25"/>
      <c r="K139" s="25"/>
    </row>
    <row r="140" spans="1:11" ht="23.4" customHeight="1" x14ac:dyDescent="0.25">
      <c r="A140" s="454" t="s">
        <v>176</v>
      </c>
      <c r="B140" s="454"/>
      <c r="C140" s="454"/>
      <c r="D140" s="454"/>
      <c r="E140" s="454"/>
      <c r="F140" s="454"/>
      <c r="G140" s="454"/>
      <c r="H140" s="454"/>
      <c r="I140" s="454"/>
      <c r="J140" s="25"/>
      <c r="K140" s="25"/>
    </row>
    <row r="141" spans="1:11" ht="13.2" customHeight="1" x14ac:dyDescent="0.25">
      <c r="A141" s="454" t="s">
        <v>81</v>
      </c>
      <c r="B141" s="454"/>
      <c r="C141" s="454"/>
      <c r="D141" s="454"/>
      <c r="E141" s="454"/>
      <c r="F141" s="454"/>
      <c r="G141" s="454"/>
      <c r="H141" s="454"/>
      <c r="I141" s="454"/>
      <c r="J141" s="25"/>
      <c r="K141" s="25"/>
    </row>
    <row r="142" spans="1:11" ht="13.2" customHeight="1" x14ac:dyDescent="0.25">
      <c r="A142" s="454" t="s">
        <v>82</v>
      </c>
      <c r="B142" s="454"/>
      <c r="C142" s="454"/>
      <c r="D142" s="454"/>
      <c r="E142" s="454"/>
      <c r="F142" s="454"/>
      <c r="G142" s="454"/>
      <c r="H142" s="454"/>
      <c r="I142" s="454"/>
      <c r="J142" s="25"/>
      <c r="K142" s="25"/>
    </row>
    <row r="143" spans="1:11" ht="15" customHeight="1" x14ac:dyDescent="0.25">
      <c r="A143" s="454" t="s">
        <v>83</v>
      </c>
      <c r="B143" s="454"/>
      <c r="C143" s="454"/>
      <c r="D143" s="454"/>
      <c r="E143" s="454"/>
      <c r="F143" s="454"/>
      <c r="G143" s="454"/>
      <c r="H143" s="454"/>
      <c r="I143" s="454"/>
      <c r="J143" s="25"/>
      <c r="K143" s="25"/>
    </row>
    <row r="144" spans="1:11" ht="15" customHeight="1" x14ac:dyDescent="0.25">
      <c r="A144" s="454" t="s">
        <v>146</v>
      </c>
      <c r="B144" s="454"/>
      <c r="C144" s="454"/>
      <c r="D144" s="278"/>
      <c r="E144" s="278"/>
      <c r="F144" s="278"/>
      <c r="G144" s="278"/>
      <c r="H144" s="278"/>
      <c r="I144" s="278"/>
      <c r="J144" s="25"/>
      <c r="K144" s="25"/>
    </row>
    <row r="145" spans="1:11" x14ac:dyDescent="0.25">
      <c r="A145" s="454" t="s">
        <v>181</v>
      </c>
      <c r="B145" s="454"/>
      <c r="C145" s="454"/>
      <c r="D145" s="454"/>
      <c r="E145" s="454"/>
      <c r="F145" s="454"/>
      <c r="G145" s="454"/>
      <c r="H145" s="454"/>
      <c r="I145" s="454"/>
      <c r="J145" s="25"/>
      <c r="K145" s="25"/>
    </row>
    <row r="146" spans="1:11" x14ac:dyDescent="0.25">
      <c r="A146" s="454" t="s">
        <v>191</v>
      </c>
      <c r="B146" s="454"/>
      <c r="C146" s="454"/>
      <c r="D146" s="454"/>
      <c r="E146" s="454"/>
      <c r="F146" s="454"/>
      <c r="G146" s="454"/>
      <c r="H146" s="454"/>
      <c r="I146" s="454"/>
      <c r="J146" s="25"/>
      <c r="K146" s="25"/>
    </row>
    <row r="147" spans="1:11" x14ac:dyDescent="0.25">
      <c r="A147" s="502" t="s">
        <v>214</v>
      </c>
      <c r="B147" s="502"/>
      <c r="C147" s="502"/>
      <c r="D147" s="502"/>
      <c r="E147" s="502"/>
      <c r="F147" s="502"/>
      <c r="G147" s="502"/>
      <c r="H147" s="502"/>
      <c r="I147" s="502"/>
    </row>
    <row r="148" spans="1:11" x14ac:dyDescent="0.25">
      <c r="A148" s="421"/>
      <c r="B148" s="421"/>
      <c r="C148" s="421"/>
      <c r="D148" s="421"/>
      <c r="E148" s="421"/>
      <c r="F148" s="421"/>
      <c r="G148" s="421"/>
      <c r="H148" s="421"/>
      <c r="I148" s="421"/>
    </row>
    <row r="149" spans="1:11" x14ac:dyDescent="0.25">
      <c r="A149" s="421"/>
      <c r="B149" s="421"/>
      <c r="C149" s="421"/>
      <c r="D149" s="421"/>
      <c r="E149" s="421"/>
      <c r="F149" s="421"/>
      <c r="G149" s="421"/>
      <c r="H149" s="421"/>
      <c r="I149" s="421"/>
    </row>
    <row r="150" spans="1:11" x14ac:dyDescent="0.25">
      <c r="A150" s="509" t="s">
        <v>35</v>
      </c>
      <c r="B150" s="509"/>
      <c r="C150" s="509"/>
      <c r="D150" s="162"/>
      <c r="E150" s="162"/>
      <c r="F150" s="162"/>
      <c r="G150" s="162"/>
      <c r="H150" s="162"/>
      <c r="I150" s="162"/>
    </row>
    <row r="151" spans="1:11" ht="15" customHeight="1" x14ac:dyDescent="0.25">
      <c r="A151" s="509" t="s">
        <v>200</v>
      </c>
      <c r="B151" s="509"/>
      <c r="C151" s="509"/>
      <c r="D151" s="509"/>
      <c r="E151" s="509"/>
      <c r="F151" s="509"/>
      <c r="G151" s="20"/>
      <c r="H151" s="7"/>
      <c r="I151" s="21"/>
    </row>
    <row r="152" spans="1:11" ht="15" customHeight="1" x14ac:dyDescent="0.25">
      <c r="A152" s="509" t="s">
        <v>68</v>
      </c>
      <c r="B152" s="509"/>
      <c r="C152" s="509"/>
      <c r="D152" s="509"/>
      <c r="E152" s="509"/>
      <c r="F152" s="509"/>
      <c r="G152" s="24"/>
      <c r="H152" s="24"/>
      <c r="I152" s="24"/>
    </row>
    <row r="153" spans="1:11" ht="15" customHeight="1" x14ac:dyDescent="0.25">
      <c r="A153" s="509" t="s">
        <v>9</v>
      </c>
      <c r="B153" s="509"/>
      <c r="C153" s="509"/>
      <c r="D153" s="509"/>
      <c r="E153" s="509"/>
      <c r="F153" s="509"/>
      <c r="G153" s="24"/>
      <c r="H153" s="24"/>
      <c r="I153" s="24"/>
    </row>
    <row r="154" spans="1:11" x14ac:dyDescent="0.25">
      <c r="C154" s="24"/>
      <c r="D154" s="24"/>
      <c r="E154" s="23"/>
      <c r="F154" s="23"/>
      <c r="G154" s="24"/>
      <c r="H154" s="24"/>
      <c r="I154" s="24"/>
    </row>
  </sheetData>
  <mergeCells count="62">
    <mergeCell ref="I10:I32"/>
    <mergeCell ref="B34:B36"/>
    <mergeCell ref="I34:I36"/>
    <mergeCell ref="A48:I48"/>
    <mergeCell ref="B38:C38"/>
    <mergeCell ref="B39:C39"/>
    <mergeCell ref="A41:A46"/>
    <mergeCell ref="B41:C41"/>
    <mergeCell ref="B42:C42"/>
    <mergeCell ref="B43:C43"/>
    <mergeCell ref="B44:C44"/>
    <mergeCell ref="B45:C45"/>
    <mergeCell ref="B46:C46"/>
    <mergeCell ref="A10:A39"/>
    <mergeCell ref="B10:B32"/>
    <mergeCell ref="A1:I1"/>
    <mergeCell ref="A2:I2"/>
    <mergeCell ref="A3:I3"/>
    <mergeCell ref="A4:I4"/>
    <mergeCell ref="A6:I6"/>
    <mergeCell ref="A55:C55"/>
    <mergeCell ref="A52:C52"/>
    <mergeCell ref="A58:A84"/>
    <mergeCell ref="B58:B80"/>
    <mergeCell ref="B82:B84"/>
    <mergeCell ref="I123:I125"/>
    <mergeCell ref="A95:A128"/>
    <mergeCell ref="B95:B117"/>
    <mergeCell ref="A91:I91"/>
    <mergeCell ref="I95:I117"/>
    <mergeCell ref="B119:B121"/>
    <mergeCell ref="I119:I121"/>
    <mergeCell ref="B127:C127"/>
    <mergeCell ref="B128:C128"/>
    <mergeCell ref="A153:C153"/>
    <mergeCell ref="D153:F153"/>
    <mergeCell ref="A150:C150"/>
    <mergeCell ref="A136:C136"/>
    <mergeCell ref="A137:I137"/>
    <mergeCell ref="A138:I138"/>
    <mergeCell ref="A139:I139"/>
    <mergeCell ref="A140:I140"/>
    <mergeCell ref="A141:I141"/>
    <mergeCell ref="A142:I142"/>
    <mergeCell ref="A143:I143"/>
    <mergeCell ref="A145:I145"/>
    <mergeCell ref="A146:I146"/>
    <mergeCell ref="A144:C144"/>
    <mergeCell ref="A147:I147"/>
    <mergeCell ref="A86:A88"/>
    <mergeCell ref="B86:B88"/>
    <mergeCell ref="A151:F151"/>
    <mergeCell ref="A152:C152"/>
    <mergeCell ref="D152:F152"/>
    <mergeCell ref="A130:A135"/>
    <mergeCell ref="B130:C130"/>
    <mergeCell ref="B131:C131"/>
    <mergeCell ref="B132:C132"/>
    <mergeCell ref="B133:C133"/>
    <mergeCell ref="B134:C134"/>
    <mergeCell ref="B135:C135"/>
    <mergeCell ref="B123:B125"/>
  </mergeCells>
  <conditionalFormatting sqref="H9">
    <cfRule type="iconSet" priority="49">
      <iconSet>
        <cfvo type="percent" val="0"/>
        <cfvo type="num" val="0.95" gte="0"/>
        <cfvo type="num" val="1" gte="0"/>
      </iconSet>
    </cfRule>
    <cfRule type="iconSet" priority="51">
      <iconSet>
        <cfvo type="percent" val="0"/>
        <cfvo type="num" val="0.95"/>
        <cfvo type="num" val="1"/>
      </iconSet>
    </cfRule>
    <cfRule type="iconSet" priority="50">
      <iconSet>
        <cfvo type="percent" val="0"/>
        <cfvo type="num" val="0.95" gte="0"/>
        <cfvo type="num" val="0.99" gte="0"/>
      </iconSet>
    </cfRule>
  </conditionalFormatting>
  <conditionalFormatting sqref="H10">
    <cfRule type="iconSet" priority="47">
      <iconSet>
        <cfvo type="percent" val="0"/>
        <cfvo type="num" val="0.95"/>
        <cfvo type="num" val="1"/>
      </iconSet>
    </cfRule>
  </conditionalFormatting>
  <conditionalFormatting sqref="H11:H14 H16:H17 H20">
    <cfRule type="iconSet" priority="45">
      <iconSet>
        <cfvo type="percent" val="0"/>
        <cfvo type="num" val="0.95"/>
        <cfvo type="num" val="1"/>
      </iconSet>
    </cfRule>
  </conditionalFormatting>
  <conditionalFormatting sqref="H18">
    <cfRule type="iconSet" priority="35">
      <iconSet>
        <cfvo type="percent" val="0"/>
        <cfvo type="num" val="0.95"/>
        <cfvo type="num" val="1"/>
      </iconSet>
    </cfRule>
    <cfRule type="iconSet" priority="36">
      <iconSet>
        <cfvo type="percent" val="0"/>
        <cfvo type="num" val="0.95" gte="0"/>
        <cfvo type="num" val="0.99" gte="0"/>
      </iconSet>
    </cfRule>
    <cfRule type="iconSet" priority="37">
      <iconSet>
        <cfvo type="percent" val="0"/>
        <cfvo type="num" val="0.95" gte="0"/>
        <cfvo type="num" val="1" gte="0"/>
      </iconSet>
    </cfRule>
    <cfRule type="iconSet" priority="38">
      <iconSet>
        <cfvo type="percent" val="0"/>
        <cfvo type="num" val="0.95" gte="0"/>
        <cfvo type="num" val="1" gte="0"/>
      </iconSet>
    </cfRule>
  </conditionalFormatting>
  <conditionalFormatting sqref="H19">
    <cfRule type="iconSet" priority="31">
      <iconSet>
        <cfvo type="percent" val="0"/>
        <cfvo type="num" val="0.95"/>
        <cfvo type="num" val="1"/>
      </iconSet>
    </cfRule>
    <cfRule type="iconSet" priority="32">
      <iconSet>
        <cfvo type="percent" val="0"/>
        <cfvo type="num" val="0.95" gte="0"/>
        <cfvo type="num" val="0.99" gte="0"/>
      </iconSet>
    </cfRule>
    <cfRule type="iconSet" priority="33">
      <iconSet>
        <cfvo type="percent" val="0"/>
        <cfvo type="num" val="0.95" gte="0"/>
        <cfvo type="num" val="1" gte="0"/>
      </iconSet>
    </cfRule>
    <cfRule type="iconSet" priority="34">
      <iconSet>
        <cfvo type="percent" val="0"/>
        <cfvo type="num" val="0.95" gte="0"/>
        <cfvo type="num" val="1" gte="0"/>
      </iconSet>
    </cfRule>
  </conditionalFormatting>
  <conditionalFormatting sqref="H21:H22">
    <cfRule type="iconSet" priority="42">
      <iconSet>
        <cfvo type="percent" val="0"/>
        <cfvo type="num" val="0.95"/>
        <cfvo type="num" val="1"/>
      </iconSet>
    </cfRule>
  </conditionalFormatting>
  <conditionalFormatting sqref="H24:H30">
    <cfRule type="iconSet" priority="292">
      <iconSet>
        <cfvo type="percent" val="0"/>
        <cfvo type="num" val="0.95"/>
        <cfvo type="num" val="1"/>
      </iconSet>
    </cfRule>
  </conditionalFormatting>
  <conditionalFormatting sqref="H24:H31 H11:H14 H16:H17 H20">
    <cfRule type="iconSet" priority="294">
      <iconSet>
        <cfvo type="percent" val="0"/>
        <cfvo type="num" val="0.95" gte="0"/>
        <cfvo type="num" val="1" gte="0"/>
      </iconSet>
    </cfRule>
  </conditionalFormatting>
  <conditionalFormatting sqref="H24:H32 H10:H14 H16:H17 H20">
    <cfRule type="iconSet" priority="299">
      <iconSet>
        <cfvo type="percent" val="0"/>
        <cfvo type="num" val="0.95" gte="0"/>
        <cfvo type="num" val="1" gte="0"/>
      </iconSet>
    </cfRule>
  </conditionalFormatting>
  <conditionalFormatting sqref="H31">
    <cfRule type="iconSet" priority="62">
      <iconSet>
        <cfvo type="percent" val="0"/>
        <cfvo type="num" val="0.95"/>
        <cfvo type="num" val="1"/>
      </iconSet>
    </cfRule>
  </conditionalFormatting>
  <conditionalFormatting sqref="H32">
    <cfRule type="iconSet" priority="46">
      <iconSet>
        <cfvo type="percent" val="0"/>
        <cfvo type="num" val="0.95"/>
        <cfvo type="num" val="1"/>
      </iconSet>
    </cfRule>
  </conditionalFormatting>
  <conditionalFormatting sqref="H34:H38 H21:H23 H40">
    <cfRule type="iconSet" priority="44">
      <iconSet>
        <cfvo type="percent" val="0"/>
        <cfvo type="num" val="0.95"/>
        <cfvo type="num" val="1"/>
      </iconSet>
    </cfRule>
  </conditionalFormatting>
  <conditionalFormatting sqref="H34:H38 H21:H23">
    <cfRule type="iconSet" priority="43">
      <iconSet>
        <cfvo type="percent" val="0"/>
        <cfvo type="num" val="0.95"/>
        <cfvo type="num" val="1"/>
      </iconSet>
    </cfRule>
  </conditionalFormatting>
  <conditionalFormatting sqref="H40 H10:H14 H16:H17 H20:H38">
    <cfRule type="iconSet" priority="48">
      <iconSet>
        <cfvo type="percent" val="0"/>
        <cfvo type="num" val="0.95" gte="0"/>
        <cfvo type="num" val="0.99" gte="0"/>
      </iconSet>
    </cfRule>
  </conditionalFormatting>
  <conditionalFormatting sqref="H41:H46">
    <cfRule type="iconSet" priority="39">
      <iconSet>
        <cfvo type="percent" val="0"/>
        <cfvo type="num" val="0.95"/>
        <cfvo type="num" val="1"/>
      </iconSet>
    </cfRule>
    <cfRule type="iconSet" priority="40">
      <iconSet>
        <cfvo type="percent" val="0"/>
        <cfvo type="num" val="0.95"/>
        <cfvo type="num" val="1"/>
      </iconSet>
    </cfRule>
    <cfRule type="iconSet" priority="41">
      <iconSet>
        <cfvo type="percent" val="0"/>
        <cfvo type="num" val="0.95" gte="0"/>
        <cfvo type="num" val="0.99" gte="0"/>
      </iconSet>
    </cfRule>
  </conditionalFormatting>
  <conditionalFormatting sqref="H95">
    <cfRule type="iconSet" priority="60">
      <iconSet>
        <cfvo type="percent" val="0"/>
        <cfvo type="num" val="0.95"/>
        <cfvo type="num" val="1"/>
      </iconSet>
    </cfRule>
  </conditionalFormatting>
  <conditionalFormatting sqref="H96:H102 H105">
    <cfRule type="iconSet" priority="58">
      <iconSet>
        <cfvo type="percent" val="0"/>
        <cfvo type="num" val="0.95"/>
        <cfvo type="num" val="1"/>
      </iconSet>
    </cfRule>
  </conditionalFormatting>
  <conditionalFormatting sqref="H103">
    <cfRule type="iconSet" priority="23">
      <iconSet>
        <cfvo type="percent" val="0"/>
        <cfvo type="num" val="0.95"/>
        <cfvo type="num" val="1"/>
      </iconSet>
    </cfRule>
    <cfRule type="iconSet" priority="26">
      <iconSet>
        <cfvo type="percent" val="0"/>
        <cfvo type="num" val="0.95" gte="0"/>
        <cfvo type="num" val="1" gte="0"/>
      </iconSet>
    </cfRule>
    <cfRule type="iconSet" priority="25">
      <iconSet>
        <cfvo type="percent" val="0"/>
        <cfvo type="num" val="0.95" gte="0"/>
        <cfvo type="num" val="1" gte="0"/>
      </iconSet>
    </cfRule>
    <cfRule type="iconSet" priority="24">
      <iconSet>
        <cfvo type="percent" val="0"/>
        <cfvo type="num" val="0.95" gte="0"/>
        <cfvo type="num" val="0.99" gte="0"/>
      </iconSet>
    </cfRule>
  </conditionalFormatting>
  <conditionalFormatting sqref="H104">
    <cfRule type="iconSet" priority="30">
      <iconSet>
        <cfvo type="percent" val="0"/>
        <cfvo type="num" val="0.95" gte="0"/>
        <cfvo type="num" val="1" gte="0"/>
      </iconSet>
    </cfRule>
    <cfRule type="iconSet" priority="27">
      <iconSet>
        <cfvo type="percent" val="0"/>
        <cfvo type="num" val="0.95"/>
        <cfvo type="num" val="1"/>
      </iconSet>
    </cfRule>
    <cfRule type="iconSet" priority="28">
      <iconSet>
        <cfvo type="percent" val="0"/>
        <cfvo type="num" val="0.95" gte="0"/>
        <cfvo type="num" val="0.99" gte="0"/>
      </iconSet>
    </cfRule>
    <cfRule type="iconSet" priority="29">
      <iconSet>
        <cfvo type="percent" val="0"/>
        <cfvo type="num" val="0.95" gte="0"/>
        <cfvo type="num" val="1" gte="0"/>
      </iconSet>
    </cfRule>
  </conditionalFormatting>
  <conditionalFormatting sqref="H106:H107">
    <cfRule type="iconSet" priority="55">
      <iconSet>
        <cfvo type="percent" val="0"/>
        <cfvo type="num" val="0.95"/>
        <cfvo type="num" val="1"/>
      </iconSet>
    </cfRule>
  </conditionalFormatting>
  <conditionalFormatting sqref="H109:H114 H96:H102 H105">
    <cfRule type="iconSet" priority="287">
      <iconSet>
        <cfvo type="percent" val="0"/>
        <cfvo type="num" val="0.95" gte="0"/>
        <cfvo type="num" val="1" gte="0"/>
      </iconSet>
    </cfRule>
  </conditionalFormatting>
  <conditionalFormatting sqref="H109:H114">
    <cfRule type="iconSet" priority="291">
      <iconSet>
        <cfvo type="percent" val="0"/>
        <cfvo type="num" val="0.95"/>
        <cfvo type="num" val="1"/>
      </iconSet>
    </cfRule>
  </conditionalFormatting>
  <conditionalFormatting sqref="H115">
    <cfRule type="iconSet" priority="15">
      <iconSet>
        <cfvo type="percent" val="0"/>
        <cfvo type="num" val="0.95"/>
        <cfvo type="num" val="1"/>
      </iconSet>
    </cfRule>
    <cfRule type="iconSet" priority="17">
      <iconSet>
        <cfvo type="percent" val="0"/>
        <cfvo type="num" val="0.95" gte="0"/>
        <cfvo type="num" val="1" gte="0"/>
      </iconSet>
    </cfRule>
    <cfRule type="iconSet" priority="18">
      <iconSet>
        <cfvo type="percent" val="0"/>
        <cfvo type="num" val="0.95" gte="0"/>
        <cfvo type="num" val="1" gte="0"/>
      </iconSet>
    </cfRule>
    <cfRule type="iconSet" priority="16">
      <iconSet>
        <cfvo type="percent" val="0"/>
        <cfvo type="num" val="0.95" gte="0"/>
        <cfvo type="num" val="0.99" gte="0"/>
      </iconSet>
    </cfRule>
  </conditionalFormatting>
  <conditionalFormatting sqref="H116">
    <cfRule type="iconSet" priority="19">
      <iconSet>
        <cfvo type="percent" val="0"/>
        <cfvo type="num" val="0.95"/>
        <cfvo type="num" val="1"/>
      </iconSet>
    </cfRule>
    <cfRule type="iconSet" priority="20">
      <iconSet>
        <cfvo type="percent" val="0"/>
        <cfvo type="num" val="0.95" gte="0"/>
        <cfvo type="num" val="0.99" gte="0"/>
      </iconSet>
    </cfRule>
    <cfRule type="iconSet" priority="21">
      <iconSet>
        <cfvo type="percent" val="0"/>
        <cfvo type="num" val="0.95" gte="0"/>
        <cfvo type="num" val="1" gte="0"/>
      </iconSet>
    </cfRule>
    <cfRule type="iconSet" priority="22">
      <iconSet>
        <cfvo type="percent" val="0"/>
        <cfvo type="num" val="0.95" gte="0"/>
        <cfvo type="num" val="1" gte="0"/>
      </iconSet>
    </cfRule>
  </conditionalFormatting>
  <conditionalFormatting sqref="H117 H109:H114 H95:H102 H105">
    <cfRule type="iconSet" priority="68">
      <iconSet>
        <cfvo type="percent" val="0"/>
        <cfvo type="num" val="0.95" gte="0"/>
        <cfvo type="num" val="1" gte="0"/>
      </iconSet>
    </cfRule>
  </conditionalFormatting>
  <conditionalFormatting sqref="H117">
    <cfRule type="iconSet" priority="59">
      <iconSet>
        <cfvo type="percent" val="0"/>
        <cfvo type="num" val="0.95"/>
        <cfvo type="num" val="1"/>
      </iconSet>
    </cfRule>
  </conditionalFormatting>
  <conditionalFormatting sqref="H119:H122 H126:H127 H106:H108">
    <cfRule type="iconSet" priority="286">
      <iconSet>
        <cfvo type="percent" val="0"/>
        <cfvo type="num" val="0.95"/>
        <cfvo type="num" val="1"/>
      </iconSet>
    </cfRule>
  </conditionalFormatting>
  <conditionalFormatting sqref="H123:H125">
    <cfRule type="iconSet" priority="5">
      <iconSet>
        <cfvo type="percent" val="0"/>
        <cfvo type="num" val="0.95"/>
        <cfvo type="num" val="1"/>
      </iconSet>
    </cfRule>
    <cfRule type="iconSet" priority="6">
      <iconSet>
        <cfvo type="percent" val="0"/>
        <cfvo type="num" val="0.95"/>
        <cfvo type="num" val="1"/>
      </iconSet>
    </cfRule>
    <cfRule type="iconSet" priority="7">
      <iconSet>
        <cfvo type="percent" val="0"/>
        <cfvo type="num" val="0.95" gte="0"/>
        <cfvo type="num" val="0.99" gte="0"/>
      </iconSet>
    </cfRule>
  </conditionalFormatting>
  <conditionalFormatting sqref="H129 H95:H102 H117:H122 H126:H127 H105:H114">
    <cfRule type="iconSet" priority="61">
      <iconSet>
        <cfvo type="percent" val="0"/>
        <cfvo type="num" val="0.95" gte="0"/>
        <cfvo type="num" val="0.99" gte="0"/>
      </iconSet>
    </cfRule>
  </conditionalFormatting>
  <conditionalFormatting sqref="H129 H119:H122 H126:H127 H106:H108">
    <cfRule type="iconSet" priority="57">
      <iconSet>
        <cfvo type="percent" val="0"/>
        <cfvo type="num" val="0.95"/>
        <cfvo type="num" val="1"/>
      </iconSet>
    </cfRule>
  </conditionalFormatting>
  <conditionalFormatting sqref="H131:H135">
    <cfRule type="iconSet" priority="52">
      <iconSet>
        <cfvo type="percent" val="0"/>
        <cfvo type="num" val="0.95"/>
        <cfvo type="num" val="1"/>
      </iconSet>
    </cfRule>
    <cfRule type="iconSet" priority="53">
      <iconSet>
        <cfvo type="percent" val="0"/>
        <cfvo type="num" val="0.95"/>
        <cfvo type="num" val="1"/>
      </iconSet>
    </cfRule>
    <cfRule type="iconSet" priority="54">
      <iconSet>
        <cfvo type="percent" val="0"/>
        <cfvo type="num" val="0.95" gte="0"/>
        <cfvo type="num" val="0.99" gte="0"/>
      </iconSet>
    </cfRule>
  </conditionalFormatting>
  <conditionalFormatting sqref="I41:I43">
    <cfRule type="cellIs" dxfId="18" priority="1" operator="notEqual">
      <formula>0</formula>
    </cfRule>
  </conditionalFormatting>
  <conditionalFormatting sqref="I131:I132">
    <cfRule type="cellIs" dxfId="17" priority="3" operator="notBetween">
      <formula>-1</formula>
      <formula>1</formula>
    </cfRule>
  </conditionalFormatting>
  <conditionalFormatting sqref="I134">
    <cfRule type="cellIs" dxfId="16" priority="2" operator="notBetween">
      <formula>-1</formula>
      <formula>1</formula>
    </cfRule>
  </conditionalFormatting>
  <printOptions horizontalCentered="1" verticalCentered="1"/>
  <pageMargins left="0.74803149606299213" right="0.74803149606299213" top="0.35" bottom="0.39370078740157483" header="0.26" footer="0.19685039370078741"/>
  <pageSetup paperSize="9" scale="26" orientation="landscape" r:id="rId1"/>
  <headerFooter alignWithMargins="0">
    <oddHeader>&amp;R&amp;"Arial,Negrita"&amp;11CUADRO No. "A1"</oddHeader>
    <oddFooter>&amp;LFecha:  &amp;D&amp;RPlanificación Nacional.- XM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15D6E6-25E2-4A94-9382-787A74DF7302}">
  <sheetPr>
    <pageSetUpPr fitToPage="1"/>
  </sheetPr>
  <dimension ref="A1:N154"/>
  <sheetViews>
    <sheetView showGridLines="0" topLeftCell="A41" zoomScaleNormal="100" zoomScaleSheetLayoutView="85" workbookViewId="0">
      <selection activeCell="I87" sqref="I87"/>
    </sheetView>
  </sheetViews>
  <sheetFormatPr baseColWidth="10" defaultColWidth="11.44140625" defaultRowHeight="13.2" outlineLevelRow="1" x14ac:dyDescent="0.25"/>
  <cols>
    <col min="1" max="2" width="5.6640625" style="2" customWidth="1"/>
    <col min="3" max="3" width="63.6640625" style="2" customWidth="1"/>
    <col min="4" max="4" width="18.44140625" style="2" customWidth="1"/>
    <col min="5" max="5" width="1.33203125" style="2" customWidth="1"/>
    <col min="6" max="6" width="20.33203125" style="2" customWidth="1"/>
    <col min="7" max="7" width="20.44140625" style="2" customWidth="1"/>
    <col min="8" max="8" width="1.5546875" style="2" customWidth="1"/>
    <col min="9" max="9" width="14" style="2" customWidth="1"/>
    <col min="10" max="10" width="12.33203125" style="2" bestFit="1" customWidth="1"/>
    <col min="11" max="11" width="16.33203125" style="121" customWidth="1"/>
    <col min="12" max="12" width="15.33203125" style="2" customWidth="1"/>
    <col min="13" max="14" width="15.44140625" style="2" customWidth="1"/>
    <col min="15" max="16384" width="11.44140625" style="2"/>
  </cols>
  <sheetData>
    <row r="1" spans="1:14" ht="27.75" customHeight="1" x14ac:dyDescent="0.25">
      <c r="A1" s="455" t="s">
        <v>52</v>
      </c>
      <c r="B1" s="455"/>
      <c r="C1" s="455"/>
      <c r="D1" s="455"/>
      <c r="E1" s="455"/>
      <c r="F1" s="455"/>
      <c r="G1" s="455"/>
      <c r="H1" s="455"/>
      <c r="I1" s="455"/>
    </row>
    <row r="2" spans="1:14" ht="17.399999999999999" x14ac:dyDescent="0.25">
      <c r="A2" s="456" t="s">
        <v>53</v>
      </c>
      <c r="B2" s="456"/>
      <c r="C2" s="456"/>
      <c r="D2" s="456"/>
      <c r="E2" s="456"/>
      <c r="F2" s="456"/>
      <c r="G2" s="456"/>
      <c r="H2" s="456"/>
      <c r="I2" s="456"/>
    </row>
    <row r="3" spans="1:14" ht="20.25" customHeight="1" x14ac:dyDescent="0.25">
      <c r="A3" s="457" t="s">
        <v>201</v>
      </c>
      <c r="B3" s="457"/>
      <c r="C3" s="457"/>
      <c r="D3" s="457"/>
      <c r="E3" s="457"/>
      <c r="F3" s="457"/>
      <c r="G3" s="457"/>
      <c r="H3" s="457"/>
      <c r="I3" s="457"/>
    </row>
    <row r="4" spans="1:14" ht="17.25" customHeight="1" x14ac:dyDescent="0.25">
      <c r="A4" s="508" t="s">
        <v>73</v>
      </c>
      <c r="B4" s="508"/>
      <c r="C4" s="508"/>
      <c r="D4" s="508"/>
      <c r="E4" s="508"/>
      <c r="F4" s="508"/>
      <c r="G4" s="508"/>
      <c r="H4" s="508"/>
      <c r="I4" s="508"/>
      <c r="K4" s="203"/>
    </row>
    <row r="5" spans="1:14" ht="15.6" x14ac:dyDescent="0.3">
      <c r="A5" s="62"/>
      <c r="B5" s="62"/>
      <c r="C5" s="62"/>
      <c r="D5" s="62"/>
      <c r="E5" s="62"/>
      <c r="F5" s="62"/>
      <c r="G5" s="62"/>
      <c r="H5" s="62"/>
      <c r="I5" s="62"/>
      <c r="L5" s="159"/>
    </row>
    <row r="6" spans="1:14" customFormat="1" ht="31.5" customHeight="1" x14ac:dyDescent="0.3">
      <c r="A6" s="459" t="s">
        <v>42</v>
      </c>
      <c r="B6" s="460"/>
      <c r="C6" s="460"/>
      <c r="D6" s="460"/>
      <c r="E6" s="460"/>
      <c r="F6" s="460"/>
      <c r="G6" s="460"/>
      <c r="H6" s="460"/>
      <c r="I6" s="461"/>
      <c r="K6" s="122"/>
      <c r="L6" s="160"/>
    </row>
    <row r="7" spans="1:14" ht="15.6" x14ac:dyDescent="0.3">
      <c r="C7" s="3"/>
      <c r="D7" s="4"/>
      <c r="G7" s="4"/>
      <c r="L7" s="159"/>
    </row>
    <row r="8" spans="1:14" s="5" customFormat="1" ht="60" customHeight="1" x14ac:dyDescent="0.25">
      <c r="C8" s="41"/>
      <c r="D8" s="42" t="s">
        <v>217</v>
      </c>
      <c r="E8" s="6"/>
      <c r="F8" s="42" t="s">
        <v>172</v>
      </c>
      <c r="G8" s="42" t="s">
        <v>173</v>
      </c>
      <c r="H8" s="6"/>
      <c r="I8" s="42" t="s">
        <v>139</v>
      </c>
      <c r="K8" s="121"/>
    </row>
    <row r="9" spans="1:14" s="7" customFormat="1" ht="4.5" customHeight="1" x14ac:dyDescent="0.25">
      <c r="C9" s="8"/>
      <c r="D9" s="33"/>
      <c r="E9" s="10"/>
      <c r="F9" s="9"/>
      <c r="G9" s="9"/>
      <c r="H9" s="10"/>
      <c r="J9" s="5"/>
      <c r="K9" s="123"/>
    </row>
    <row r="10" spans="1:14" s="5" customFormat="1" ht="15.9" customHeight="1" x14ac:dyDescent="0.25">
      <c r="A10" s="478" t="s">
        <v>20</v>
      </c>
      <c r="B10" s="479" t="s">
        <v>21</v>
      </c>
      <c r="C10" s="98" t="s">
        <v>1</v>
      </c>
      <c r="D10" s="329">
        <f>D11+D14+D15+D12+D13</f>
        <v>565344.44409999996</v>
      </c>
      <c r="E10" s="330"/>
      <c r="F10" s="329">
        <f>F11+F14+F15+F12+F13</f>
        <v>470663.2292400006</v>
      </c>
      <c r="G10" s="329">
        <f>G11+G14+G15+G12+G13</f>
        <v>565344.44409999996</v>
      </c>
      <c r="H10" s="11"/>
      <c r="I10" s="483">
        <f>+G32/G41</f>
        <v>0.84499221888393772</v>
      </c>
      <c r="K10" s="121"/>
      <c r="L10" s="121"/>
      <c r="M10" s="121"/>
      <c r="N10" s="121"/>
    </row>
    <row r="11" spans="1:14" ht="15.9" customHeight="1" outlineLevel="1" x14ac:dyDescent="0.25">
      <c r="A11" s="478"/>
      <c r="B11" s="480"/>
      <c r="C11" s="99" t="s">
        <v>43</v>
      </c>
      <c r="D11" s="206">
        <f>D96-D59</f>
        <v>338425.89348000003</v>
      </c>
      <c r="E11" s="330"/>
      <c r="F11" s="206">
        <f>F96-F59</f>
        <v>255710.35556000049</v>
      </c>
      <c r="G11" s="206">
        <f>G96-G59</f>
        <v>338425.89348000003</v>
      </c>
      <c r="I11" s="484"/>
      <c r="J11" s="12"/>
      <c r="K11" s="120"/>
      <c r="L11" s="120"/>
      <c r="M11" s="120"/>
      <c r="N11" s="120"/>
    </row>
    <row r="12" spans="1:14" s="190" customFormat="1" ht="15.9" customHeight="1" outlineLevel="1" x14ac:dyDescent="0.25">
      <c r="A12" s="478"/>
      <c r="B12" s="480"/>
      <c r="C12" s="99" t="s">
        <v>178</v>
      </c>
      <c r="D12" s="206">
        <f>D97</f>
        <v>195943.26697</v>
      </c>
      <c r="E12" s="333"/>
      <c r="F12" s="206">
        <f>F97</f>
        <v>179540.12252000009</v>
      </c>
      <c r="G12" s="206">
        <f>G97</f>
        <v>195943.26697</v>
      </c>
      <c r="I12" s="484"/>
      <c r="J12" s="189"/>
      <c r="K12" s="192"/>
      <c r="L12" s="192"/>
      <c r="M12" s="192"/>
      <c r="N12" s="192"/>
    </row>
    <row r="13" spans="1:14" ht="15.9" customHeight="1" outlineLevel="1" x14ac:dyDescent="0.25">
      <c r="A13" s="478"/>
      <c r="B13" s="480"/>
      <c r="C13" s="99" t="s">
        <v>182</v>
      </c>
      <c r="D13" s="206">
        <f>D98</f>
        <v>1771.0390600000001</v>
      </c>
      <c r="E13" s="333"/>
      <c r="F13" s="206">
        <f>F98</f>
        <v>0</v>
      </c>
      <c r="G13" s="206">
        <f>G98</f>
        <v>1771.0390600000001</v>
      </c>
      <c r="I13" s="484"/>
      <c r="K13" s="120"/>
      <c r="L13" s="120"/>
      <c r="M13" s="120"/>
      <c r="N13" s="120"/>
    </row>
    <row r="14" spans="1:14" ht="15.9" customHeight="1" outlineLevel="1" x14ac:dyDescent="0.25">
      <c r="A14" s="478"/>
      <c r="B14" s="480"/>
      <c r="C14" s="99" t="s">
        <v>15</v>
      </c>
      <c r="D14" s="206">
        <f>D99-D60</f>
        <v>43.295320000000018</v>
      </c>
      <c r="E14" s="333"/>
      <c r="F14" s="206">
        <f>F99-F60</f>
        <v>26.279800000000002</v>
      </c>
      <c r="G14" s="206">
        <f>G99-G60</f>
        <v>43.295320000000018</v>
      </c>
      <c r="I14" s="484"/>
      <c r="K14" s="120"/>
      <c r="L14" s="120"/>
      <c r="M14" s="120"/>
      <c r="N14" s="120"/>
    </row>
    <row r="15" spans="1:14" ht="15.9" customHeight="1" outlineLevel="1" x14ac:dyDescent="0.25">
      <c r="A15" s="478"/>
      <c r="B15" s="480"/>
      <c r="C15" s="99" t="s">
        <v>44</v>
      </c>
      <c r="D15" s="331">
        <f>SUM(D16:D20)</f>
        <v>29160.949270000005</v>
      </c>
      <c r="E15" s="332"/>
      <c r="F15" s="331">
        <f>SUM(F16:F20)</f>
        <v>35386.471360000003</v>
      </c>
      <c r="G15" s="331">
        <f>SUM(G16:G20)</f>
        <v>29160.949270000005</v>
      </c>
      <c r="H15" s="68"/>
      <c r="I15" s="484"/>
      <c r="K15" s="120"/>
      <c r="L15" s="120"/>
      <c r="M15" s="120"/>
      <c r="N15" s="120"/>
    </row>
    <row r="16" spans="1:14" ht="15.9" customHeight="1" outlineLevel="1" x14ac:dyDescent="0.25">
      <c r="A16" s="478"/>
      <c r="B16" s="480"/>
      <c r="C16" s="100" t="s">
        <v>14</v>
      </c>
      <c r="D16" s="206">
        <f>D101-D62</f>
        <v>9386.2650800000047</v>
      </c>
      <c r="E16" s="330"/>
      <c r="F16" s="206">
        <f t="shared" ref="F16:G28" si="0">F101-F62</f>
        <v>10979.09755000001</v>
      </c>
      <c r="G16" s="206">
        <f t="shared" si="0"/>
        <v>9386.2650800000047</v>
      </c>
      <c r="I16" s="484"/>
      <c r="K16" s="120"/>
      <c r="L16" s="120"/>
      <c r="M16" s="120"/>
      <c r="N16" s="120"/>
    </row>
    <row r="17" spans="1:14" ht="15.9" customHeight="1" outlineLevel="1" x14ac:dyDescent="0.25">
      <c r="A17" s="478"/>
      <c r="B17" s="480"/>
      <c r="C17" s="100" t="s">
        <v>13</v>
      </c>
      <c r="D17" s="206">
        <f t="shared" ref="D17:D20" si="1">D102-D63</f>
        <v>17547.1453</v>
      </c>
      <c r="E17" s="330"/>
      <c r="F17" s="206">
        <f t="shared" si="0"/>
        <v>22227.283479999991</v>
      </c>
      <c r="G17" s="206">
        <f t="shared" si="0"/>
        <v>17547.1453</v>
      </c>
      <c r="I17" s="484"/>
      <c r="K17" s="120"/>
      <c r="L17" s="120"/>
      <c r="M17" s="120"/>
      <c r="N17" s="120"/>
    </row>
    <row r="18" spans="1:14" ht="15.9" customHeight="1" outlineLevel="1" x14ac:dyDescent="0.25">
      <c r="A18" s="478"/>
      <c r="B18" s="480"/>
      <c r="C18" s="100" t="s">
        <v>12</v>
      </c>
      <c r="D18" s="206">
        <f t="shared" si="1"/>
        <v>2181.9842199999998</v>
      </c>
      <c r="E18" s="330"/>
      <c r="F18" s="206">
        <f t="shared" si="0"/>
        <v>2082.2078899999997</v>
      </c>
      <c r="G18" s="206">
        <f t="shared" si="0"/>
        <v>2181.9842199999998</v>
      </c>
      <c r="I18" s="484"/>
      <c r="K18" s="120"/>
      <c r="L18" s="120"/>
      <c r="M18" s="120"/>
      <c r="N18" s="120"/>
    </row>
    <row r="19" spans="1:14" ht="15.9" customHeight="1" outlineLevel="1" x14ac:dyDescent="0.25">
      <c r="A19" s="478"/>
      <c r="B19" s="480"/>
      <c r="C19" s="100" t="s">
        <v>63</v>
      </c>
      <c r="D19" s="206">
        <f t="shared" si="1"/>
        <v>45.554670000000002</v>
      </c>
      <c r="E19" s="330"/>
      <c r="F19" s="206">
        <f t="shared" si="0"/>
        <v>97.671300000000016</v>
      </c>
      <c r="G19" s="206">
        <f t="shared" si="0"/>
        <v>45.554670000000002</v>
      </c>
      <c r="I19" s="484"/>
      <c r="K19" s="120"/>
      <c r="L19" s="120"/>
      <c r="M19" s="120"/>
      <c r="N19" s="120"/>
    </row>
    <row r="20" spans="1:14" ht="15.9" hidden="1" customHeight="1" outlineLevel="1" x14ac:dyDescent="0.25">
      <c r="A20" s="478"/>
      <c r="B20" s="480"/>
      <c r="C20" s="100" t="s">
        <v>67</v>
      </c>
      <c r="D20" s="206">
        <f t="shared" si="1"/>
        <v>0</v>
      </c>
      <c r="E20" s="330"/>
      <c r="F20" s="206">
        <f t="shared" si="0"/>
        <v>0.21113999999999999</v>
      </c>
      <c r="G20" s="206">
        <f t="shared" si="0"/>
        <v>0</v>
      </c>
      <c r="I20" s="484"/>
      <c r="K20" s="120"/>
      <c r="L20" s="120"/>
      <c r="M20" s="120"/>
      <c r="N20" s="120"/>
    </row>
    <row r="21" spans="1:14" ht="15.9" customHeight="1" x14ac:dyDescent="0.25">
      <c r="A21" s="478"/>
      <c r="B21" s="480"/>
      <c r="C21" s="71" t="s">
        <v>40</v>
      </c>
      <c r="D21" s="206">
        <f>D106-D67</f>
        <v>783257.20274000277</v>
      </c>
      <c r="E21" s="330"/>
      <c r="F21" s="206">
        <f t="shared" si="0"/>
        <v>642146.61050000216</v>
      </c>
      <c r="G21" s="206">
        <f t="shared" si="0"/>
        <v>783257.20274000277</v>
      </c>
      <c r="H21" s="11"/>
      <c r="I21" s="484"/>
      <c r="J21" s="12"/>
      <c r="K21" s="120"/>
      <c r="L21" s="120"/>
      <c r="M21" s="120"/>
      <c r="N21" s="120"/>
    </row>
    <row r="22" spans="1:14" ht="15.9" customHeight="1" x14ac:dyDescent="0.25">
      <c r="A22" s="478"/>
      <c r="B22" s="480"/>
      <c r="C22" s="101" t="s">
        <v>41</v>
      </c>
      <c r="D22" s="206">
        <f t="shared" ref="D22:D23" si="2">D107-D68</f>
        <v>45580.899970000028</v>
      </c>
      <c r="E22" s="330"/>
      <c r="F22" s="206">
        <f t="shared" si="0"/>
        <v>42176.568249999989</v>
      </c>
      <c r="G22" s="206">
        <f t="shared" si="0"/>
        <v>45580.899970000028</v>
      </c>
      <c r="H22" s="11"/>
      <c r="I22" s="484"/>
      <c r="J22" s="12"/>
      <c r="K22" s="120"/>
      <c r="L22" s="120"/>
      <c r="M22" s="120"/>
      <c r="N22" s="120"/>
    </row>
    <row r="23" spans="1:14" s="5" customFormat="1" ht="15.9" customHeight="1" x14ac:dyDescent="0.25">
      <c r="A23" s="478"/>
      <c r="B23" s="480"/>
      <c r="C23" s="102" t="s">
        <v>18</v>
      </c>
      <c r="D23" s="206">
        <f t="shared" si="2"/>
        <v>4076.9335300000012</v>
      </c>
      <c r="E23" s="330"/>
      <c r="F23" s="206">
        <f t="shared" si="0"/>
        <v>3703.5504000000001</v>
      </c>
      <c r="G23" s="206">
        <f t="shared" si="0"/>
        <v>4076.9335300000012</v>
      </c>
      <c r="H23" s="7"/>
      <c r="I23" s="484"/>
      <c r="K23" s="120"/>
      <c r="L23" s="120"/>
      <c r="M23" s="120"/>
      <c r="N23" s="120"/>
    </row>
    <row r="24" spans="1:14" ht="15.9" customHeight="1" x14ac:dyDescent="0.25">
      <c r="A24" s="478"/>
      <c r="B24" s="480"/>
      <c r="C24" s="102" t="s">
        <v>5</v>
      </c>
      <c r="D24" s="206">
        <f>D109-D70</f>
        <v>24878.04393999988</v>
      </c>
      <c r="E24" s="330"/>
      <c r="F24" s="206">
        <f t="shared" si="0"/>
        <v>24270.850419999941</v>
      </c>
      <c r="G24" s="206">
        <f t="shared" si="0"/>
        <v>24878.04393999988</v>
      </c>
      <c r="H24" s="11"/>
      <c r="I24" s="484"/>
      <c r="J24" s="5"/>
      <c r="K24" s="120"/>
      <c r="L24" s="120"/>
      <c r="M24" s="120"/>
      <c r="N24" s="120"/>
    </row>
    <row r="25" spans="1:14" ht="15.9" customHeight="1" x14ac:dyDescent="0.25">
      <c r="A25" s="478"/>
      <c r="B25" s="480"/>
      <c r="C25" s="102" t="s">
        <v>6</v>
      </c>
      <c r="D25" s="206">
        <f t="shared" ref="D25:D27" si="3">D110-D71</f>
        <v>118941.70411000001</v>
      </c>
      <c r="E25" s="330"/>
      <c r="F25" s="206">
        <f t="shared" si="0"/>
        <v>115049.3473999999</v>
      </c>
      <c r="G25" s="206">
        <f t="shared" si="0"/>
        <v>118941.70411000001</v>
      </c>
      <c r="H25" s="11"/>
      <c r="I25" s="484"/>
      <c r="J25" s="5"/>
      <c r="K25" s="120"/>
      <c r="L25" s="120"/>
      <c r="M25" s="120"/>
      <c r="N25" s="120"/>
    </row>
    <row r="26" spans="1:14" ht="15.9" customHeight="1" x14ac:dyDescent="0.25">
      <c r="A26" s="478"/>
      <c r="B26" s="480"/>
      <c r="C26" s="102" t="s">
        <v>16</v>
      </c>
      <c r="D26" s="206">
        <f t="shared" si="3"/>
        <v>2093.9672799999998</v>
      </c>
      <c r="E26" s="330"/>
      <c r="F26" s="206">
        <f t="shared" si="0"/>
        <v>2515.0120499999998</v>
      </c>
      <c r="G26" s="206">
        <f t="shared" si="0"/>
        <v>2093.9672799999998</v>
      </c>
      <c r="H26" s="11"/>
      <c r="I26" s="484"/>
      <c r="J26" s="14"/>
      <c r="K26" s="120"/>
      <c r="L26" s="120"/>
      <c r="M26" s="120"/>
      <c r="N26" s="120"/>
    </row>
    <row r="27" spans="1:14" ht="15.9" customHeight="1" x14ac:dyDescent="0.25">
      <c r="A27" s="478"/>
      <c r="B27" s="480"/>
      <c r="C27" s="102" t="s">
        <v>7</v>
      </c>
      <c r="D27" s="206">
        <f t="shared" si="3"/>
        <v>11153.22351</v>
      </c>
      <c r="E27" s="330"/>
      <c r="F27" s="206">
        <f t="shared" si="0"/>
        <v>1056.2406699999999</v>
      </c>
      <c r="G27" s="206">
        <f t="shared" si="0"/>
        <v>11153.22351</v>
      </c>
      <c r="H27" s="11"/>
      <c r="I27" s="484"/>
      <c r="J27" s="5"/>
      <c r="K27" s="120"/>
      <c r="L27" s="120"/>
      <c r="M27" s="120"/>
      <c r="N27" s="120"/>
    </row>
    <row r="28" spans="1:14" ht="15.9" customHeight="1" x14ac:dyDescent="0.25">
      <c r="A28" s="478"/>
      <c r="B28" s="480"/>
      <c r="C28" s="102" t="s">
        <v>17</v>
      </c>
      <c r="D28" s="206">
        <f>D113-D74</f>
        <v>24776.871819999989</v>
      </c>
      <c r="E28" s="330"/>
      <c r="F28" s="206">
        <f t="shared" si="0"/>
        <v>22148.971020000012</v>
      </c>
      <c r="G28" s="206">
        <f t="shared" si="0"/>
        <v>24776.871819999989</v>
      </c>
      <c r="H28" s="11"/>
      <c r="I28" s="484"/>
      <c r="K28" s="120"/>
      <c r="L28" s="120"/>
      <c r="M28" s="120"/>
      <c r="N28" s="120"/>
    </row>
    <row r="29" spans="1:14" ht="15.9" customHeight="1" x14ac:dyDescent="0.25">
      <c r="A29" s="478"/>
      <c r="B29" s="480"/>
      <c r="C29" s="102" t="s">
        <v>57</v>
      </c>
      <c r="D29" s="206">
        <f>D114-D77</f>
        <v>3570.0213700000209</v>
      </c>
      <c r="E29" s="330"/>
      <c r="F29" s="206">
        <f>F114-F77</f>
        <v>5038.4053900000536</v>
      </c>
      <c r="G29" s="206">
        <f>G114-G77</f>
        <v>3570.0213700000209</v>
      </c>
      <c r="H29" s="11"/>
      <c r="I29" s="484"/>
      <c r="K29" s="120"/>
      <c r="L29" s="120"/>
      <c r="M29" s="120"/>
      <c r="N29" s="120"/>
    </row>
    <row r="30" spans="1:14" ht="15.9" customHeight="1" x14ac:dyDescent="0.25">
      <c r="A30" s="478"/>
      <c r="B30" s="480"/>
      <c r="C30" s="102" t="s">
        <v>58</v>
      </c>
      <c r="D30" s="206">
        <f>D115-D78</f>
        <v>6003.8261400002584</v>
      </c>
      <c r="E30" s="330"/>
      <c r="F30" s="206">
        <f>F115-F78</f>
        <v>4767.710890000144</v>
      </c>
      <c r="G30" s="206">
        <f>G115-G78</f>
        <v>6003.8261400002584</v>
      </c>
      <c r="H30" s="11"/>
      <c r="I30" s="484"/>
      <c r="K30" s="120"/>
      <c r="L30" s="120"/>
      <c r="M30" s="120"/>
      <c r="N30" s="120"/>
    </row>
    <row r="31" spans="1:14" ht="15.9" customHeight="1" x14ac:dyDescent="0.25">
      <c r="A31" s="478"/>
      <c r="B31" s="480"/>
      <c r="C31" s="72" t="s">
        <v>74</v>
      </c>
      <c r="D31" s="206">
        <f>D116-D79-D76-D75</f>
        <v>1354.6326600039749</v>
      </c>
      <c r="E31" s="330"/>
      <c r="F31" s="206">
        <f>F116-F79-F76-F75</f>
        <v>2499.2315100000001</v>
      </c>
      <c r="G31" s="206">
        <f>G116-G79-G76-G75</f>
        <v>1354.6343699999991</v>
      </c>
      <c r="H31" s="7"/>
      <c r="I31" s="484"/>
      <c r="J31" s="5"/>
      <c r="K31" s="120"/>
      <c r="L31" s="120"/>
      <c r="M31" s="120"/>
      <c r="N31" s="120"/>
    </row>
    <row r="32" spans="1:14" s="7" customFormat="1" ht="18" customHeight="1" x14ac:dyDescent="0.3">
      <c r="A32" s="478"/>
      <c r="B32" s="481"/>
      <c r="C32" s="47" t="s">
        <v>55</v>
      </c>
      <c r="D32" s="48">
        <f>+D10+SUM(D21:D31)</f>
        <v>1591031.7711700071</v>
      </c>
      <c r="E32" s="116"/>
      <c r="F32" s="48">
        <f>+F10+SUM(F21:F31)</f>
        <v>1336035.7277400028</v>
      </c>
      <c r="G32" s="48">
        <f>+G10+SUM(G21:G31)</f>
        <v>1591031.7728800029</v>
      </c>
      <c r="I32" s="485"/>
      <c r="J32" s="15"/>
      <c r="K32" s="129"/>
      <c r="L32" s="129"/>
      <c r="M32" s="129"/>
      <c r="N32" s="129"/>
    </row>
    <row r="33" spans="1:14" ht="6.6" customHeight="1" x14ac:dyDescent="0.3">
      <c r="A33" s="478"/>
      <c r="B33" s="21"/>
      <c r="C33" s="34"/>
      <c r="D33" s="17"/>
      <c r="E33" s="17"/>
      <c r="F33" s="17"/>
      <c r="G33" s="17"/>
      <c r="H33" s="7"/>
      <c r="I33" s="35"/>
      <c r="J33" s="5"/>
      <c r="K33" s="129"/>
      <c r="L33" s="129"/>
      <c r="M33" s="129"/>
      <c r="N33" s="129"/>
    </row>
    <row r="34" spans="1:14" ht="18.75" customHeight="1" x14ac:dyDescent="0.25">
      <c r="A34" s="478"/>
      <c r="B34" s="486" t="s">
        <v>22</v>
      </c>
      <c r="C34" s="37" t="s">
        <v>38</v>
      </c>
      <c r="D34" s="38">
        <f>D119</f>
        <v>269456.73464999982</v>
      </c>
      <c r="E34" s="117"/>
      <c r="F34" s="38">
        <f>F119-F82</f>
        <v>237189.4415200002</v>
      </c>
      <c r="G34" s="38">
        <f>G119-G82</f>
        <v>269456.73464999982</v>
      </c>
      <c r="H34" s="7"/>
      <c r="I34" s="483">
        <f>+G36/G41</f>
        <v>0.15500778111606237</v>
      </c>
      <c r="K34" s="129"/>
      <c r="L34" s="129"/>
      <c r="M34" s="129"/>
      <c r="N34" s="129"/>
    </row>
    <row r="35" spans="1:14" ht="18.75" customHeight="1" x14ac:dyDescent="0.25">
      <c r="A35" s="478"/>
      <c r="B35" s="487"/>
      <c r="C35" s="39" t="s">
        <v>39</v>
      </c>
      <c r="D35" s="36">
        <f>D120</f>
        <v>22406.66869000002</v>
      </c>
      <c r="E35" s="117"/>
      <c r="F35" s="36">
        <f>F120-F83</f>
        <v>23085.803220000009</v>
      </c>
      <c r="G35" s="36">
        <f>G120-G83</f>
        <v>22406.66869000002</v>
      </c>
      <c r="H35" s="7"/>
      <c r="I35" s="484"/>
      <c r="K35" s="129"/>
      <c r="L35" s="129"/>
      <c r="M35" s="129"/>
      <c r="N35" s="129"/>
    </row>
    <row r="36" spans="1:14" s="7" customFormat="1" ht="18.75" customHeight="1" x14ac:dyDescent="0.25">
      <c r="A36" s="478"/>
      <c r="B36" s="488"/>
      <c r="C36" s="96" t="s">
        <v>61</v>
      </c>
      <c r="D36" s="48">
        <f>SUM(D34:D35)</f>
        <v>291863.40333999984</v>
      </c>
      <c r="F36" s="48">
        <f>SUM(F34:F35)</f>
        <v>260275.2447400002</v>
      </c>
      <c r="G36" s="48">
        <f>SUM(G34:G35)</f>
        <v>291863.40333999984</v>
      </c>
      <c r="H36" s="11"/>
      <c r="I36" s="485"/>
      <c r="K36" s="120"/>
      <c r="L36" s="129"/>
    </row>
    <row r="37" spans="1:14" s="7" customFormat="1" ht="15.6" x14ac:dyDescent="0.3">
      <c r="A37" s="478"/>
      <c r="B37" s="21"/>
      <c r="C37" s="18"/>
      <c r="D37" s="94"/>
      <c r="E37" s="94"/>
      <c r="F37" s="94"/>
      <c r="G37" s="94"/>
      <c r="H37" s="11"/>
      <c r="I37" s="35"/>
      <c r="K37" s="120"/>
      <c r="L37" s="129"/>
    </row>
    <row r="38" spans="1:14" s="7" customFormat="1" ht="15.75" customHeight="1" x14ac:dyDescent="0.3">
      <c r="A38" s="478"/>
      <c r="B38" s="489" t="s">
        <v>24</v>
      </c>
      <c r="C38" s="489"/>
      <c r="D38" s="49">
        <f t="shared" ref="D38:F38" si="4">D41-D39</f>
        <v>758116.73493000399</v>
      </c>
      <c r="F38" s="49">
        <f t="shared" si="4"/>
        <v>648008.99859000067</v>
      </c>
      <c r="G38" s="49">
        <f>G41-G39</f>
        <v>758116.73663999978</v>
      </c>
      <c r="H38" s="11"/>
      <c r="I38" s="50">
        <f>+G38/$G$41</f>
        <v>0.40263353277156594</v>
      </c>
      <c r="K38" s="125"/>
      <c r="L38" s="124"/>
    </row>
    <row r="39" spans="1:14" s="7" customFormat="1" ht="15.75" customHeight="1" x14ac:dyDescent="0.25">
      <c r="A39" s="478"/>
      <c r="B39" s="489" t="s">
        <v>25</v>
      </c>
      <c r="C39" s="489"/>
      <c r="D39" s="49">
        <f>+D21+D22+D23+D36</f>
        <v>1124778.4395800028</v>
      </c>
      <c r="F39" s="49">
        <f>+F21+F22+F23+F36</f>
        <v>948301.97389000235</v>
      </c>
      <c r="G39" s="49">
        <f>+G21+G22+G23+G36</f>
        <v>1124778.4395800028</v>
      </c>
      <c r="H39" s="61"/>
      <c r="I39" s="50">
        <f>+G39/$G$41</f>
        <v>0.59736646722843412</v>
      </c>
      <c r="K39" s="125"/>
      <c r="L39" s="124"/>
    </row>
    <row r="40" spans="1:14" ht="13.8" x14ac:dyDescent="0.25">
      <c r="B40" s="21"/>
      <c r="C40" s="18"/>
      <c r="D40" s="22"/>
      <c r="E40" s="16"/>
      <c r="F40" s="20"/>
      <c r="G40" s="20"/>
      <c r="H40" s="11"/>
      <c r="I40" s="21"/>
      <c r="K40" s="120"/>
      <c r="L40" s="25"/>
    </row>
    <row r="41" spans="1:14" ht="24.75" customHeight="1" x14ac:dyDescent="0.3">
      <c r="A41" s="490" t="s">
        <v>26</v>
      </c>
      <c r="B41" s="452" t="s">
        <v>75</v>
      </c>
      <c r="C41" s="453"/>
      <c r="D41" s="43">
        <f>+D32+D36</f>
        <v>1882895.1745100068</v>
      </c>
      <c r="E41" s="109"/>
      <c r="F41" s="43">
        <f>+F32+F36</f>
        <v>1596310.972480003</v>
      </c>
      <c r="G41" s="43">
        <f>+G32+G36</f>
        <v>1882895.1762200026</v>
      </c>
      <c r="H41" s="11"/>
      <c r="I41" s="344">
        <f>G41+G52-G130</f>
        <v>0</v>
      </c>
      <c r="J41" s="281"/>
      <c r="K41" s="125"/>
      <c r="L41" s="25"/>
    </row>
    <row r="42" spans="1:14" ht="14.25" customHeight="1" x14ac:dyDescent="0.25">
      <c r="A42" s="490"/>
      <c r="B42" s="450" t="s">
        <v>49</v>
      </c>
      <c r="C42" s="451"/>
      <c r="D42" s="40"/>
      <c r="E42" s="7"/>
      <c r="F42" s="206">
        <f>F131</f>
        <v>172308.08888999929</v>
      </c>
      <c r="G42" s="206">
        <f>G131</f>
        <v>220372.9754299979</v>
      </c>
      <c r="H42" s="11"/>
      <c r="I42" s="406">
        <f>F41+F52-F130</f>
        <v>0</v>
      </c>
      <c r="K42" s="2"/>
      <c r="L42" s="25"/>
    </row>
    <row r="43" spans="1:14" ht="14.25" customHeight="1" x14ac:dyDescent="0.25">
      <c r="A43" s="490"/>
      <c r="B43" s="450" t="s">
        <v>50</v>
      </c>
      <c r="C43" s="451"/>
      <c r="D43" s="40"/>
      <c r="E43" s="7"/>
      <c r="F43" s="206">
        <f>F132</f>
        <v>4958.8363300000055</v>
      </c>
      <c r="G43" s="206">
        <f>G132</f>
        <v>4905.1916700000038</v>
      </c>
      <c r="H43" s="11"/>
      <c r="I43" s="344">
        <f>D41+G52-D130</f>
        <v>0</v>
      </c>
      <c r="K43" s="2"/>
      <c r="L43" s="25"/>
    </row>
    <row r="44" spans="1:14" ht="25.5" customHeight="1" x14ac:dyDescent="0.25">
      <c r="A44" s="490"/>
      <c r="B44" s="452" t="s">
        <v>76</v>
      </c>
      <c r="C44" s="453"/>
      <c r="D44" s="43">
        <f>+D41</f>
        <v>1882895.1745100068</v>
      </c>
      <c r="E44" s="61"/>
      <c r="F44" s="45">
        <f t="shared" ref="F44" si="5">+F41-F42-F43</f>
        <v>1419044.0472600036</v>
      </c>
      <c r="G44" s="45">
        <f>+G41-G42-G43</f>
        <v>1657617.0091200047</v>
      </c>
      <c r="H44" s="11"/>
      <c r="I44" s="61"/>
      <c r="K44" s="125"/>
      <c r="L44" s="25"/>
    </row>
    <row r="45" spans="1:14" ht="14.25" customHeight="1" x14ac:dyDescent="0.25">
      <c r="A45" s="490"/>
      <c r="B45" s="450" t="s">
        <v>77</v>
      </c>
      <c r="C45" s="451"/>
      <c r="D45" s="51"/>
      <c r="E45" s="61"/>
      <c r="F45" s="206">
        <f>F134</f>
        <v>40473.658600000403</v>
      </c>
      <c r="G45" s="36">
        <f>G134</f>
        <v>59067.711560000003</v>
      </c>
      <c r="H45" s="11"/>
      <c r="I45" s="110"/>
      <c r="K45" s="2"/>
      <c r="L45" s="25"/>
    </row>
    <row r="46" spans="1:14" ht="33" customHeight="1" x14ac:dyDescent="0.25">
      <c r="A46" s="490"/>
      <c r="B46" s="470" t="s">
        <v>84</v>
      </c>
      <c r="C46" s="471"/>
      <c r="D46" s="43">
        <f>+D44</f>
        <v>1882895.1745100068</v>
      </c>
      <c r="E46" s="61"/>
      <c r="F46" s="46">
        <f t="shared" ref="F46:G46" si="6">+F44-F45</f>
        <v>1378570.3886600032</v>
      </c>
      <c r="G46" s="46">
        <f t="shared" si="6"/>
        <v>1598549.2975600048</v>
      </c>
      <c r="H46" s="11"/>
      <c r="I46" s="61"/>
      <c r="K46" s="125"/>
      <c r="L46" s="25"/>
      <c r="M46" s="13"/>
    </row>
    <row r="47" spans="1:14" customFormat="1" ht="26.4" customHeight="1" x14ac:dyDescent="0.3">
      <c r="K47" s="120"/>
      <c r="L47" s="126"/>
    </row>
    <row r="48" spans="1:14" customFormat="1" ht="27.75" customHeight="1" x14ac:dyDescent="0.3">
      <c r="A48" s="472" t="s">
        <v>48</v>
      </c>
      <c r="B48" s="473"/>
      <c r="C48" s="473"/>
      <c r="D48" s="473"/>
      <c r="E48" s="473"/>
      <c r="F48" s="473"/>
      <c r="G48" s="473"/>
      <c r="H48" s="473"/>
      <c r="I48" s="474"/>
      <c r="K48" s="120"/>
      <c r="L48" s="126"/>
    </row>
    <row r="49" spans="1:12" customFormat="1" ht="8.25" customHeight="1" x14ac:dyDescent="0.3">
      <c r="K49" s="120"/>
      <c r="L49" s="126"/>
    </row>
    <row r="50" spans="1:12" s="5" customFormat="1" ht="26.4" x14ac:dyDescent="0.3">
      <c r="C50" s="41"/>
      <c r="D50" s="167"/>
      <c r="F50" s="73" t="str">
        <f>+F8</f>
        <v>Recaudación
 2025</v>
      </c>
      <c r="G50" s="73" t="str">
        <f>+G8</f>
        <v>Recaudación 
2026</v>
      </c>
      <c r="I50"/>
      <c r="K50" s="120"/>
      <c r="L50" s="28"/>
    </row>
    <row r="51" spans="1:12" customFormat="1" ht="8.25" customHeight="1" x14ac:dyDescent="0.3">
      <c r="D51" s="126"/>
      <c r="K51" s="120"/>
      <c r="L51" s="126"/>
    </row>
    <row r="52" spans="1:12" customFormat="1" ht="15.6" x14ac:dyDescent="0.3">
      <c r="A52" s="439" t="s">
        <v>47</v>
      </c>
      <c r="B52" s="439"/>
      <c r="C52" s="439"/>
      <c r="F52" s="81">
        <f>F55+F86</f>
        <v>2905.2087999999994</v>
      </c>
      <c r="G52" s="81">
        <f>G55+G86</f>
        <v>689.66255000000001</v>
      </c>
      <c r="K52" s="120"/>
      <c r="L52" s="126"/>
    </row>
    <row r="53" spans="1:12" customFormat="1" ht="9.4499999999999993" customHeight="1" x14ac:dyDescent="0.3">
      <c r="D53" s="126"/>
      <c r="K53" s="120"/>
      <c r="L53" s="126"/>
    </row>
    <row r="54" spans="1:12" customFormat="1" ht="9.4499999999999993" customHeight="1" x14ac:dyDescent="0.3">
      <c r="D54" s="126"/>
      <c r="K54" s="120"/>
      <c r="L54" s="126"/>
    </row>
    <row r="55" spans="1:12" s="7" customFormat="1" ht="19.5" customHeight="1" x14ac:dyDescent="0.3">
      <c r="A55" s="475" t="s">
        <v>93</v>
      </c>
      <c r="B55" s="475"/>
      <c r="C55" s="476"/>
      <c r="D55" s="168">
        <f>SUM(D58:D84)</f>
        <v>0</v>
      </c>
      <c r="E55"/>
      <c r="F55" s="234">
        <f>SUM(F67:F79)+F58+F84</f>
        <v>2070.9698299999995</v>
      </c>
      <c r="G55" s="234">
        <f>SUM(G67:G79)+G58+G84</f>
        <v>0</v>
      </c>
      <c r="H55"/>
      <c r="I55" s="290"/>
      <c r="J55" s="284"/>
      <c r="K55" s="120"/>
      <c r="L55" s="124"/>
    </row>
    <row r="56" spans="1:12" customFormat="1" ht="6" customHeight="1" x14ac:dyDescent="0.3">
      <c r="K56" s="120"/>
      <c r="L56" s="126"/>
    </row>
    <row r="57" spans="1:12" customFormat="1" ht="6" hidden="1" customHeight="1" outlineLevel="1" x14ac:dyDescent="0.3">
      <c r="K57" s="120"/>
      <c r="L57" s="126"/>
    </row>
    <row r="58" spans="1:12" s="5" customFormat="1" ht="15.9" hidden="1" customHeight="1" outlineLevel="1" x14ac:dyDescent="0.3">
      <c r="A58" s="477" t="s">
        <v>20</v>
      </c>
      <c r="B58" s="511" t="s">
        <v>21</v>
      </c>
      <c r="C58" s="63" t="s">
        <v>1</v>
      </c>
      <c r="D58" s="169"/>
      <c r="E58" s="65"/>
      <c r="F58" s="78">
        <v>345.14452</v>
      </c>
      <c r="G58" s="78">
        <v>0</v>
      </c>
      <c r="H58"/>
      <c r="I58" s="122"/>
    </row>
    <row r="59" spans="1:12" s="5" customFormat="1" ht="15.9" hidden="1" customHeight="1" outlineLevel="1" x14ac:dyDescent="0.3">
      <c r="A59" s="477"/>
      <c r="B59" s="511"/>
      <c r="C59" s="67" t="s">
        <v>11</v>
      </c>
      <c r="D59" s="169"/>
      <c r="E59" s="65"/>
      <c r="F59" s="68">
        <v>126.11611000000001</v>
      </c>
      <c r="G59" s="68">
        <v>0</v>
      </c>
      <c r="H59"/>
      <c r="I59" s="122"/>
      <c r="J59" s="12"/>
    </row>
    <row r="60" spans="1:12" s="5" customFormat="1" ht="15.9" hidden="1" customHeight="1" outlineLevel="1" x14ac:dyDescent="0.3">
      <c r="A60" s="477"/>
      <c r="B60" s="511"/>
      <c r="C60" s="67" t="s">
        <v>15</v>
      </c>
      <c r="D60" s="169"/>
      <c r="E60" s="65"/>
      <c r="F60" s="68">
        <v>6.9375200000000001</v>
      </c>
      <c r="G60" s="68">
        <v>0</v>
      </c>
      <c r="H60"/>
      <c r="I60" s="122"/>
      <c r="J60" s="12"/>
    </row>
    <row r="61" spans="1:12" s="5" customFormat="1" ht="15.9" hidden="1" customHeight="1" outlineLevel="1" x14ac:dyDescent="0.3">
      <c r="A61" s="477"/>
      <c r="B61" s="511"/>
      <c r="C61" s="67" t="s">
        <v>2</v>
      </c>
      <c r="D61" s="169"/>
      <c r="E61" s="65"/>
      <c r="F61" s="68">
        <v>212.09089000000012</v>
      </c>
      <c r="G61" s="68">
        <v>0</v>
      </c>
      <c r="H61"/>
      <c r="I61" s="122"/>
      <c r="J61" s="12"/>
    </row>
    <row r="62" spans="1:12" s="5" customFormat="1" ht="15.9" hidden="1" customHeight="1" outlineLevel="1" x14ac:dyDescent="0.3">
      <c r="A62" s="477"/>
      <c r="B62" s="511"/>
      <c r="C62" s="70" t="s">
        <v>14</v>
      </c>
      <c r="D62" s="169"/>
      <c r="E62" s="65"/>
      <c r="F62" s="68">
        <v>111.10836999999999</v>
      </c>
      <c r="G62" s="68">
        <v>0</v>
      </c>
      <c r="H62"/>
      <c r="I62" s="122"/>
      <c r="J62" s="12"/>
    </row>
    <row r="63" spans="1:12" s="5" customFormat="1" ht="15.9" hidden="1" customHeight="1" outlineLevel="1" x14ac:dyDescent="0.3">
      <c r="A63" s="477"/>
      <c r="B63" s="511"/>
      <c r="C63" s="70" t="s">
        <v>13</v>
      </c>
      <c r="D63" s="169"/>
      <c r="E63" s="65"/>
      <c r="F63" s="68">
        <v>90.601280000000031</v>
      </c>
      <c r="G63" s="68">
        <v>0</v>
      </c>
      <c r="H63"/>
      <c r="I63" s="122"/>
      <c r="J63" s="12"/>
    </row>
    <row r="64" spans="1:12" s="5" customFormat="1" ht="15.9" hidden="1" customHeight="1" outlineLevel="1" x14ac:dyDescent="0.3">
      <c r="A64" s="477"/>
      <c r="B64" s="511"/>
      <c r="C64" s="70" t="s">
        <v>12</v>
      </c>
      <c r="D64" s="169"/>
      <c r="E64" s="65"/>
      <c r="F64" s="68">
        <v>6.7936100000000001</v>
      </c>
      <c r="G64" s="68">
        <v>0</v>
      </c>
      <c r="H64"/>
      <c r="I64" s="122"/>
      <c r="J64" s="12"/>
    </row>
    <row r="65" spans="1:11" s="5" customFormat="1" ht="15.9" hidden="1" customHeight="1" outlineLevel="1" x14ac:dyDescent="0.3">
      <c r="A65" s="477"/>
      <c r="B65" s="511"/>
      <c r="C65" s="70" t="s">
        <v>63</v>
      </c>
      <c r="D65" s="169"/>
      <c r="E65" s="65"/>
      <c r="F65" s="68">
        <v>3.5876299999999968</v>
      </c>
      <c r="G65" s="68">
        <v>0</v>
      </c>
      <c r="H65"/>
      <c r="I65" s="122"/>
      <c r="J65" s="12"/>
    </row>
    <row r="66" spans="1:11" s="5" customFormat="1" ht="15.9" hidden="1" customHeight="1" outlineLevel="1" x14ac:dyDescent="0.3">
      <c r="A66" s="477"/>
      <c r="B66" s="511"/>
      <c r="C66" s="70" t="s">
        <v>67</v>
      </c>
      <c r="D66" s="169"/>
      <c r="E66" s="65"/>
      <c r="F66" s="68">
        <v>0</v>
      </c>
      <c r="G66" s="68">
        <v>0</v>
      </c>
      <c r="H66"/>
      <c r="I66" s="122"/>
      <c r="J66" s="12"/>
    </row>
    <row r="67" spans="1:11" s="5" customFormat="1" ht="15.9" hidden="1" customHeight="1" outlineLevel="1" x14ac:dyDescent="0.3">
      <c r="A67" s="477"/>
      <c r="B67" s="511"/>
      <c r="C67" s="71" t="s">
        <v>40</v>
      </c>
      <c r="D67" s="169"/>
      <c r="E67" s="65"/>
      <c r="F67" s="68">
        <v>387.14403999999951</v>
      </c>
      <c r="G67" s="68">
        <v>0</v>
      </c>
      <c r="H67"/>
      <c r="I67" s="122"/>
      <c r="J67" s="12"/>
    </row>
    <row r="68" spans="1:11" s="5" customFormat="1" ht="15.9" hidden="1" customHeight="1" outlineLevel="1" x14ac:dyDescent="0.3">
      <c r="A68" s="477"/>
      <c r="B68" s="511"/>
      <c r="C68" s="71" t="s">
        <v>41</v>
      </c>
      <c r="D68" s="169"/>
      <c r="E68" s="65"/>
      <c r="F68" s="68">
        <v>92.607669999999999</v>
      </c>
      <c r="G68" s="68">
        <v>0</v>
      </c>
      <c r="H68"/>
      <c r="I68" s="122"/>
      <c r="J68" s="12"/>
    </row>
    <row r="69" spans="1:11" s="5" customFormat="1" ht="15.9" hidden="1" customHeight="1" outlineLevel="1" x14ac:dyDescent="0.3">
      <c r="A69" s="477"/>
      <c r="B69" s="511"/>
      <c r="C69" s="72" t="s">
        <v>18</v>
      </c>
      <c r="D69" s="169"/>
      <c r="E69" s="65"/>
      <c r="F69" s="68">
        <v>2E-3</v>
      </c>
      <c r="G69" s="68">
        <v>0</v>
      </c>
      <c r="H69"/>
      <c r="I69" s="122"/>
      <c r="J69" s="12"/>
    </row>
    <row r="70" spans="1:11" s="5" customFormat="1" ht="15.9" hidden="1" customHeight="1" outlineLevel="1" x14ac:dyDescent="0.3">
      <c r="A70" s="477"/>
      <c r="B70" s="511"/>
      <c r="C70" s="72" t="s">
        <v>5</v>
      </c>
      <c r="D70" s="169"/>
      <c r="E70" s="65"/>
      <c r="F70" s="68">
        <v>0</v>
      </c>
      <c r="G70" s="68">
        <v>0</v>
      </c>
      <c r="H70"/>
      <c r="I70" s="122"/>
      <c r="J70" s="12"/>
    </row>
    <row r="71" spans="1:11" s="5" customFormat="1" ht="15.9" hidden="1" customHeight="1" outlineLevel="1" x14ac:dyDescent="0.3">
      <c r="A71" s="477"/>
      <c r="B71" s="511"/>
      <c r="C71" s="72" t="s">
        <v>6</v>
      </c>
      <c r="D71" s="169"/>
      <c r="E71" s="65"/>
      <c r="F71" s="68">
        <v>1128.97774</v>
      </c>
      <c r="G71" s="68">
        <v>0</v>
      </c>
      <c r="H71"/>
      <c r="I71" s="122"/>
      <c r="J71" s="12"/>
    </row>
    <row r="72" spans="1:11" s="5" customFormat="1" ht="15.9" hidden="1" customHeight="1" outlineLevel="1" x14ac:dyDescent="0.3">
      <c r="A72" s="477"/>
      <c r="B72" s="511"/>
      <c r="C72" s="72" t="s">
        <v>16</v>
      </c>
      <c r="D72" s="169"/>
      <c r="E72" s="65"/>
      <c r="F72" s="68">
        <v>0</v>
      </c>
      <c r="G72" s="68">
        <v>0</v>
      </c>
      <c r="H72"/>
      <c r="I72" s="122"/>
      <c r="J72" s="12"/>
    </row>
    <row r="73" spans="1:11" s="5" customFormat="1" ht="15.9" hidden="1" customHeight="1" outlineLevel="1" x14ac:dyDescent="0.3">
      <c r="A73" s="477"/>
      <c r="B73" s="511"/>
      <c r="C73" s="72" t="s">
        <v>7</v>
      </c>
      <c r="D73" s="169"/>
      <c r="E73" s="65"/>
      <c r="F73" s="68">
        <v>0</v>
      </c>
      <c r="G73" s="68">
        <v>0</v>
      </c>
      <c r="H73"/>
      <c r="I73" s="122"/>
      <c r="J73" s="12"/>
    </row>
    <row r="74" spans="1:11" s="5" customFormat="1" ht="15.9" hidden="1" customHeight="1" outlineLevel="1" x14ac:dyDescent="0.3">
      <c r="A74" s="477"/>
      <c r="B74" s="511"/>
      <c r="C74" s="72" t="s">
        <v>17</v>
      </c>
      <c r="D74" s="169"/>
      <c r="E74" s="65"/>
      <c r="F74" s="68">
        <v>0</v>
      </c>
      <c r="G74" s="68">
        <v>0</v>
      </c>
      <c r="H74"/>
      <c r="I74" s="122"/>
      <c r="J74" s="12"/>
    </row>
    <row r="75" spans="1:11" s="5" customFormat="1" ht="15.9" hidden="1" customHeight="1" outlineLevel="1" x14ac:dyDescent="0.3">
      <c r="A75" s="477"/>
      <c r="B75" s="511"/>
      <c r="C75" s="72" t="s">
        <v>94</v>
      </c>
      <c r="D75" s="169"/>
      <c r="E75" s="65"/>
      <c r="F75" s="68">
        <v>4.80959</v>
      </c>
      <c r="G75" s="68">
        <v>0</v>
      </c>
      <c r="H75"/>
      <c r="I75" s="122"/>
      <c r="J75" s="12"/>
    </row>
    <row r="76" spans="1:11" s="5" customFormat="1" ht="15.9" hidden="1" customHeight="1" outlineLevel="1" x14ac:dyDescent="0.3">
      <c r="A76" s="477"/>
      <c r="B76" s="511"/>
      <c r="C76" s="72" t="s">
        <v>95</v>
      </c>
      <c r="D76" s="169"/>
      <c r="E76" s="65"/>
      <c r="F76" s="68">
        <v>0</v>
      </c>
      <c r="G76" s="68">
        <v>0</v>
      </c>
      <c r="H76"/>
      <c r="I76" s="122"/>
      <c r="J76" s="12"/>
    </row>
    <row r="77" spans="1:11" s="5" customFormat="1" ht="15.9" hidden="1" customHeight="1" outlineLevel="1" x14ac:dyDescent="0.3">
      <c r="A77" s="477"/>
      <c r="B77" s="511"/>
      <c r="C77" s="72" t="s">
        <v>57</v>
      </c>
      <c r="D77" s="169"/>
      <c r="E77" s="65"/>
      <c r="F77" s="68">
        <v>0</v>
      </c>
      <c r="G77" s="68">
        <v>0</v>
      </c>
      <c r="H77"/>
      <c r="I77" s="122"/>
      <c r="J77" s="12"/>
    </row>
    <row r="78" spans="1:11" s="5" customFormat="1" ht="15.9" hidden="1" customHeight="1" outlineLevel="1" x14ac:dyDescent="0.3">
      <c r="A78" s="477"/>
      <c r="B78" s="511"/>
      <c r="C78" s="72" t="s">
        <v>58</v>
      </c>
      <c r="D78" s="169"/>
      <c r="E78" s="65"/>
      <c r="F78" s="68">
        <v>0</v>
      </c>
      <c r="G78" s="68">
        <v>0</v>
      </c>
      <c r="H78"/>
      <c r="I78" s="122"/>
      <c r="J78" s="259"/>
      <c r="K78"/>
    </row>
    <row r="79" spans="1:11" s="5" customFormat="1" ht="15.9" hidden="1" customHeight="1" outlineLevel="1" x14ac:dyDescent="0.3">
      <c r="A79" s="477"/>
      <c r="B79" s="511"/>
      <c r="C79" s="72" t="s">
        <v>8</v>
      </c>
      <c r="D79" s="169"/>
      <c r="E79" s="65"/>
      <c r="F79" s="68">
        <v>112.28426999999999</v>
      </c>
      <c r="G79" s="68">
        <v>0</v>
      </c>
      <c r="H79"/>
      <c r="I79" s="122"/>
      <c r="J79" s="259"/>
      <c r="K79"/>
    </row>
    <row r="80" spans="1:11" s="5" customFormat="1" ht="15.9" hidden="1" customHeight="1" outlineLevel="1" x14ac:dyDescent="0.3">
      <c r="A80" s="477"/>
      <c r="B80" s="511"/>
      <c r="C80" s="174" t="s">
        <v>55</v>
      </c>
      <c r="D80" s="169"/>
      <c r="E80" s="65"/>
      <c r="F80" s="178">
        <f>SUM(F67:F79)+F58</f>
        <v>2070.9698299999995</v>
      </c>
      <c r="G80" s="178">
        <f>SUM(G67:G79)+G58</f>
        <v>0</v>
      </c>
      <c r="H80"/>
      <c r="I80" s="122"/>
      <c r="J80" s="259"/>
      <c r="K80"/>
    </row>
    <row r="81" spans="1:12" s="5" customFormat="1" ht="15.9" hidden="1" customHeight="1" outlineLevel="1" x14ac:dyDescent="0.3">
      <c r="A81" s="477"/>
      <c r="B81" s="171"/>
      <c r="C81" s="175"/>
      <c r="D81" s="169"/>
      <c r="E81" s="173"/>
      <c r="F81" s="169"/>
      <c r="G81" s="169"/>
      <c r="H81"/>
      <c r="I81" s="122"/>
    </row>
    <row r="82" spans="1:12" s="5" customFormat="1" ht="15.9" hidden="1" customHeight="1" outlineLevel="1" x14ac:dyDescent="0.3">
      <c r="A82" s="477"/>
      <c r="B82" s="512" t="s">
        <v>22</v>
      </c>
      <c r="C82" s="37" t="s">
        <v>38</v>
      </c>
      <c r="D82" s="169"/>
      <c r="E82" s="65"/>
      <c r="F82" s="78">
        <v>0</v>
      </c>
      <c r="G82" s="78">
        <v>0</v>
      </c>
      <c r="H82"/>
      <c r="I82" s="122"/>
    </row>
    <row r="83" spans="1:12" s="5" customFormat="1" ht="15.9" hidden="1" customHeight="1" outlineLevel="1" x14ac:dyDescent="0.3">
      <c r="A83" s="477"/>
      <c r="B83" s="512"/>
      <c r="C83" s="39" t="s">
        <v>39</v>
      </c>
      <c r="D83" s="169"/>
      <c r="E83" s="65"/>
      <c r="F83" s="68">
        <v>0</v>
      </c>
      <c r="G83" s="68">
        <v>0</v>
      </c>
      <c r="H83"/>
      <c r="I83" s="122"/>
    </row>
    <row r="84" spans="1:12" s="5" customFormat="1" ht="15.9" hidden="1" customHeight="1" outlineLevel="1" x14ac:dyDescent="0.3">
      <c r="A84" s="477"/>
      <c r="B84" s="512"/>
      <c r="C84" s="74" t="s">
        <v>61</v>
      </c>
      <c r="D84" s="169"/>
      <c r="E84" s="65"/>
      <c r="F84" s="74">
        <v>0</v>
      </c>
      <c r="G84" s="74">
        <v>0</v>
      </c>
      <c r="H84"/>
      <c r="I84"/>
    </row>
    <row r="85" spans="1:12" s="28" customFormat="1" ht="15.9" customHeight="1" collapsed="1" x14ac:dyDescent="0.3">
      <c r="A85" s="170"/>
      <c r="B85" s="171"/>
      <c r="C85" s="172"/>
      <c r="D85" s="169"/>
      <c r="E85" s="173"/>
      <c r="F85" s="169"/>
      <c r="G85" s="169"/>
      <c r="H85" s="126"/>
      <c r="I85" s="126"/>
    </row>
    <row r="86" spans="1:12" s="28" customFormat="1" ht="15.6" x14ac:dyDescent="0.3">
      <c r="A86" s="440"/>
      <c r="B86" s="443" t="s">
        <v>187</v>
      </c>
      <c r="C86" s="322" t="s">
        <v>188</v>
      </c>
      <c r="D86" s="324">
        <f>D88+D87</f>
        <v>689.66255000000001</v>
      </c>
      <c r="E86" s="169"/>
      <c r="F86" s="324">
        <f>F88+F87</f>
        <v>834.23897000000011</v>
      </c>
      <c r="G86" s="324">
        <f>G88+G87</f>
        <v>689.66255000000001</v>
      </c>
      <c r="H86" s="126"/>
      <c r="I86" s="126"/>
    </row>
    <row r="87" spans="1:12" s="28" customFormat="1" ht="14.4" x14ac:dyDescent="0.3">
      <c r="A87" s="441"/>
      <c r="B87" s="443"/>
      <c r="C87" s="336" t="s">
        <v>94</v>
      </c>
      <c r="D87" s="325">
        <f>D123</f>
        <v>24.822130000000001</v>
      </c>
      <c r="E87" s="169"/>
      <c r="F87" s="325">
        <f>F123</f>
        <v>834.23897000000011</v>
      </c>
      <c r="G87" s="325">
        <f>G123</f>
        <v>24.822130000000001</v>
      </c>
      <c r="H87" s="126"/>
      <c r="I87" s="126"/>
    </row>
    <row r="88" spans="1:12" s="28" customFormat="1" ht="16.2" x14ac:dyDescent="0.3">
      <c r="A88" s="442"/>
      <c r="B88" s="443"/>
      <c r="C88" s="328" t="s">
        <v>192</v>
      </c>
      <c r="D88" s="325">
        <f>D124</f>
        <v>664.84041999999999</v>
      </c>
      <c r="E88" s="225"/>
      <c r="F88" s="325">
        <f>F124</f>
        <v>0</v>
      </c>
      <c r="G88" s="325">
        <f>G124</f>
        <v>664.84041999999999</v>
      </c>
      <c r="H88" s="126"/>
      <c r="I88" s="126"/>
    </row>
    <row r="89" spans="1:12" s="28" customFormat="1" ht="14.4" x14ac:dyDescent="0.3">
      <c r="A89" s="371"/>
      <c r="B89" s="372"/>
      <c r="C89" s="373"/>
      <c r="D89" s="125"/>
      <c r="E89" s="225"/>
      <c r="F89" s="169"/>
      <c r="G89" s="374"/>
      <c r="H89" s="126"/>
      <c r="I89" s="126"/>
    </row>
    <row r="90" spans="1:12" s="28" customFormat="1" ht="15.9" customHeight="1" x14ac:dyDescent="0.3">
      <c r="A90" s="170"/>
      <c r="B90" s="171"/>
      <c r="C90" s="172"/>
      <c r="D90" s="169"/>
      <c r="E90" s="173"/>
      <c r="F90" s="169"/>
      <c r="G90" s="169"/>
      <c r="H90" s="126"/>
      <c r="I90" s="126"/>
    </row>
    <row r="91" spans="1:12" ht="33" customHeight="1" x14ac:dyDescent="0.25">
      <c r="A91" s="491" t="s">
        <v>51</v>
      </c>
      <c r="B91" s="492"/>
      <c r="C91" s="492"/>
      <c r="D91" s="492"/>
      <c r="E91" s="492"/>
      <c r="F91" s="492"/>
      <c r="G91" s="492"/>
      <c r="H91" s="492"/>
      <c r="I91" s="493"/>
      <c r="K91" s="120"/>
      <c r="L91" s="25"/>
    </row>
    <row r="92" spans="1:12" ht="8.25" customHeight="1" x14ac:dyDescent="0.3">
      <c r="C92" s="272"/>
      <c r="D92"/>
      <c r="G92" s="4"/>
      <c r="K92" s="120"/>
      <c r="L92" s="25"/>
    </row>
    <row r="93" spans="1:12" s="5" customFormat="1" ht="51" customHeight="1" x14ac:dyDescent="0.3">
      <c r="C93" s="41"/>
      <c r="D93" s="82" t="str">
        <f>+D8</f>
        <v>Meta 
2026 (11)</v>
      </c>
      <c r="E93"/>
      <c r="F93" s="82" t="str">
        <f>+F8</f>
        <v>Recaudación
 2025</v>
      </c>
      <c r="G93" s="82" t="str">
        <f>+G8</f>
        <v>Recaudación 
2026</v>
      </c>
      <c r="H93"/>
      <c r="I93" s="82" t="str">
        <f>+I8</f>
        <v>Participación de la Recaudación 2025</v>
      </c>
      <c r="K93" s="120"/>
      <c r="L93" s="28"/>
    </row>
    <row r="94" spans="1:12" customFormat="1" ht="6" customHeight="1" x14ac:dyDescent="0.3">
      <c r="K94" s="127"/>
      <c r="L94" s="126"/>
    </row>
    <row r="95" spans="1:12" s="5" customFormat="1" ht="15.9" customHeight="1" x14ac:dyDescent="0.25">
      <c r="A95" s="494" t="s">
        <v>20</v>
      </c>
      <c r="B95" s="435" t="s">
        <v>21</v>
      </c>
      <c r="C95" s="98" t="s">
        <v>1</v>
      </c>
      <c r="D95" s="214">
        <f t="shared" ref="D95:F95" si="7">D96+D98+D99+D100+D97</f>
        <v>565344.44409999996</v>
      </c>
      <c r="E95" s="214"/>
      <c r="F95" s="214">
        <f t="shared" si="7"/>
        <v>471008.37376000057</v>
      </c>
      <c r="G95" s="66">
        <f>G96+G98+G99+G100+G97</f>
        <v>565344.44409999996</v>
      </c>
      <c r="H95" s="11"/>
      <c r="I95" s="469">
        <f>+G117/G130</f>
        <v>0.84468283038366376</v>
      </c>
      <c r="K95" s="120"/>
      <c r="L95" s="28"/>
    </row>
    <row r="96" spans="1:12" ht="15.9" customHeight="1" outlineLevel="1" x14ac:dyDescent="0.25">
      <c r="A96" s="494"/>
      <c r="B96" s="436"/>
      <c r="C96" s="99" t="s">
        <v>43</v>
      </c>
      <c r="D96" s="205">
        <v>338425.89348000003</v>
      </c>
      <c r="E96" s="173"/>
      <c r="F96" s="205">
        <v>255836.47167000049</v>
      </c>
      <c r="G96" s="149">
        <v>338425.89348000003</v>
      </c>
      <c r="I96" s="464"/>
      <c r="J96" s="217"/>
      <c r="K96" s="120"/>
      <c r="L96" s="25"/>
    </row>
    <row r="97" spans="1:12" s="190" customFormat="1" ht="15.9" customHeight="1" outlineLevel="1" x14ac:dyDescent="0.25">
      <c r="A97" s="494"/>
      <c r="B97" s="436"/>
      <c r="C97" s="266" t="s">
        <v>183</v>
      </c>
      <c r="D97" s="206">
        <v>195943.26697</v>
      </c>
      <c r="E97" s="276"/>
      <c r="F97" s="206">
        <v>179540.12252000009</v>
      </c>
      <c r="G97" s="264">
        <v>195943.26697</v>
      </c>
      <c r="I97" s="463"/>
      <c r="J97" s="250"/>
      <c r="K97" s="192"/>
      <c r="L97" s="186"/>
    </row>
    <row r="98" spans="1:12" ht="15.9" customHeight="1" outlineLevel="1" x14ac:dyDescent="0.25">
      <c r="A98" s="494"/>
      <c r="B98" s="436"/>
      <c r="C98" s="99" t="s">
        <v>182</v>
      </c>
      <c r="D98" s="206">
        <v>1771.0390600000001</v>
      </c>
      <c r="E98" s="173"/>
      <c r="F98" s="206">
        <v>0</v>
      </c>
      <c r="G98" s="264">
        <v>1771.0390600000001</v>
      </c>
      <c r="I98" s="464"/>
      <c r="J98" s="13"/>
      <c r="K98" s="120"/>
      <c r="L98" s="25"/>
    </row>
    <row r="99" spans="1:12" ht="15.9" customHeight="1" outlineLevel="1" x14ac:dyDescent="0.25">
      <c r="A99" s="494"/>
      <c r="B99" s="436"/>
      <c r="C99" s="99" t="s">
        <v>15</v>
      </c>
      <c r="D99" s="206">
        <v>43.295320000000018</v>
      </c>
      <c r="E99" s="173"/>
      <c r="F99" s="206">
        <v>33.217320000000001</v>
      </c>
      <c r="G99" s="264">
        <v>43.295320000000018</v>
      </c>
      <c r="I99" s="464"/>
      <c r="J99" s="13"/>
      <c r="K99" s="120"/>
      <c r="L99" s="25"/>
    </row>
    <row r="100" spans="1:12" ht="15.9" customHeight="1" outlineLevel="1" x14ac:dyDescent="0.25">
      <c r="A100" s="494"/>
      <c r="B100" s="436"/>
      <c r="C100" s="99" t="s">
        <v>44</v>
      </c>
      <c r="D100" s="144">
        <v>29160.949270000005</v>
      </c>
      <c r="E100" s="144"/>
      <c r="F100" s="144">
        <f t="shared" ref="F100" si="8">F101+F102+F103+F104+F105</f>
        <v>35598.562250000003</v>
      </c>
      <c r="G100" s="349">
        <f>G101+G102+G103+G104+G105</f>
        <v>29160.949270000005</v>
      </c>
      <c r="I100" s="464"/>
      <c r="K100" s="120"/>
      <c r="L100" s="25"/>
    </row>
    <row r="101" spans="1:12" ht="15.9" customHeight="1" outlineLevel="1" x14ac:dyDescent="0.25">
      <c r="A101" s="494"/>
      <c r="B101" s="436"/>
      <c r="C101" s="100" t="s">
        <v>14</v>
      </c>
      <c r="D101" s="206">
        <v>9386.2650800000047</v>
      </c>
      <c r="E101" s="173"/>
      <c r="F101" s="206">
        <v>11090.205920000009</v>
      </c>
      <c r="G101" s="264">
        <v>9386.2650800000047</v>
      </c>
      <c r="I101" s="464"/>
      <c r="K101" s="120"/>
      <c r="L101" s="25"/>
    </row>
    <row r="102" spans="1:12" ht="15.9" customHeight="1" outlineLevel="1" x14ac:dyDescent="0.25">
      <c r="A102" s="494"/>
      <c r="B102" s="436"/>
      <c r="C102" s="100" t="s">
        <v>13</v>
      </c>
      <c r="D102" s="206">
        <v>17547.1453</v>
      </c>
      <c r="E102" s="65"/>
      <c r="F102" s="206">
        <v>22317.88475999999</v>
      </c>
      <c r="G102" s="264">
        <v>17547.1453</v>
      </c>
      <c r="I102" s="464"/>
      <c r="K102" s="120"/>
      <c r="L102" s="25"/>
    </row>
    <row r="103" spans="1:12" ht="15.9" customHeight="1" outlineLevel="1" x14ac:dyDescent="0.25">
      <c r="A103" s="494"/>
      <c r="B103" s="436"/>
      <c r="C103" s="100" t="s">
        <v>12</v>
      </c>
      <c r="D103" s="206">
        <v>2181.9842199999998</v>
      </c>
      <c r="E103" s="65"/>
      <c r="F103" s="206">
        <v>2089.0014999999999</v>
      </c>
      <c r="G103" s="264">
        <v>2181.9842199999998</v>
      </c>
      <c r="I103" s="464"/>
      <c r="K103" s="120"/>
      <c r="L103" s="25"/>
    </row>
    <row r="104" spans="1:12" ht="15.9" customHeight="1" outlineLevel="1" x14ac:dyDescent="0.25">
      <c r="A104" s="494"/>
      <c r="B104" s="436"/>
      <c r="C104" s="100" t="s">
        <v>63</v>
      </c>
      <c r="D104" s="206">
        <v>45.554670000000002</v>
      </c>
      <c r="E104" s="65"/>
      <c r="F104" s="206">
        <v>101.25893000000001</v>
      </c>
      <c r="G104" s="264">
        <v>45.554670000000002</v>
      </c>
      <c r="I104" s="464"/>
      <c r="K104" s="120"/>
      <c r="L104" s="25"/>
    </row>
    <row r="105" spans="1:12" ht="15.9" customHeight="1" outlineLevel="1" x14ac:dyDescent="0.25">
      <c r="A105" s="494"/>
      <c r="B105" s="436"/>
      <c r="C105" s="100" t="s">
        <v>67</v>
      </c>
      <c r="D105" s="206">
        <v>0</v>
      </c>
      <c r="E105" s="65"/>
      <c r="F105" s="206">
        <v>0.21113999999999999</v>
      </c>
      <c r="G105" s="264">
        <v>0</v>
      </c>
      <c r="I105" s="464"/>
      <c r="K105" s="120"/>
      <c r="L105" s="25"/>
    </row>
    <row r="106" spans="1:12" ht="15.9" customHeight="1" x14ac:dyDescent="0.25">
      <c r="A106" s="494"/>
      <c r="B106" s="436"/>
      <c r="C106" s="71" t="s">
        <v>40</v>
      </c>
      <c r="D106" s="206">
        <v>783257.20274000277</v>
      </c>
      <c r="E106" s="202"/>
      <c r="F106" s="206">
        <v>642533.75454000221</v>
      </c>
      <c r="G106" s="264">
        <v>783257.20274000277</v>
      </c>
      <c r="H106" s="11"/>
      <c r="I106" s="464"/>
      <c r="J106" s="12"/>
      <c r="K106" s="120"/>
      <c r="L106" s="25"/>
    </row>
    <row r="107" spans="1:12" ht="15.9" customHeight="1" x14ac:dyDescent="0.25">
      <c r="A107" s="494"/>
      <c r="B107" s="436"/>
      <c r="C107" s="101" t="s">
        <v>41</v>
      </c>
      <c r="D107" s="206">
        <v>45580.899970000028</v>
      </c>
      <c r="E107" s="202"/>
      <c r="F107" s="206">
        <v>42269.175919999987</v>
      </c>
      <c r="G107" s="264">
        <v>45580.899970000028</v>
      </c>
      <c r="H107" s="11"/>
      <c r="I107" s="464"/>
      <c r="J107" s="5"/>
      <c r="K107" s="120"/>
    </row>
    <row r="108" spans="1:12" s="5" customFormat="1" ht="15.9" customHeight="1" x14ac:dyDescent="0.25">
      <c r="A108" s="494"/>
      <c r="B108" s="436"/>
      <c r="C108" s="102" t="s">
        <v>122</v>
      </c>
      <c r="D108" s="206">
        <v>4076.9335300000012</v>
      </c>
      <c r="E108" s="65"/>
      <c r="F108" s="206">
        <v>3703.5524</v>
      </c>
      <c r="G108" s="264">
        <v>4076.9335300000012</v>
      </c>
      <c r="H108" s="7"/>
      <c r="I108" s="464"/>
      <c r="K108" s="121"/>
    </row>
    <row r="109" spans="1:12" ht="15.9" customHeight="1" x14ac:dyDescent="0.25">
      <c r="A109" s="494"/>
      <c r="B109" s="436"/>
      <c r="C109" s="102" t="s">
        <v>5</v>
      </c>
      <c r="D109" s="206">
        <v>24878.04393999988</v>
      </c>
      <c r="E109" s="65"/>
      <c r="F109" s="206">
        <v>24270.850419999941</v>
      </c>
      <c r="G109" s="264">
        <v>24878.04393999988</v>
      </c>
      <c r="H109" s="11"/>
      <c r="I109" s="464"/>
      <c r="J109" s="5"/>
    </row>
    <row r="110" spans="1:12" ht="15.9" customHeight="1" x14ac:dyDescent="0.25">
      <c r="A110" s="494"/>
      <c r="B110" s="436"/>
      <c r="C110" s="102" t="s">
        <v>6</v>
      </c>
      <c r="D110" s="206">
        <v>118941.70411000001</v>
      </c>
      <c r="E110" s="65"/>
      <c r="F110" s="206">
        <v>116178.3251399999</v>
      </c>
      <c r="G110" s="264">
        <v>118941.70411000001</v>
      </c>
      <c r="H110" s="11"/>
      <c r="I110" s="464"/>
      <c r="J110" s="5"/>
    </row>
    <row r="111" spans="1:12" ht="15.9" customHeight="1" x14ac:dyDescent="0.25">
      <c r="A111" s="494"/>
      <c r="B111" s="436"/>
      <c r="C111" s="102" t="s">
        <v>16</v>
      </c>
      <c r="D111" s="206">
        <v>2093.9672799999998</v>
      </c>
      <c r="E111" s="65"/>
      <c r="F111" s="206">
        <v>2515.0120499999998</v>
      </c>
      <c r="G111" s="264">
        <v>2093.9672799999998</v>
      </c>
      <c r="H111" s="11"/>
      <c r="I111" s="464"/>
      <c r="J111" s="14"/>
    </row>
    <row r="112" spans="1:12" ht="15.9" customHeight="1" x14ac:dyDescent="0.25">
      <c r="A112" s="494"/>
      <c r="B112" s="436"/>
      <c r="C112" s="102" t="s">
        <v>7</v>
      </c>
      <c r="D112" s="206">
        <v>11153.22351</v>
      </c>
      <c r="E112" s="65"/>
      <c r="F112" s="206">
        <v>1056.2406699999999</v>
      </c>
      <c r="G112" s="264">
        <v>11153.22351</v>
      </c>
      <c r="H112" s="11"/>
      <c r="I112" s="464"/>
      <c r="J112" s="5"/>
    </row>
    <row r="113" spans="1:11" ht="15.9" customHeight="1" x14ac:dyDescent="0.25">
      <c r="A113" s="494"/>
      <c r="B113" s="436"/>
      <c r="C113" s="102" t="s">
        <v>169</v>
      </c>
      <c r="D113" s="206">
        <v>24776.871819999989</v>
      </c>
      <c r="E113" s="65"/>
      <c r="F113" s="206">
        <v>22148.971020000012</v>
      </c>
      <c r="G113" s="264">
        <v>24776.871819999989</v>
      </c>
      <c r="H113" s="11"/>
      <c r="I113" s="464"/>
    </row>
    <row r="114" spans="1:11" ht="15.9" customHeight="1" x14ac:dyDescent="0.25">
      <c r="A114" s="494"/>
      <c r="B114" s="436"/>
      <c r="C114" s="102" t="s">
        <v>57</v>
      </c>
      <c r="D114" s="206">
        <v>3570.0213700000209</v>
      </c>
      <c r="E114" s="65"/>
      <c r="F114" s="206">
        <v>5038.4053900000536</v>
      </c>
      <c r="G114" s="264">
        <v>3570.0213700000209</v>
      </c>
      <c r="H114" s="11"/>
      <c r="I114" s="464"/>
    </row>
    <row r="115" spans="1:11" ht="15.9" customHeight="1" x14ac:dyDescent="0.25">
      <c r="A115" s="494"/>
      <c r="B115" s="436"/>
      <c r="C115" s="102" t="s">
        <v>58</v>
      </c>
      <c r="D115" s="206">
        <v>6003.8261400002584</v>
      </c>
      <c r="E115" s="65"/>
      <c r="F115" s="206">
        <v>4767.710890000144</v>
      </c>
      <c r="G115" s="264">
        <v>6003.8261400002584</v>
      </c>
      <c r="H115" s="11"/>
      <c r="I115" s="464"/>
    </row>
    <row r="116" spans="1:11" ht="15.9" customHeight="1" x14ac:dyDescent="0.25">
      <c r="A116" s="494"/>
      <c r="B116" s="436"/>
      <c r="C116" s="72" t="s">
        <v>74</v>
      </c>
      <c r="D116" s="68">
        <v>1354.6326600039749</v>
      </c>
      <c r="E116" s="65"/>
      <c r="F116" s="68">
        <v>2616.32537</v>
      </c>
      <c r="G116" s="149">
        <v>1354.6343699999991</v>
      </c>
      <c r="H116" s="11"/>
      <c r="I116" s="464"/>
    </row>
    <row r="117" spans="1:11" s="7" customFormat="1" ht="18" customHeight="1" x14ac:dyDescent="0.25">
      <c r="A117" s="494"/>
      <c r="B117" s="437"/>
      <c r="C117" s="83" t="s">
        <v>55</v>
      </c>
      <c r="D117" s="84">
        <f>+D95+D106+D107+SUM(D108:D116)</f>
        <v>1591031.7711700071</v>
      </c>
      <c r="E117" s="61"/>
      <c r="F117" s="84">
        <f>+F95+F106+F107+SUM(F108:F116)</f>
        <v>1338106.6975700029</v>
      </c>
      <c r="G117" s="84">
        <f>+G95+G106+G107+SUM(G108:G116)</f>
        <v>1591031.7728800031</v>
      </c>
      <c r="I117" s="465"/>
      <c r="J117" s="15"/>
      <c r="K117" s="123"/>
    </row>
    <row r="118" spans="1:11" ht="10.5" customHeight="1" x14ac:dyDescent="0.3">
      <c r="A118" s="494"/>
      <c r="B118" s="21"/>
      <c r="C118" s="34"/>
      <c r="D118" s="17"/>
      <c r="E118" s="17"/>
      <c r="F118" s="17"/>
      <c r="G118" s="17"/>
      <c r="H118" s="7"/>
      <c r="I118" s="35"/>
      <c r="J118" s="5"/>
    </row>
    <row r="119" spans="1:11" ht="18.75" customHeight="1" x14ac:dyDescent="0.25">
      <c r="A119" s="494"/>
      <c r="B119" s="466" t="s">
        <v>22</v>
      </c>
      <c r="C119" s="76" t="s">
        <v>38</v>
      </c>
      <c r="D119" s="78">
        <v>269456.73464999982</v>
      </c>
      <c r="E119" s="77"/>
      <c r="F119" s="78">
        <v>237189.4415200002</v>
      </c>
      <c r="G119" s="398">
        <v>269456.73464999982</v>
      </c>
      <c r="H119" s="7"/>
      <c r="I119" s="469">
        <f>+G121/G130</f>
        <v>0.15495102600772107</v>
      </c>
      <c r="K119" s="120"/>
    </row>
    <row r="120" spans="1:11" ht="18.75" customHeight="1" x14ac:dyDescent="0.25">
      <c r="A120" s="494"/>
      <c r="B120" s="467"/>
      <c r="C120" s="79" t="s">
        <v>39</v>
      </c>
      <c r="D120" s="68">
        <v>22406.66869000002</v>
      </c>
      <c r="E120" s="77"/>
      <c r="F120" s="68">
        <v>23085.803220000009</v>
      </c>
      <c r="G120" s="264">
        <v>22406.66869000002</v>
      </c>
      <c r="H120" s="7"/>
      <c r="I120" s="464"/>
      <c r="K120" s="120"/>
    </row>
    <row r="121" spans="1:11" s="7" customFormat="1" ht="18.75" customHeight="1" x14ac:dyDescent="0.3">
      <c r="A121" s="494"/>
      <c r="B121" s="468"/>
      <c r="C121" s="97" t="s">
        <v>61</v>
      </c>
      <c r="D121" s="84">
        <f>SUM(D119:D120)</f>
        <v>291863.40333999984</v>
      </c>
      <c r="F121" s="84">
        <f>SUM(F119:F120)</f>
        <v>260275.2447400002</v>
      </c>
      <c r="G121" s="84">
        <f>SUM(G119:G120)</f>
        <v>291863.40333999984</v>
      </c>
      <c r="H121" s="11"/>
      <c r="I121" s="465"/>
      <c r="K121" s="123"/>
    </row>
    <row r="122" spans="1:11" s="7" customFormat="1" ht="15.6" x14ac:dyDescent="0.3">
      <c r="A122" s="494"/>
      <c r="B122" s="21"/>
      <c r="C122" s="18"/>
      <c r="D122" s="22"/>
      <c r="F122" s="22"/>
      <c r="G122" s="22"/>
      <c r="H122" s="11"/>
      <c r="I122" s="35"/>
      <c r="K122" s="123"/>
    </row>
    <row r="123" spans="1:11" s="7" customFormat="1" ht="16.95" customHeight="1" x14ac:dyDescent="0.25">
      <c r="A123" s="494"/>
      <c r="B123" s="506" t="s">
        <v>187</v>
      </c>
      <c r="C123" s="351" t="s">
        <v>94</v>
      </c>
      <c r="D123" s="398">
        <v>24.822130000000001</v>
      </c>
      <c r="E123" s="208"/>
      <c r="F123" s="78">
        <v>834.23897000000011</v>
      </c>
      <c r="G123" s="398">
        <v>24.822130000000001</v>
      </c>
      <c r="I123" s="469">
        <f>+G125/G128</f>
        <v>6.1315413394439093E-4</v>
      </c>
      <c r="K123" s="123"/>
    </row>
    <row r="124" spans="1:11" s="7" customFormat="1" ht="16.95" customHeight="1" x14ac:dyDescent="0.25">
      <c r="A124" s="494"/>
      <c r="B124" s="506"/>
      <c r="C124" s="352" t="s">
        <v>192</v>
      </c>
      <c r="D124" s="264">
        <v>664.84041999999999</v>
      </c>
      <c r="E124" s="216"/>
      <c r="F124" s="68">
        <v>0</v>
      </c>
      <c r="G124" s="264">
        <v>664.84041999999999</v>
      </c>
      <c r="I124" s="464"/>
      <c r="K124" s="123"/>
    </row>
    <row r="125" spans="1:11" s="7" customFormat="1" ht="16.95" customHeight="1" x14ac:dyDescent="0.3">
      <c r="A125" s="494"/>
      <c r="B125" s="506"/>
      <c r="C125" s="97" t="s">
        <v>195</v>
      </c>
      <c r="D125" s="84">
        <f>SUM(D123:D124)</f>
        <v>689.66255000000001</v>
      </c>
      <c r="F125" s="84">
        <f>SUM(F123:F124)</f>
        <v>834.23897000000011</v>
      </c>
      <c r="G125" s="84">
        <f>SUM(G123:G124)</f>
        <v>689.66255000000001</v>
      </c>
      <c r="H125" s="11"/>
      <c r="I125" s="465"/>
      <c r="K125" s="123"/>
    </row>
    <row r="126" spans="1:11" s="7" customFormat="1" ht="15.6" x14ac:dyDescent="0.3">
      <c r="A126" s="494"/>
      <c r="B126" s="21"/>
      <c r="C126" s="18"/>
      <c r="D126" s="22"/>
      <c r="F126" s="19"/>
      <c r="G126" s="22"/>
      <c r="H126" s="11"/>
      <c r="I126" s="35"/>
      <c r="K126" s="123"/>
    </row>
    <row r="127" spans="1:11" s="7" customFormat="1" ht="15.75" customHeight="1" x14ac:dyDescent="0.3">
      <c r="A127" s="494"/>
      <c r="B127" s="482" t="s">
        <v>24</v>
      </c>
      <c r="C127" s="482"/>
      <c r="D127" s="85">
        <f>D130-D128</f>
        <v>758806.397480004</v>
      </c>
      <c r="F127" s="85">
        <f t="shared" ref="F127:G127" si="9">F130-F128</f>
        <v>650434.45368000073</v>
      </c>
      <c r="G127" s="85">
        <f t="shared" si="9"/>
        <v>758806.39919000026</v>
      </c>
      <c r="H127" s="11"/>
      <c r="I127" s="86">
        <f>+G127/$G$130</f>
        <v>0.40285225468554275</v>
      </c>
      <c r="K127" s="123"/>
    </row>
    <row r="128" spans="1:11" s="7" customFormat="1" ht="15.75" customHeight="1" x14ac:dyDescent="0.25">
      <c r="A128" s="494"/>
      <c r="B128" s="482" t="s">
        <v>25</v>
      </c>
      <c r="C128" s="482"/>
      <c r="D128" s="85">
        <f>+D106+D107+D108+D121</f>
        <v>1124778.4395800028</v>
      </c>
      <c r="F128" s="85">
        <f>+F106+F107+F108+F121</f>
        <v>948781.72760000243</v>
      </c>
      <c r="G128" s="85">
        <f>+G106+G107+G108+G121</f>
        <v>1124778.4395800028</v>
      </c>
      <c r="H128" s="61"/>
      <c r="I128" s="86">
        <f>+G128/$G$130</f>
        <v>0.59714774531445725</v>
      </c>
      <c r="K128" s="123"/>
    </row>
    <row r="129" spans="1:14" ht="13.8" x14ac:dyDescent="0.25">
      <c r="B129" s="21"/>
      <c r="C129" s="18"/>
      <c r="D129" s="22"/>
      <c r="E129" s="7"/>
      <c r="F129" s="20"/>
      <c r="G129" s="20"/>
      <c r="H129" s="11"/>
      <c r="I129" s="21"/>
    </row>
    <row r="130" spans="1:14" ht="26.25" customHeight="1" x14ac:dyDescent="0.3">
      <c r="A130" s="501" t="s">
        <v>26</v>
      </c>
      <c r="B130" s="495" t="s">
        <v>129</v>
      </c>
      <c r="C130" s="496"/>
      <c r="D130" s="87">
        <f>+D117+D121+D125</f>
        <v>1883584.8370600068</v>
      </c>
      <c r="E130"/>
      <c r="F130" s="87">
        <f>+F117+F121+F125</f>
        <v>1599216.1812800032</v>
      </c>
      <c r="G130" s="87">
        <f>+G117+G121+G125</f>
        <v>1883584.8387700031</v>
      </c>
      <c r="H130" s="11"/>
      <c r="I130" s="344"/>
      <c r="J130" s="344"/>
      <c r="K130" s="176"/>
      <c r="L130" s="176"/>
      <c r="M130" s="13"/>
    </row>
    <row r="131" spans="1:14" ht="14.25" customHeight="1" x14ac:dyDescent="0.25">
      <c r="A131" s="501"/>
      <c r="B131" s="497" t="s">
        <v>130</v>
      </c>
      <c r="C131" s="498"/>
      <c r="D131" s="399"/>
      <c r="E131" s="400"/>
      <c r="F131" s="401">
        <v>172308.08888999929</v>
      </c>
      <c r="G131" s="401">
        <v>220372.9754299979</v>
      </c>
      <c r="H131" s="11"/>
      <c r="I131" s="344"/>
      <c r="J131" s="344"/>
      <c r="M131" s="176"/>
    </row>
    <row r="132" spans="1:14" ht="14.25" customHeight="1" x14ac:dyDescent="0.25">
      <c r="A132" s="501"/>
      <c r="B132" s="497" t="s">
        <v>131</v>
      </c>
      <c r="C132" s="498"/>
      <c r="D132" s="399"/>
      <c r="E132" s="400"/>
      <c r="F132" s="401">
        <v>4958.8363300000055</v>
      </c>
      <c r="G132" s="401">
        <v>4905.1916700000038</v>
      </c>
      <c r="H132" s="11"/>
      <c r="I132" s="344"/>
      <c r="J132" s="344"/>
    </row>
    <row r="133" spans="1:14" ht="27.45" customHeight="1" x14ac:dyDescent="0.3">
      <c r="A133" s="501"/>
      <c r="B133" s="495" t="s">
        <v>132</v>
      </c>
      <c r="C133" s="496"/>
      <c r="D133" s="87"/>
      <c r="E133"/>
      <c r="F133" s="89">
        <f>+F130-F131-F132</f>
        <v>1421949.2560600038</v>
      </c>
      <c r="G133" s="89">
        <f>+G130-G131-G132</f>
        <v>1658306.6716700052</v>
      </c>
      <c r="H133" s="11"/>
      <c r="I133" s="61"/>
    </row>
    <row r="134" spans="1:14" ht="14.25" customHeight="1" x14ac:dyDescent="0.3">
      <c r="A134" s="501"/>
      <c r="B134" s="497" t="s">
        <v>133</v>
      </c>
      <c r="C134" s="498"/>
      <c r="D134" s="402"/>
      <c r="E134" s="91"/>
      <c r="F134" s="403">
        <v>40473.658600000403</v>
      </c>
      <c r="G134" s="403">
        <v>59067.711560000003</v>
      </c>
      <c r="H134" s="11"/>
      <c r="I134" s="344">
        <f>G134-'Recaudación abierta'!H69</f>
        <v>0</v>
      </c>
    </row>
    <row r="135" spans="1:14" ht="38.25" customHeight="1" x14ac:dyDescent="0.3">
      <c r="A135" s="501"/>
      <c r="B135" s="499" t="s">
        <v>134</v>
      </c>
      <c r="C135" s="500"/>
      <c r="D135" s="87"/>
      <c r="E135"/>
      <c r="F135" s="93">
        <f>+F133-F134</f>
        <v>1381475.5974600033</v>
      </c>
      <c r="G135" s="93">
        <f>+G133-G134</f>
        <v>1599238.9601100052</v>
      </c>
      <c r="H135" s="11"/>
      <c r="I135" s="103"/>
      <c r="J135" s="13"/>
    </row>
    <row r="136" spans="1:14" customFormat="1" ht="15" customHeight="1" x14ac:dyDescent="0.3">
      <c r="A136" s="503" t="s">
        <v>204</v>
      </c>
      <c r="B136" s="503"/>
      <c r="C136" s="503"/>
      <c r="F136" s="109"/>
      <c r="G136" s="109"/>
      <c r="K136" s="122"/>
    </row>
    <row r="137" spans="1:14" ht="24" customHeight="1" x14ac:dyDescent="0.25">
      <c r="A137" s="510"/>
      <c r="B137" s="510"/>
      <c r="C137" s="510"/>
      <c r="D137" s="510"/>
      <c r="E137" s="510"/>
      <c r="F137" s="510"/>
      <c r="G137" s="510"/>
      <c r="H137" s="510"/>
      <c r="I137" s="510"/>
    </row>
    <row r="138" spans="1:14" ht="21" customHeight="1" x14ac:dyDescent="0.25">
      <c r="A138" s="510" t="s">
        <v>92</v>
      </c>
      <c r="B138" s="510"/>
      <c r="C138" s="510"/>
      <c r="D138" s="510"/>
      <c r="E138" s="510"/>
      <c r="F138" s="510"/>
      <c r="G138" s="510"/>
      <c r="H138" s="510"/>
      <c r="I138" s="510"/>
      <c r="K138" s="196"/>
      <c r="L138" s="25"/>
      <c r="M138" s="25"/>
      <c r="N138" s="25"/>
    </row>
    <row r="139" spans="1:14" ht="13.2" customHeight="1" x14ac:dyDescent="0.25">
      <c r="A139" s="454" t="s">
        <v>45</v>
      </c>
      <c r="B139" s="454"/>
      <c r="C139" s="454"/>
      <c r="D139" s="454"/>
      <c r="E139" s="454"/>
      <c r="F139" s="454"/>
      <c r="G139" s="454"/>
      <c r="H139" s="454"/>
      <c r="I139" s="454"/>
      <c r="K139" s="176"/>
      <c r="L139" s="25"/>
      <c r="M139" s="25"/>
      <c r="N139" s="25"/>
    </row>
    <row r="140" spans="1:14" ht="13.2" customHeight="1" x14ac:dyDescent="0.25">
      <c r="A140" s="454" t="s">
        <v>46</v>
      </c>
      <c r="B140" s="454"/>
      <c r="C140" s="454"/>
      <c r="D140" s="454"/>
      <c r="E140" s="454"/>
      <c r="F140" s="454"/>
      <c r="G140" s="454"/>
      <c r="H140" s="454"/>
      <c r="I140" s="454"/>
      <c r="K140" s="176"/>
      <c r="L140" s="25"/>
      <c r="M140" s="25"/>
      <c r="N140" s="25"/>
    </row>
    <row r="141" spans="1:14" ht="23.4" customHeight="1" x14ac:dyDescent="0.25">
      <c r="A141" s="454" t="s">
        <v>176</v>
      </c>
      <c r="B141" s="454"/>
      <c r="C141" s="454"/>
      <c r="D141" s="454"/>
      <c r="E141" s="454"/>
      <c r="F141" s="454"/>
      <c r="G141" s="454"/>
      <c r="H141" s="454"/>
      <c r="I141" s="454"/>
      <c r="K141" s="176"/>
      <c r="L141" s="25"/>
      <c r="M141" s="25"/>
      <c r="N141" s="25"/>
    </row>
    <row r="142" spans="1:14" ht="13.2" customHeight="1" x14ac:dyDescent="0.25">
      <c r="A142" s="454" t="s">
        <v>81</v>
      </c>
      <c r="B142" s="454"/>
      <c r="C142" s="454"/>
      <c r="D142" s="454"/>
      <c r="E142" s="454"/>
      <c r="F142" s="454"/>
      <c r="G142" s="454"/>
      <c r="H142" s="454"/>
      <c r="I142" s="454"/>
      <c r="K142" s="176"/>
      <c r="L142" s="25"/>
      <c r="M142" s="25"/>
      <c r="N142" s="25"/>
    </row>
    <row r="143" spans="1:14" ht="13.2" customHeight="1" x14ac:dyDescent="0.25">
      <c r="A143" s="454" t="s">
        <v>82</v>
      </c>
      <c r="B143" s="454"/>
      <c r="C143" s="454"/>
      <c r="D143" s="454"/>
      <c r="E143" s="454"/>
      <c r="F143" s="454"/>
      <c r="G143" s="454"/>
      <c r="H143" s="454"/>
      <c r="I143" s="454"/>
      <c r="K143" s="176"/>
      <c r="L143" s="25"/>
      <c r="M143" s="25"/>
      <c r="N143" s="25"/>
    </row>
    <row r="144" spans="1:14" ht="15" customHeight="1" x14ac:dyDescent="0.25">
      <c r="A144" s="454" t="s">
        <v>83</v>
      </c>
      <c r="B144" s="454"/>
      <c r="C144" s="454"/>
      <c r="D144" s="454"/>
      <c r="E144" s="454"/>
      <c r="F144" s="454"/>
      <c r="G144" s="454"/>
      <c r="H144" s="454"/>
      <c r="I144" s="454"/>
      <c r="K144" s="176"/>
      <c r="L144" s="25"/>
      <c r="M144" s="25"/>
      <c r="N144" s="25"/>
    </row>
    <row r="145" spans="1:14" ht="15" customHeight="1" x14ac:dyDescent="0.25">
      <c r="A145" s="454" t="s">
        <v>146</v>
      </c>
      <c r="B145" s="454"/>
      <c r="C145" s="454"/>
      <c r="D145" s="278"/>
      <c r="E145" s="278"/>
      <c r="F145" s="278"/>
      <c r="G145" s="278"/>
      <c r="H145" s="278"/>
      <c r="I145" s="278"/>
      <c r="K145" s="2"/>
      <c r="L145" s="25"/>
      <c r="M145" s="25"/>
      <c r="N145" s="25"/>
    </row>
    <row r="146" spans="1:14" x14ac:dyDescent="0.25">
      <c r="A146" s="454" t="s">
        <v>181</v>
      </c>
      <c r="B146" s="454"/>
      <c r="C146" s="454"/>
      <c r="D146" s="454"/>
      <c r="E146" s="454"/>
      <c r="F146" s="454"/>
      <c r="G146" s="454"/>
      <c r="H146" s="454"/>
      <c r="I146" s="454"/>
      <c r="K146" s="2"/>
      <c r="L146" s="25"/>
      <c r="M146" s="25"/>
      <c r="N146" s="25"/>
    </row>
    <row r="147" spans="1:14" x14ac:dyDescent="0.25">
      <c r="A147" s="454" t="s">
        <v>191</v>
      </c>
      <c r="B147" s="454"/>
      <c r="C147" s="454"/>
      <c r="D147" s="454"/>
      <c r="E147" s="454"/>
      <c r="F147" s="454"/>
      <c r="G147" s="454"/>
      <c r="H147" s="454"/>
      <c r="I147" s="454"/>
      <c r="K147" s="2"/>
      <c r="L147" s="25"/>
      <c r="M147" s="25"/>
      <c r="N147" s="25"/>
    </row>
    <row r="148" spans="1:14" x14ac:dyDescent="0.25">
      <c r="A148" s="502" t="s">
        <v>214</v>
      </c>
      <c r="B148" s="502"/>
      <c r="C148" s="502"/>
      <c r="D148" s="502"/>
      <c r="E148" s="502"/>
      <c r="F148" s="502"/>
      <c r="G148" s="502"/>
      <c r="H148" s="502"/>
      <c r="I148" s="502"/>
      <c r="K148" s="2"/>
    </row>
    <row r="149" spans="1:14" x14ac:dyDescent="0.25">
      <c r="A149" s="421"/>
      <c r="B149" s="421"/>
      <c r="C149" s="421"/>
      <c r="D149" s="421"/>
      <c r="E149" s="421"/>
      <c r="F149" s="421"/>
      <c r="G149" s="421"/>
      <c r="H149" s="421"/>
      <c r="I149" s="421"/>
      <c r="K149" s="2"/>
    </row>
    <row r="150" spans="1:14" x14ac:dyDescent="0.25">
      <c r="A150" s="421"/>
      <c r="B150" s="421"/>
      <c r="C150" s="421"/>
      <c r="D150" s="421"/>
      <c r="E150" s="421"/>
      <c r="F150" s="421"/>
      <c r="G150" s="421"/>
      <c r="H150" s="421"/>
      <c r="I150" s="421"/>
      <c r="K150" s="2"/>
    </row>
    <row r="151" spans="1:14" x14ac:dyDescent="0.25">
      <c r="A151" s="509" t="s">
        <v>35</v>
      </c>
      <c r="B151" s="509"/>
      <c r="C151" s="509"/>
      <c r="D151" s="162"/>
      <c r="E151" s="162"/>
      <c r="F151" s="162"/>
      <c r="G151" s="162"/>
      <c r="H151" s="162"/>
      <c r="I151" s="162"/>
    </row>
    <row r="152" spans="1:14" ht="15" customHeight="1" x14ac:dyDescent="0.25">
      <c r="A152" s="454" t="s">
        <v>202</v>
      </c>
      <c r="B152" s="454"/>
      <c r="C152" s="454"/>
      <c r="D152" s="454"/>
      <c r="E152" s="454"/>
      <c r="F152" s="454"/>
      <c r="G152" s="454"/>
      <c r="H152" s="454"/>
      <c r="I152" s="454"/>
    </row>
    <row r="153" spans="1:14" ht="15" customHeight="1" x14ac:dyDescent="0.25">
      <c r="A153" s="509" t="s">
        <v>68</v>
      </c>
      <c r="B153" s="509"/>
      <c r="C153" s="509"/>
      <c r="D153" s="509"/>
      <c r="E153" s="509"/>
      <c r="F153" s="509"/>
      <c r="G153" s="24"/>
      <c r="H153" s="24"/>
      <c r="I153" s="24"/>
    </row>
    <row r="154" spans="1:14" ht="15" customHeight="1" x14ac:dyDescent="0.25">
      <c r="A154" s="509" t="s">
        <v>9</v>
      </c>
      <c r="B154" s="509"/>
      <c r="C154" s="509"/>
      <c r="D154" s="509"/>
      <c r="E154" s="509"/>
      <c r="F154" s="509"/>
      <c r="G154" s="24"/>
      <c r="H154" s="24"/>
      <c r="I154" s="24"/>
    </row>
  </sheetData>
  <mergeCells count="63">
    <mergeCell ref="A154:C154"/>
    <mergeCell ref="D154:F154"/>
    <mergeCell ref="A152:I152"/>
    <mergeCell ref="A86:A88"/>
    <mergeCell ref="B86:B88"/>
    <mergeCell ref="A144:I144"/>
    <mergeCell ref="A145:C145"/>
    <mergeCell ref="A147:I147"/>
    <mergeCell ref="A91:I91"/>
    <mergeCell ref="A95:A128"/>
    <mergeCell ref="B95:B117"/>
    <mergeCell ref="I95:I117"/>
    <mergeCell ref="B119:B121"/>
    <mergeCell ref="I119:I121"/>
    <mergeCell ref="B123:B125"/>
    <mergeCell ref="I123:I125"/>
    <mergeCell ref="I10:I32"/>
    <mergeCell ref="B34:B36"/>
    <mergeCell ref="I34:I36"/>
    <mergeCell ref="A1:I1"/>
    <mergeCell ref="A2:I2"/>
    <mergeCell ref="A3:I3"/>
    <mergeCell ref="A4:I4"/>
    <mergeCell ref="A6:I6"/>
    <mergeCell ref="B38:C38"/>
    <mergeCell ref="B39:C39"/>
    <mergeCell ref="A41:A46"/>
    <mergeCell ref="B41:C41"/>
    <mergeCell ref="B42:C42"/>
    <mergeCell ref="B43:C43"/>
    <mergeCell ref="B44:C44"/>
    <mergeCell ref="B45:C45"/>
    <mergeCell ref="B46:C46"/>
    <mergeCell ref="A10:A39"/>
    <mergeCell ref="B10:B32"/>
    <mergeCell ref="A48:I48"/>
    <mergeCell ref="A52:C52"/>
    <mergeCell ref="A55:C55"/>
    <mergeCell ref="A58:A84"/>
    <mergeCell ref="B58:B80"/>
    <mergeCell ref="B82:B84"/>
    <mergeCell ref="B127:C127"/>
    <mergeCell ref="B128:C128"/>
    <mergeCell ref="A130:A135"/>
    <mergeCell ref="B130:C130"/>
    <mergeCell ref="B131:C131"/>
    <mergeCell ref="B132:C132"/>
    <mergeCell ref="B133:C133"/>
    <mergeCell ref="B134:C134"/>
    <mergeCell ref="B135:C135"/>
    <mergeCell ref="A136:C136"/>
    <mergeCell ref="A137:I137"/>
    <mergeCell ref="A138:I138"/>
    <mergeCell ref="A139:I139"/>
    <mergeCell ref="A140:I140"/>
    <mergeCell ref="A153:C153"/>
    <mergeCell ref="D153:F153"/>
    <mergeCell ref="A151:C151"/>
    <mergeCell ref="A141:I141"/>
    <mergeCell ref="A142:I142"/>
    <mergeCell ref="A143:I143"/>
    <mergeCell ref="A146:I146"/>
    <mergeCell ref="A148:I148"/>
  </mergeCells>
  <conditionalFormatting sqref="H9">
    <cfRule type="iconSet" priority="47">
      <iconSet>
        <cfvo type="percent" val="0"/>
        <cfvo type="num" val="0.95" gte="0"/>
        <cfvo type="num" val="1" gte="0"/>
      </iconSet>
    </cfRule>
    <cfRule type="iconSet" priority="49">
      <iconSet>
        <cfvo type="percent" val="0"/>
        <cfvo type="num" val="0.95"/>
        <cfvo type="num" val="1"/>
      </iconSet>
    </cfRule>
    <cfRule type="iconSet" priority="48">
      <iconSet>
        <cfvo type="percent" val="0"/>
        <cfvo type="num" val="0.95" gte="0"/>
        <cfvo type="num" val="0.99" gte="0"/>
      </iconSet>
    </cfRule>
  </conditionalFormatting>
  <conditionalFormatting sqref="H10">
    <cfRule type="iconSet" priority="45">
      <iconSet>
        <cfvo type="percent" val="0"/>
        <cfvo type="num" val="0.95"/>
        <cfvo type="num" val="1"/>
      </iconSet>
    </cfRule>
  </conditionalFormatting>
  <conditionalFormatting sqref="H11:H14 H16:H17 H20">
    <cfRule type="iconSet" priority="43">
      <iconSet>
        <cfvo type="percent" val="0"/>
        <cfvo type="num" val="0.95"/>
        <cfvo type="num" val="1"/>
      </iconSet>
    </cfRule>
  </conditionalFormatting>
  <conditionalFormatting sqref="H18">
    <cfRule type="iconSet" priority="33">
      <iconSet>
        <cfvo type="percent" val="0"/>
        <cfvo type="num" val="0.95"/>
        <cfvo type="num" val="1"/>
      </iconSet>
    </cfRule>
    <cfRule type="iconSet" priority="34">
      <iconSet>
        <cfvo type="percent" val="0"/>
        <cfvo type="num" val="0.95" gte="0"/>
        <cfvo type="num" val="0.99" gte="0"/>
      </iconSet>
    </cfRule>
    <cfRule type="iconSet" priority="35">
      <iconSet>
        <cfvo type="percent" val="0"/>
        <cfvo type="num" val="0.95" gte="0"/>
        <cfvo type="num" val="1" gte="0"/>
      </iconSet>
    </cfRule>
    <cfRule type="iconSet" priority="36">
      <iconSet>
        <cfvo type="percent" val="0"/>
        <cfvo type="num" val="0.95" gte="0"/>
        <cfvo type="num" val="1" gte="0"/>
      </iconSet>
    </cfRule>
  </conditionalFormatting>
  <conditionalFormatting sqref="H19">
    <cfRule type="iconSet" priority="29">
      <iconSet>
        <cfvo type="percent" val="0"/>
        <cfvo type="num" val="0.95"/>
        <cfvo type="num" val="1"/>
      </iconSet>
    </cfRule>
    <cfRule type="iconSet" priority="30">
      <iconSet>
        <cfvo type="percent" val="0"/>
        <cfvo type="num" val="0.95" gte="0"/>
        <cfvo type="num" val="0.99" gte="0"/>
      </iconSet>
    </cfRule>
    <cfRule type="iconSet" priority="31">
      <iconSet>
        <cfvo type="percent" val="0"/>
        <cfvo type="num" val="0.95" gte="0"/>
        <cfvo type="num" val="1" gte="0"/>
      </iconSet>
    </cfRule>
    <cfRule type="iconSet" priority="32">
      <iconSet>
        <cfvo type="percent" val="0"/>
        <cfvo type="num" val="0.95" gte="0"/>
        <cfvo type="num" val="1" gte="0"/>
      </iconSet>
    </cfRule>
  </conditionalFormatting>
  <conditionalFormatting sqref="H21:H22">
    <cfRule type="iconSet" priority="40">
      <iconSet>
        <cfvo type="percent" val="0"/>
        <cfvo type="num" val="0.95"/>
        <cfvo type="num" val="1"/>
      </iconSet>
    </cfRule>
  </conditionalFormatting>
  <conditionalFormatting sqref="H24:H30">
    <cfRule type="iconSet" priority="64">
      <iconSet>
        <cfvo type="percent" val="0"/>
        <cfvo type="num" val="0.95"/>
        <cfvo type="num" val="1"/>
      </iconSet>
    </cfRule>
  </conditionalFormatting>
  <conditionalFormatting sqref="H24:H31 H11:H14 H16:H17 H20">
    <cfRule type="iconSet" priority="65">
      <iconSet>
        <cfvo type="percent" val="0"/>
        <cfvo type="num" val="0.95" gte="0"/>
        <cfvo type="num" val="1" gte="0"/>
      </iconSet>
    </cfRule>
  </conditionalFormatting>
  <conditionalFormatting sqref="H24:H32 H10:H14 H16:H17 H20">
    <cfRule type="iconSet" priority="66">
      <iconSet>
        <cfvo type="percent" val="0"/>
        <cfvo type="num" val="0.95" gte="0"/>
        <cfvo type="num" val="1" gte="0"/>
      </iconSet>
    </cfRule>
  </conditionalFormatting>
  <conditionalFormatting sqref="H31">
    <cfRule type="iconSet" priority="59">
      <iconSet>
        <cfvo type="percent" val="0"/>
        <cfvo type="num" val="0.95"/>
        <cfvo type="num" val="1"/>
      </iconSet>
    </cfRule>
  </conditionalFormatting>
  <conditionalFormatting sqref="H32">
    <cfRule type="iconSet" priority="44">
      <iconSet>
        <cfvo type="percent" val="0"/>
        <cfvo type="num" val="0.95"/>
        <cfvo type="num" val="1"/>
      </iconSet>
    </cfRule>
  </conditionalFormatting>
  <conditionalFormatting sqref="H34:H38 H21:H23 H40">
    <cfRule type="iconSet" priority="42">
      <iconSet>
        <cfvo type="percent" val="0"/>
        <cfvo type="num" val="0.95"/>
        <cfvo type="num" val="1"/>
      </iconSet>
    </cfRule>
  </conditionalFormatting>
  <conditionalFormatting sqref="H34:H38 H21:H23">
    <cfRule type="iconSet" priority="41">
      <iconSet>
        <cfvo type="percent" val="0"/>
        <cfvo type="num" val="0.95"/>
        <cfvo type="num" val="1"/>
      </iconSet>
    </cfRule>
  </conditionalFormatting>
  <conditionalFormatting sqref="H40 H10:H14 H16:H17 H20:H38">
    <cfRule type="iconSet" priority="46">
      <iconSet>
        <cfvo type="percent" val="0"/>
        <cfvo type="num" val="0.95" gte="0"/>
        <cfvo type="num" val="0.99" gte="0"/>
      </iconSet>
    </cfRule>
  </conditionalFormatting>
  <conditionalFormatting sqref="H41:H46">
    <cfRule type="iconSet" priority="37">
      <iconSet>
        <cfvo type="percent" val="0"/>
        <cfvo type="num" val="0.95"/>
        <cfvo type="num" val="1"/>
      </iconSet>
    </cfRule>
    <cfRule type="iconSet" priority="38">
      <iconSet>
        <cfvo type="percent" val="0"/>
        <cfvo type="num" val="0.95"/>
        <cfvo type="num" val="1"/>
      </iconSet>
    </cfRule>
    <cfRule type="iconSet" priority="39">
      <iconSet>
        <cfvo type="percent" val="0"/>
        <cfvo type="num" val="0.95" gte="0"/>
        <cfvo type="num" val="0.99" gte="0"/>
      </iconSet>
    </cfRule>
  </conditionalFormatting>
  <conditionalFormatting sqref="H95">
    <cfRule type="iconSet" priority="57">
      <iconSet>
        <cfvo type="percent" val="0"/>
        <cfvo type="num" val="0.95"/>
        <cfvo type="num" val="1"/>
      </iconSet>
    </cfRule>
  </conditionalFormatting>
  <conditionalFormatting sqref="H96:H102 H105">
    <cfRule type="iconSet" priority="55">
      <iconSet>
        <cfvo type="percent" val="0"/>
        <cfvo type="num" val="0.95"/>
        <cfvo type="num" val="1"/>
      </iconSet>
    </cfRule>
  </conditionalFormatting>
  <conditionalFormatting sqref="H103">
    <cfRule type="iconSet" priority="21">
      <iconSet>
        <cfvo type="percent" val="0"/>
        <cfvo type="num" val="0.95"/>
        <cfvo type="num" val="1"/>
      </iconSet>
    </cfRule>
    <cfRule type="iconSet" priority="24">
      <iconSet>
        <cfvo type="percent" val="0"/>
        <cfvo type="num" val="0.95" gte="0"/>
        <cfvo type="num" val="1" gte="0"/>
      </iconSet>
    </cfRule>
    <cfRule type="iconSet" priority="23">
      <iconSet>
        <cfvo type="percent" val="0"/>
        <cfvo type="num" val="0.95" gte="0"/>
        <cfvo type="num" val="1" gte="0"/>
      </iconSet>
    </cfRule>
    <cfRule type="iconSet" priority="22">
      <iconSet>
        <cfvo type="percent" val="0"/>
        <cfvo type="num" val="0.95" gte="0"/>
        <cfvo type="num" val="0.99" gte="0"/>
      </iconSet>
    </cfRule>
  </conditionalFormatting>
  <conditionalFormatting sqref="H104">
    <cfRule type="iconSet" priority="28">
      <iconSet>
        <cfvo type="percent" val="0"/>
        <cfvo type="num" val="0.95" gte="0"/>
        <cfvo type="num" val="1" gte="0"/>
      </iconSet>
    </cfRule>
    <cfRule type="iconSet" priority="25">
      <iconSet>
        <cfvo type="percent" val="0"/>
        <cfvo type="num" val="0.95"/>
        <cfvo type="num" val="1"/>
      </iconSet>
    </cfRule>
    <cfRule type="iconSet" priority="26">
      <iconSet>
        <cfvo type="percent" val="0"/>
        <cfvo type="num" val="0.95" gte="0"/>
        <cfvo type="num" val="0.99" gte="0"/>
      </iconSet>
    </cfRule>
    <cfRule type="iconSet" priority="27">
      <iconSet>
        <cfvo type="percent" val="0"/>
        <cfvo type="num" val="0.95" gte="0"/>
        <cfvo type="num" val="1" gte="0"/>
      </iconSet>
    </cfRule>
  </conditionalFormatting>
  <conditionalFormatting sqref="H106:H107">
    <cfRule type="iconSet" priority="53">
      <iconSet>
        <cfvo type="percent" val="0"/>
        <cfvo type="num" val="0.95"/>
        <cfvo type="num" val="1"/>
      </iconSet>
    </cfRule>
  </conditionalFormatting>
  <conditionalFormatting sqref="H109:H114 H96:H102 H105">
    <cfRule type="iconSet" priority="62">
      <iconSet>
        <cfvo type="percent" val="0"/>
        <cfvo type="num" val="0.95" gte="0"/>
        <cfvo type="num" val="1" gte="0"/>
      </iconSet>
    </cfRule>
  </conditionalFormatting>
  <conditionalFormatting sqref="H109:H114">
    <cfRule type="iconSet" priority="63">
      <iconSet>
        <cfvo type="percent" val="0"/>
        <cfvo type="num" val="0.95"/>
        <cfvo type="num" val="1"/>
      </iconSet>
    </cfRule>
  </conditionalFormatting>
  <conditionalFormatting sqref="H115">
    <cfRule type="iconSet" priority="13">
      <iconSet>
        <cfvo type="percent" val="0"/>
        <cfvo type="num" val="0.95"/>
        <cfvo type="num" val="1"/>
      </iconSet>
    </cfRule>
    <cfRule type="iconSet" priority="15">
      <iconSet>
        <cfvo type="percent" val="0"/>
        <cfvo type="num" val="0.95" gte="0"/>
        <cfvo type="num" val="1" gte="0"/>
      </iconSet>
    </cfRule>
    <cfRule type="iconSet" priority="16">
      <iconSet>
        <cfvo type="percent" val="0"/>
        <cfvo type="num" val="0.95" gte="0"/>
        <cfvo type="num" val="1" gte="0"/>
      </iconSet>
    </cfRule>
    <cfRule type="iconSet" priority="14">
      <iconSet>
        <cfvo type="percent" val="0"/>
        <cfvo type="num" val="0.95" gte="0"/>
        <cfvo type="num" val="0.99" gte="0"/>
      </iconSet>
    </cfRule>
  </conditionalFormatting>
  <conditionalFormatting sqref="H116">
    <cfRule type="iconSet" priority="17">
      <iconSet>
        <cfvo type="percent" val="0"/>
        <cfvo type="num" val="0.95"/>
        <cfvo type="num" val="1"/>
      </iconSet>
    </cfRule>
    <cfRule type="iconSet" priority="18">
      <iconSet>
        <cfvo type="percent" val="0"/>
        <cfvo type="num" val="0.95" gte="0"/>
        <cfvo type="num" val="0.99" gte="0"/>
      </iconSet>
    </cfRule>
    <cfRule type="iconSet" priority="19">
      <iconSet>
        <cfvo type="percent" val="0"/>
        <cfvo type="num" val="0.95" gte="0"/>
        <cfvo type="num" val="1" gte="0"/>
      </iconSet>
    </cfRule>
    <cfRule type="iconSet" priority="20">
      <iconSet>
        <cfvo type="percent" val="0"/>
        <cfvo type="num" val="0.95" gte="0"/>
        <cfvo type="num" val="1" gte="0"/>
      </iconSet>
    </cfRule>
  </conditionalFormatting>
  <conditionalFormatting sqref="H117 H109:H114 H95:H102 H105">
    <cfRule type="iconSet" priority="60">
      <iconSet>
        <cfvo type="percent" val="0"/>
        <cfvo type="num" val="0.95" gte="0"/>
        <cfvo type="num" val="1" gte="0"/>
      </iconSet>
    </cfRule>
  </conditionalFormatting>
  <conditionalFormatting sqref="H117">
    <cfRule type="iconSet" priority="56">
      <iconSet>
        <cfvo type="percent" val="0"/>
        <cfvo type="num" val="0.95"/>
        <cfvo type="num" val="1"/>
      </iconSet>
    </cfRule>
  </conditionalFormatting>
  <conditionalFormatting sqref="H119:H122 H126:H127 H106:H108">
    <cfRule type="iconSet" priority="61">
      <iconSet>
        <cfvo type="percent" val="0"/>
        <cfvo type="num" val="0.95"/>
        <cfvo type="num" val="1"/>
      </iconSet>
    </cfRule>
  </conditionalFormatting>
  <conditionalFormatting sqref="H123:H125">
    <cfRule type="iconSet" priority="10">
      <iconSet>
        <cfvo type="percent" val="0"/>
        <cfvo type="num" val="0.95"/>
        <cfvo type="num" val="1"/>
      </iconSet>
    </cfRule>
    <cfRule type="iconSet" priority="11">
      <iconSet>
        <cfvo type="percent" val="0"/>
        <cfvo type="num" val="0.95"/>
        <cfvo type="num" val="1"/>
      </iconSet>
    </cfRule>
    <cfRule type="iconSet" priority="12">
      <iconSet>
        <cfvo type="percent" val="0"/>
        <cfvo type="num" val="0.95" gte="0"/>
        <cfvo type="num" val="0.99" gte="0"/>
      </iconSet>
    </cfRule>
  </conditionalFormatting>
  <conditionalFormatting sqref="H129 H95:H102 H117:H122 H126:H127 H105:H114">
    <cfRule type="iconSet" priority="58">
      <iconSet>
        <cfvo type="percent" val="0"/>
        <cfvo type="num" val="0.95" gte="0"/>
        <cfvo type="num" val="0.99" gte="0"/>
      </iconSet>
    </cfRule>
  </conditionalFormatting>
  <conditionalFormatting sqref="H129 H119:H122 H126:H127 H106:H108">
    <cfRule type="iconSet" priority="54">
      <iconSet>
        <cfvo type="percent" val="0"/>
        <cfvo type="num" val="0.95"/>
        <cfvo type="num" val="1"/>
      </iconSet>
    </cfRule>
  </conditionalFormatting>
  <conditionalFormatting sqref="H130:H135">
    <cfRule type="iconSet" priority="50">
      <iconSet>
        <cfvo type="percent" val="0"/>
        <cfvo type="num" val="0.95"/>
        <cfvo type="num" val="1"/>
      </iconSet>
    </cfRule>
    <cfRule type="iconSet" priority="51">
      <iconSet>
        <cfvo type="percent" val="0"/>
        <cfvo type="num" val="0.95"/>
        <cfvo type="num" val="1"/>
      </iconSet>
    </cfRule>
    <cfRule type="iconSet" priority="52">
      <iconSet>
        <cfvo type="percent" val="0"/>
        <cfvo type="num" val="0.95" gte="0"/>
        <cfvo type="num" val="0.99" gte="0"/>
      </iconSet>
    </cfRule>
  </conditionalFormatting>
  <conditionalFormatting sqref="I41:I43">
    <cfRule type="cellIs" dxfId="15" priority="1" operator="notEqual">
      <formula>0</formula>
    </cfRule>
  </conditionalFormatting>
  <conditionalFormatting sqref="I134">
    <cfRule type="cellIs" dxfId="14" priority="2" operator="notBetween">
      <formula>-1</formula>
      <formula>1</formula>
    </cfRule>
  </conditionalFormatting>
  <conditionalFormatting sqref="I130:J132">
    <cfRule type="cellIs" dxfId="13" priority="4" operator="notBetween">
      <formula>-1</formula>
      <formula>1</formula>
    </cfRule>
  </conditionalFormatting>
  <printOptions horizontalCentered="1" verticalCentered="1"/>
  <pageMargins left="0.74803149606299213" right="0.74803149606299213" top="0.35" bottom="0.39370078740157483" header="0.26" footer="0.19685039370078741"/>
  <pageSetup paperSize="9" scale="26" orientation="landscape" r:id="rId1"/>
  <headerFooter alignWithMargins="0">
    <oddHeader>&amp;R&amp;"Arial,Negrita"&amp;11CUADRO No. "A1"</oddHeader>
    <oddFooter>&amp;LFecha:  &amp;D&amp;RPlanificación Nacional.- XM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K153"/>
  <sheetViews>
    <sheetView showGridLines="0" topLeftCell="A38" zoomScaleNormal="100" zoomScaleSheetLayoutView="85" workbookViewId="0">
      <selection activeCell="G128" sqref="G128"/>
    </sheetView>
  </sheetViews>
  <sheetFormatPr baseColWidth="10" defaultColWidth="11.44140625" defaultRowHeight="13.2" outlineLevelRow="1" x14ac:dyDescent="0.25"/>
  <cols>
    <col min="1" max="2" width="5.6640625" style="2" customWidth="1"/>
    <col min="3" max="3" width="63.6640625" style="2" customWidth="1"/>
    <col min="4" max="4" width="18.44140625" style="2" customWidth="1"/>
    <col min="5" max="5" width="1.33203125" style="2" customWidth="1"/>
    <col min="6" max="6" width="20.33203125" style="2" customWidth="1"/>
    <col min="7" max="7" width="20.44140625" style="2" customWidth="1"/>
    <col min="8" max="8" width="1.5546875" style="2" customWidth="1"/>
    <col min="9" max="9" width="14" style="2" customWidth="1"/>
    <col min="10" max="11" width="15.44140625" style="2" customWidth="1"/>
    <col min="12" max="16384" width="11.44140625" style="2"/>
  </cols>
  <sheetData>
    <row r="1" spans="1:11" ht="21" x14ac:dyDescent="0.25">
      <c r="A1" s="455" t="s">
        <v>52</v>
      </c>
      <c r="B1" s="455"/>
      <c r="C1" s="455"/>
      <c r="D1" s="455"/>
      <c r="E1" s="455"/>
      <c r="F1" s="455"/>
      <c r="G1" s="455"/>
      <c r="H1" s="455"/>
      <c r="I1" s="455"/>
    </row>
    <row r="2" spans="1:11" ht="17.399999999999999" x14ac:dyDescent="0.25">
      <c r="A2" s="456" t="s">
        <v>53</v>
      </c>
      <c r="B2" s="456"/>
      <c r="C2" s="456"/>
      <c r="D2" s="456"/>
      <c r="E2" s="456"/>
      <c r="F2" s="456"/>
      <c r="G2" s="456"/>
      <c r="H2" s="456"/>
      <c r="I2" s="456"/>
    </row>
    <row r="3" spans="1:11" ht="15.6" x14ac:dyDescent="0.25">
      <c r="A3" s="457" t="s">
        <v>201</v>
      </c>
      <c r="B3" s="457"/>
      <c r="C3" s="457"/>
      <c r="D3" s="457"/>
      <c r="E3" s="457"/>
      <c r="F3" s="457"/>
      <c r="G3" s="457"/>
      <c r="H3" s="457"/>
      <c r="I3" s="457"/>
    </row>
    <row r="4" spans="1:11" ht="13.8" x14ac:dyDescent="0.25">
      <c r="A4" s="508" t="s">
        <v>73</v>
      </c>
      <c r="B4" s="508"/>
      <c r="C4" s="508"/>
      <c r="D4" s="508"/>
      <c r="E4" s="508"/>
      <c r="F4" s="508"/>
      <c r="G4" s="508"/>
      <c r="H4" s="508"/>
      <c r="I4" s="508"/>
    </row>
    <row r="5" spans="1:11" ht="15.6" x14ac:dyDescent="0.3">
      <c r="A5" s="62"/>
      <c r="B5" s="62"/>
      <c r="C5" s="62"/>
      <c r="D5" s="62"/>
      <c r="E5" s="62"/>
      <c r="F5" s="62"/>
      <c r="G5" s="62"/>
      <c r="H5" s="62"/>
      <c r="I5" s="62"/>
    </row>
    <row r="6" spans="1:11" customFormat="1" ht="17.399999999999999" x14ac:dyDescent="0.3">
      <c r="A6" s="459" t="s">
        <v>42</v>
      </c>
      <c r="B6" s="460"/>
      <c r="C6" s="460"/>
      <c r="D6" s="460"/>
      <c r="E6" s="460"/>
      <c r="F6" s="460"/>
      <c r="G6" s="460"/>
      <c r="H6" s="460"/>
      <c r="I6" s="461"/>
    </row>
    <row r="7" spans="1:11" ht="15.6" x14ac:dyDescent="0.3">
      <c r="C7" s="3"/>
      <c r="D7" s="4"/>
      <c r="G7" s="4"/>
    </row>
    <row r="8" spans="1:11" s="5" customFormat="1" ht="52.8" x14ac:dyDescent="0.25">
      <c r="C8" s="41"/>
      <c r="D8" s="42" t="s">
        <v>217</v>
      </c>
      <c r="E8" s="6"/>
      <c r="F8" s="42" t="s">
        <v>172</v>
      </c>
      <c r="G8" s="42" t="s">
        <v>173</v>
      </c>
      <c r="H8" s="6"/>
      <c r="I8" s="42" t="s">
        <v>139</v>
      </c>
    </row>
    <row r="9" spans="1:11" s="7" customFormat="1" ht="13.8" x14ac:dyDescent="0.3">
      <c r="C9" s="8"/>
      <c r="D9" s="33"/>
      <c r="E9" s="10"/>
      <c r="F9" s="9"/>
      <c r="G9" s="9"/>
      <c r="H9" s="10"/>
    </row>
    <row r="10" spans="1:11" s="5" customFormat="1" ht="13.8" x14ac:dyDescent="0.25">
      <c r="A10" s="478" t="s">
        <v>20</v>
      </c>
      <c r="B10" s="479" t="s">
        <v>21</v>
      </c>
      <c r="C10" s="98" t="s">
        <v>1</v>
      </c>
      <c r="D10" s="329">
        <f>D11+D14+D15+D12+D13</f>
        <v>616325.56103000033</v>
      </c>
      <c r="E10" s="330"/>
      <c r="F10" s="329">
        <f>F11+F14+F15+F12+F13</f>
        <v>523264.71140999818</v>
      </c>
      <c r="G10" s="329">
        <f>G11+G14+G15+G12+G13</f>
        <v>616325.43288000021</v>
      </c>
      <c r="H10" s="11"/>
      <c r="I10" s="483">
        <f>+G32/G41</f>
        <v>0.8402936796897551</v>
      </c>
      <c r="J10" s="121"/>
      <c r="K10" s="121"/>
    </row>
    <row r="11" spans="1:11" ht="16.2" outlineLevel="1" x14ac:dyDescent="0.25">
      <c r="A11" s="478"/>
      <c r="B11" s="480"/>
      <c r="C11" s="99" t="s">
        <v>43</v>
      </c>
      <c r="D11" s="206">
        <f>D96-D59</f>
        <v>391918.77585000038</v>
      </c>
      <c r="E11" s="330"/>
      <c r="F11" s="206">
        <f>F96-F59</f>
        <v>324970.93647999846</v>
      </c>
      <c r="G11" s="206">
        <f>G96-G59</f>
        <v>391917.24726000027</v>
      </c>
      <c r="I11" s="484"/>
      <c r="J11" s="120"/>
      <c r="K11" s="120"/>
    </row>
    <row r="12" spans="1:11" s="190" customFormat="1" ht="13.8" outlineLevel="1" x14ac:dyDescent="0.25">
      <c r="A12" s="478"/>
      <c r="B12" s="480"/>
      <c r="C12" s="99" t="s">
        <v>178</v>
      </c>
      <c r="D12" s="206">
        <f>D97</f>
        <v>196867.05596</v>
      </c>
      <c r="E12" s="333"/>
      <c r="F12" s="206">
        <f>F97</f>
        <v>175441.1177099999</v>
      </c>
      <c r="G12" s="206">
        <f>G97</f>
        <v>196867.05459000001</v>
      </c>
      <c r="I12" s="484"/>
      <c r="J12" s="192"/>
      <c r="K12" s="192"/>
    </row>
    <row r="13" spans="1:11" s="190" customFormat="1" ht="16.2" outlineLevel="1" x14ac:dyDescent="0.25">
      <c r="A13" s="478"/>
      <c r="B13" s="480"/>
      <c r="C13" s="99" t="s">
        <v>182</v>
      </c>
      <c r="D13" s="206">
        <f>D98</f>
        <v>1630.78027</v>
      </c>
      <c r="E13" s="333"/>
      <c r="F13" s="206">
        <f>F98</f>
        <v>0</v>
      </c>
      <c r="G13" s="206">
        <f>G98</f>
        <v>1630.78027</v>
      </c>
      <c r="H13" s="2"/>
      <c r="I13" s="484"/>
      <c r="J13" s="192"/>
      <c r="K13" s="192"/>
    </row>
    <row r="14" spans="1:11" ht="13.8" outlineLevel="1" x14ac:dyDescent="0.25">
      <c r="A14" s="478"/>
      <c r="B14" s="480"/>
      <c r="C14" s="99" t="s">
        <v>15</v>
      </c>
      <c r="D14" s="206">
        <f>D99-D60</f>
        <v>151.90181000000001</v>
      </c>
      <c r="E14" s="333"/>
      <c r="F14" s="206">
        <f>F99-F60</f>
        <v>73.332339999999988</v>
      </c>
      <c r="G14" s="206">
        <f>G99-G60</f>
        <v>151.90181000000001</v>
      </c>
      <c r="I14" s="484"/>
      <c r="J14" s="120"/>
      <c r="K14" s="120"/>
    </row>
    <row r="15" spans="1:11" ht="16.2" outlineLevel="1" x14ac:dyDescent="0.25">
      <c r="A15" s="478"/>
      <c r="B15" s="480"/>
      <c r="C15" s="99" t="s">
        <v>44</v>
      </c>
      <c r="D15" s="331">
        <f>SUM(D16:D20)</f>
        <v>25757.047139999991</v>
      </c>
      <c r="E15" s="332"/>
      <c r="F15" s="331">
        <f>SUM(F16:F20)</f>
        <v>22779.324879999811</v>
      </c>
      <c r="G15" s="331">
        <f>SUM(G16:G20)</f>
        <v>25758.448949999995</v>
      </c>
      <c r="H15" s="68"/>
      <c r="I15" s="484"/>
      <c r="J15" s="120"/>
      <c r="K15" s="120"/>
    </row>
    <row r="16" spans="1:11" ht="13.8" outlineLevel="1" x14ac:dyDescent="0.25">
      <c r="A16" s="478"/>
      <c r="B16" s="480"/>
      <c r="C16" s="100" t="s">
        <v>14</v>
      </c>
      <c r="D16" s="206">
        <f>D101-D62</f>
        <v>7780.8099599999878</v>
      </c>
      <c r="E16" s="330"/>
      <c r="F16" s="206">
        <f t="shared" ref="F16:G28" si="0">F101-F62</f>
        <v>7193.4587500000307</v>
      </c>
      <c r="G16" s="206">
        <f t="shared" si="0"/>
        <v>7782.2117900000057</v>
      </c>
      <c r="I16" s="484"/>
      <c r="J16" s="120"/>
      <c r="K16" s="120"/>
    </row>
    <row r="17" spans="1:11" ht="13.8" outlineLevel="1" x14ac:dyDescent="0.25">
      <c r="A17" s="478"/>
      <c r="B17" s="480"/>
      <c r="C17" s="100" t="s">
        <v>13</v>
      </c>
      <c r="D17" s="206">
        <f t="shared" ref="D17:D20" si="1">D102-D63</f>
        <v>15275.702789999999</v>
      </c>
      <c r="E17" s="330"/>
      <c r="F17" s="206">
        <f t="shared" si="0"/>
        <v>14124.994819999785</v>
      </c>
      <c r="G17" s="206">
        <f t="shared" si="0"/>
        <v>15275.70278999999</v>
      </c>
      <c r="I17" s="484"/>
      <c r="J17" s="120"/>
      <c r="K17" s="120"/>
    </row>
    <row r="18" spans="1:11" ht="13.8" outlineLevel="1" x14ac:dyDescent="0.25">
      <c r="A18" s="478"/>
      <c r="B18" s="480"/>
      <c r="C18" s="100" t="s">
        <v>12</v>
      </c>
      <c r="D18" s="206">
        <f t="shared" si="1"/>
        <v>2656.338370000004</v>
      </c>
      <c r="E18" s="330"/>
      <c r="F18" s="206">
        <f t="shared" si="0"/>
        <v>1440.7970899999968</v>
      </c>
      <c r="G18" s="206">
        <f t="shared" si="0"/>
        <v>2656.33835</v>
      </c>
      <c r="I18" s="484"/>
      <c r="J18" s="120"/>
      <c r="K18" s="120"/>
    </row>
    <row r="19" spans="1:11" ht="13.8" outlineLevel="1" x14ac:dyDescent="0.25">
      <c r="A19" s="478"/>
      <c r="B19" s="480"/>
      <c r="C19" s="100" t="s">
        <v>63</v>
      </c>
      <c r="D19" s="206">
        <f t="shared" si="1"/>
        <v>44.196019999999983</v>
      </c>
      <c r="E19" s="330"/>
      <c r="F19" s="206">
        <f t="shared" si="0"/>
        <v>20.07421999999999</v>
      </c>
      <c r="G19" s="206">
        <f t="shared" si="0"/>
        <v>44.19601999999999</v>
      </c>
      <c r="I19" s="484"/>
      <c r="J19" s="120"/>
      <c r="K19" s="120"/>
    </row>
    <row r="20" spans="1:11" ht="13.8" outlineLevel="1" x14ac:dyDescent="0.25">
      <c r="A20" s="478"/>
      <c r="B20" s="480"/>
      <c r="C20" s="100" t="s">
        <v>67</v>
      </c>
      <c r="D20" s="206">
        <f t="shared" si="1"/>
        <v>0</v>
      </c>
      <c r="E20" s="330"/>
      <c r="F20" s="206">
        <f t="shared" si="0"/>
        <v>0</v>
      </c>
      <c r="G20" s="206">
        <f t="shared" si="0"/>
        <v>0</v>
      </c>
      <c r="I20" s="484"/>
      <c r="J20" s="120"/>
      <c r="K20" s="120"/>
    </row>
    <row r="21" spans="1:11" ht="13.8" x14ac:dyDescent="0.25">
      <c r="A21" s="478"/>
      <c r="B21" s="480"/>
      <c r="C21" s="71" t="s">
        <v>40</v>
      </c>
      <c r="D21" s="206">
        <f>D106-D67</f>
        <v>846570.93526999908</v>
      </c>
      <c r="E21" s="330"/>
      <c r="F21" s="206">
        <f t="shared" si="0"/>
        <v>681003.65900000138</v>
      </c>
      <c r="G21" s="206">
        <f t="shared" si="0"/>
        <v>846578.30759000487</v>
      </c>
      <c r="H21" s="11"/>
      <c r="I21" s="484"/>
      <c r="J21" s="120"/>
      <c r="K21" s="120"/>
    </row>
    <row r="22" spans="1:11" ht="13.8" x14ac:dyDescent="0.25">
      <c r="A22" s="478"/>
      <c r="B22" s="480"/>
      <c r="C22" s="101" t="s">
        <v>41</v>
      </c>
      <c r="D22" s="206">
        <f t="shared" ref="D22:D23" si="2">D107-D68</f>
        <v>18724.89467000002</v>
      </c>
      <c r="E22" s="330"/>
      <c r="F22" s="206">
        <f t="shared" si="0"/>
        <v>35055.257720000023</v>
      </c>
      <c r="G22" s="206">
        <f t="shared" si="0"/>
        <v>18724.894499999991</v>
      </c>
      <c r="H22" s="11"/>
      <c r="I22" s="484"/>
      <c r="J22" s="120"/>
      <c r="K22" s="120"/>
    </row>
    <row r="23" spans="1:11" s="5" customFormat="1" ht="13.8" x14ac:dyDescent="0.25">
      <c r="A23" s="478"/>
      <c r="B23" s="480"/>
      <c r="C23" s="102" t="s">
        <v>18</v>
      </c>
      <c r="D23" s="206">
        <f t="shared" si="2"/>
        <v>4420.1405099999993</v>
      </c>
      <c r="E23" s="330"/>
      <c r="F23" s="206">
        <f t="shared" si="0"/>
        <v>2718.356600000001</v>
      </c>
      <c r="G23" s="206">
        <f t="shared" si="0"/>
        <v>4420.1405300000006</v>
      </c>
      <c r="H23" s="7"/>
      <c r="I23" s="484"/>
      <c r="J23" s="120"/>
      <c r="K23" s="120"/>
    </row>
    <row r="24" spans="1:11" ht="13.8" x14ac:dyDescent="0.25">
      <c r="A24" s="478"/>
      <c r="B24" s="480"/>
      <c r="C24" s="102" t="s">
        <v>5</v>
      </c>
      <c r="D24" s="206">
        <f>D109-D70</f>
        <v>25192.27364999997</v>
      </c>
      <c r="E24" s="330"/>
      <c r="F24" s="206">
        <f t="shared" si="0"/>
        <v>21412.896020000517</v>
      </c>
      <c r="G24" s="206">
        <f t="shared" si="0"/>
        <v>25192.273649999959</v>
      </c>
      <c r="H24" s="11"/>
      <c r="I24" s="484"/>
      <c r="J24" s="120"/>
      <c r="K24" s="120"/>
    </row>
    <row r="25" spans="1:11" ht="13.8" x14ac:dyDescent="0.25">
      <c r="A25" s="478"/>
      <c r="B25" s="480"/>
      <c r="C25" s="102" t="s">
        <v>6</v>
      </c>
      <c r="D25" s="206">
        <f t="shared" ref="D25:D27" si="3">D110-D71</f>
        <v>124529.03842</v>
      </c>
      <c r="E25" s="330"/>
      <c r="F25" s="206">
        <f t="shared" si="0"/>
        <v>111595.15144000021</v>
      </c>
      <c r="G25" s="206">
        <f t="shared" si="0"/>
        <v>124529.27546999999</v>
      </c>
      <c r="H25" s="11"/>
      <c r="I25" s="484"/>
      <c r="J25" s="120"/>
      <c r="K25" s="120"/>
    </row>
    <row r="26" spans="1:11" ht="13.8" x14ac:dyDescent="0.25">
      <c r="A26" s="478"/>
      <c r="B26" s="480"/>
      <c r="C26" s="102" t="s">
        <v>16</v>
      </c>
      <c r="D26" s="206">
        <f t="shared" si="3"/>
        <v>2316.3435000000009</v>
      </c>
      <c r="E26" s="330"/>
      <c r="F26" s="206">
        <f t="shared" si="0"/>
        <v>2334.9126700000002</v>
      </c>
      <c r="G26" s="206">
        <f t="shared" si="0"/>
        <v>2316.3435199999999</v>
      </c>
      <c r="H26" s="11"/>
      <c r="I26" s="484"/>
      <c r="J26" s="120"/>
      <c r="K26" s="120"/>
    </row>
    <row r="27" spans="1:11" ht="13.8" x14ac:dyDescent="0.25">
      <c r="A27" s="478"/>
      <c r="B27" s="480"/>
      <c r="C27" s="102" t="s">
        <v>7</v>
      </c>
      <c r="D27" s="206">
        <f t="shared" si="3"/>
        <v>8604.1351400000003</v>
      </c>
      <c r="E27" s="330"/>
      <c r="F27" s="206">
        <f t="shared" si="0"/>
        <v>1627.6361300000001</v>
      </c>
      <c r="G27" s="206">
        <f t="shared" si="0"/>
        <v>8604.1350800000018</v>
      </c>
      <c r="H27" s="11"/>
      <c r="I27" s="484"/>
      <c r="J27" s="120"/>
      <c r="K27" s="120"/>
    </row>
    <row r="28" spans="1:11" ht="13.8" x14ac:dyDescent="0.25">
      <c r="A28" s="478"/>
      <c r="B28" s="480"/>
      <c r="C28" s="102" t="s">
        <v>17</v>
      </c>
      <c r="D28" s="206">
        <f>D113-D74</f>
        <v>24170.83795999999</v>
      </c>
      <c r="E28" s="330"/>
      <c r="F28" s="206">
        <f t="shared" si="0"/>
        <v>21448.427820000019</v>
      </c>
      <c r="G28" s="206">
        <f t="shared" si="0"/>
        <v>24170.83797000003</v>
      </c>
      <c r="H28" s="11"/>
      <c r="I28" s="484"/>
      <c r="J28" s="120"/>
      <c r="K28" s="120"/>
    </row>
    <row r="29" spans="1:11" ht="13.8" x14ac:dyDescent="0.25">
      <c r="A29" s="478"/>
      <c r="B29" s="480"/>
      <c r="C29" s="102" t="s">
        <v>57</v>
      </c>
      <c r="D29" s="206">
        <f>D114-D77</f>
        <v>4098.4676200000013</v>
      </c>
      <c r="E29" s="330"/>
      <c r="F29" s="206">
        <f>F114-F77</f>
        <v>3375.9043099999999</v>
      </c>
      <c r="G29" s="206">
        <f>G114-G77</f>
        <v>4098.3739100000539</v>
      </c>
      <c r="H29" s="11"/>
      <c r="I29" s="484"/>
      <c r="J29" s="120"/>
      <c r="K29" s="120"/>
    </row>
    <row r="30" spans="1:11" ht="13.8" x14ac:dyDescent="0.25">
      <c r="A30" s="478"/>
      <c r="B30" s="480"/>
      <c r="C30" s="102" t="s">
        <v>58</v>
      </c>
      <c r="D30" s="206">
        <f>D115-D78</f>
        <v>6293.5140500000089</v>
      </c>
      <c r="E30" s="330"/>
      <c r="F30" s="206">
        <f>F115-F78</f>
        <v>6059.25702000002</v>
      </c>
      <c r="G30" s="206">
        <f>G115-G78</f>
        <v>6293.5496400002121</v>
      </c>
      <c r="H30" s="11"/>
      <c r="I30" s="484"/>
      <c r="J30" s="120"/>
      <c r="K30" s="120"/>
    </row>
    <row r="31" spans="1:11" ht="16.2" x14ac:dyDescent="0.25">
      <c r="A31" s="478"/>
      <c r="B31" s="480"/>
      <c r="C31" s="72" t="s">
        <v>74</v>
      </c>
      <c r="D31" s="206">
        <f>D116-D79-D76-D75</f>
        <v>1549.7919899999999</v>
      </c>
      <c r="E31" s="330"/>
      <c r="F31" s="206">
        <f>F116-F79-F76-F75</f>
        <v>1431.89474</v>
      </c>
      <c r="G31" s="206">
        <f>G116-G79-G76-G75</f>
        <v>1549.791989999999</v>
      </c>
      <c r="H31" s="7"/>
      <c r="I31" s="484"/>
      <c r="J31" s="120"/>
      <c r="K31" s="120"/>
    </row>
    <row r="32" spans="1:11" s="7" customFormat="1" ht="14.4" x14ac:dyDescent="0.3">
      <c r="A32" s="478"/>
      <c r="B32" s="481"/>
      <c r="C32" s="47" t="s">
        <v>55</v>
      </c>
      <c r="D32" s="48">
        <f>+D10+SUM(D21:D31)</f>
        <v>1682795.9338099998</v>
      </c>
      <c r="E32" s="116"/>
      <c r="F32" s="48">
        <f>+F10+SUM(F21:F31)</f>
        <v>1411328.0648800004</v>
      </c>
      <c r="G32" s="48">
        <f>+G10+SUM(G21:G31)</f>
        <v>1682803.3567300052</v>
      </c>
      <c r="I32" s="485"/>
      <c r="J32" s="129"/>
      <c r="K32" s="129"/>
    </row>
    <row r="33" spans="1:11" ht="15.6" x14ac:dyDescent="0.3">
      <c r="A33" s="478"/>
      <c r="B33" s="21"/>
      <c r="C33" s="34"/>
      <c r="D33" s="17"/>
      <c r="E33" s="17"/>
      <c r="F33" s="17"/>
      <c r="G33" s="17"/>
      <c r="H33" s="7"/>
      <c r="I33" s="35"/>
      <c r="J33" s="129"/>
      <c r="K33" s="129"/>
    </row>
    <row r="34" spans="1:11" ht="13.8" x14ac:dyDescent="0.25">
      <c r="A34" s="478"/>
      <c r="B34" s="486" t="s">
        <v>22</v>
      </c>
      <c r="C34" s="37" t="s">
        <v>38</v>
      </c>
      <c r="D34" s="38">
        <f>D119</f>
        <v>292909.28544999968</v>
      </c>
      <c r="E34" s="117"/>
      <c r="F34" s="38">
        <f>F119-F82</f>
        <v>253750.85076000131</v>
      </c>
      <c r="G34" s="38">
        <f>G119-G82</f>
        <v>292909.28559999971</v>
      </c>
      <c r="H34" s="7"/>
      <c r="I34" s="483">
        <f>+G36/G41</f>
        <v>0.15970632031024493</v>
      </c>
      <c r="J34" s="129"/>
      <c r="K34" s="129"/>
    </row>
    <row r="35" spans="1:11" ht="13.8" x14ac:dyDescent="0.25">
      <c r="A35" s="478"/>
      <c r="B35" s="487"/>
      <c r="C35" s="39" t="s">
        <v>39</v>
      </c>
      <c r="D35" s="36">
        <f>D120</f>
        <v>26924.52759000002</v>
      </c>
      <c r="E35" s="117"/>
      <c r="F35" s="36">
        <f>F120-F83</f>
        <v>20448.776049999979</v>
      </c>
      <c r="G35" s="36">
        <f>G120-G83</f>
        <v>26924.52774999999</v>
      </c>
      <c r="H35" s="7"/>
      <c r="I35" s="484"/>
      <c r="J35" s="129"/>
      <c r="K35" s="129"/>
    </row>
    <row r="36" spans="1:11" s="7" customFormat="1" ht="13.8" x14ac:dyDescent="0.3">
      <c r="A36" s="478"/>
      <c r="B36" s="488"/>
      <c r="C36" s="96" t="s">
        <v>61</v>
      </c>
      <c r="D36" s="48">
        <f>SUM(D34:D35)</f>
        <v>319833.81303999969</v>
      </c>
      <c r="F36" s="48">
        <f>SUM(F34:F35)</f>
        <v>274199.62681000127</v>
      </c>
      <c r="G36" s="48">
        <f>SUM(G34:G35)</f>
        <v>319833.81334999972</v>
      </c>
      <c r="H36" s="11"/>
      <c r="I36" s="485"/>
    </row>
    <row r="37" spans="1:11" s="7" customFormat="1" ht="15.6" x14ac:dyDescent="0.3">
      <c r="A37" s="478"/>
      <c r="B37" s="21"/>
      <c r="C37" s="18"/>
      <c r="D37" s="94"/>
      <c r="E37" s="94"/>
      <c r="F37" s="94"/>
      <c r="G37" s="94"/>
      <c r="H37" s="11"/>
      <c r="I37" s="35"/>
    </row>
    <row r="38" spans="1:11" s="7" customFormat="1" ht="15.6" x14ac:dyDescent="0.3">
      <c r="A38" s="478"/>
      <c r="B38" s="489" t="s">
        <v>24</v>
      </c>
      <c r="C38" s="489"/>
      <c r="D38" s="49">
        <f t="shared" ref="D38:F38" si="4">D41-D39</f>
        <v>813079.96336000063</v>
      </c>
      <c r="F38" s="49">
        <f t="shared" si="4"/>
        <v>692550.79155999888</v>
      </c>
      <c r="G38" s="49">
        <f>G41-G39</f>
        <v>813080.01411000057</v>
      </c>
      <c r="H38" s="11"/>
      <c r="I38" s="50">
        <f>+G38/$G$41</f>
        <v>0.40600465539023134</v>
      </c>
    </row>
    <row r="39" spans="1:11" s="7" customFormat="1" ht="15.6" x14ac:dyDescent="0.25">
      <c r="A39" s="478"/>
      <c r="B39" s="489" t="s">
        <v>25</v>
      </c>
      <c r="C39" s="489"/>
      <c r="D39" s="49">
        <f>+D21+D22+D23+D36</f>
        <v>1189549.7834899989</v>
      </c>
      <c r="F39" s="49">
        <f>+F21+F22+F23+F36</f>
        <v>992976.90013000276</v>
      </c>
      <c r="G39" s="49">
        <f>+G21+G22+G23+G36</f>
        <v>1189557.1559700044</v>
      </c>
      <c r="H39" s="61"/>
      <c r="I39" s="50">
        <f>+G39/$G$41</f>
        <v>0.59399534460976866</v>
      </c>
    </row>
    <row r="40" spans="1:11" ht="13.8" x14ac:dyDescent="0.25">
      <c r="B40" s="21"/>
      <c r="C40" s="18"/>
      <c r="D40" s="22"/>
      <c r="E40" s="16"/>
      <c r="F40" s="20"/>
      <c r="G40" s="20"/>
      <c r="H40" s="11"/>
      <c r="I40" s="21"/>
    </row>
    <row r="41" spans="1:11" ht="16.2" x14ac:dyDescent="0.3">
      <c r="A41" s="490" t="s">
        <v>26</v>
      </c>
      <c r="B41" s="452" t="s">
        <v>75</v>
      </c>
      <c r="C41" s="453"/>
      <c r="D41" s="43">
        <f>+D32+D36</f>
        <v>2002629.7468499995</v>
      </c>
      <c r="E41" s="109"/>
      <c r="F41" s="43">
        <f>+F32+F36</f>
        <v>1685527.6916900016</v>
      </c>
      <c r="G41" s="43">
        <f>+G32+G36</f>
        <v>2002637.170080005</v>
      </c>
      <c r="H41" s="11"/>
      <c r="I41" s="344">
        <f>G41+G52-G130</f>
        <v>0</v>
      </c>
    </row>
    <row r="42" spans="1:11" ht="13.8" x14ac:dyDescent="0.25">
      <c r="A42" s="490"/>
      <c r="B42" s="450" t="s">
        <v>49</v>
      </c>
      <c r="C42" s="451"/>
      <c r="D42" s="40"/>
      <c r="E42" s="7"/>
      <c r="F42" s="206">
        <f>F131</f>
        <v>166586.57296999989</v>
      </c>
      <c r="G42" s="206">
        <f>G131</f>
        <v>228904.4182299996</v>
      </c>
      <c r="H42" s="11"/>
      <c r="I42" s="406">
        <f>F41+F52-F130</f>
        <v>0</v>
      </c>
    </row>
    <row r="43" spans="1:11" ht="13.8" x14ac:dyDescent="0.25">
      <c r="A43" s="490"/>
      <c r="B43" s="450" t="s">
        <v>50</v>
      </c>
      <c r="C43" s="451"/>
      <c r="D43" s="40"/>
      <c r="E43" s="7"/>
      <c r="F43" s="206">
        <f>F132</f>
        <v>4922.2993100000067</v>
      </c>
      <c r="G43" s="206">
        <f>G132</f>
        <v>5088.6995199999992</v>
      </c>
      <c r="H43" s="11"/>
      <c r="I43" s="344">
        <f>D41+G52-D130</f>
        <v>0</v>
      </c>
    </row>
    <row r="44" spans="1:11" ht="16.2" x14ac:dyDescent="0.25">
      <c r="A44" s="490"/>
      <c r="B44" s="452" t="s">
        <v>76</v>
      </c>
      <c r="C44" s="453"/>
      <c r="D44" s="43">
        <f>+D41</f>
        <v>2002629.7468499995</v>
      </c>
      <c r="E44" s="61"/>
      <c r="F44" s="45">
        <f t="shared" ref="F44" si="5">+F41-F42-F43</f>
        <v>1514018.8194100019</v>
      </c>
      <c r="G44" s="45">
        <f>+G41-G42-G43</f>
        <v>1768644.0523300052</v>
      </c>
      <c r="H44" s="11"/>
      <c r="I44" s="61"/>
    </row>
    <row r="45" spans="1:11" ht="15.6" x14ac:dyDescent="0.25">
      <c r="A45" s="490"/>
      <c r="B45" s="450" t="s">
        <v>77</v>
      </c>
      <c r="C45" s="451"/>
      <c r="D45" s="51"/>
      <c r="E45" s="61"/>
      <c r="F45" s="206">
        <f>F134</f>
        <v>24980.388870000101</v>
      </c>
      <c r="G45" s="36">
        <f>G134</f>
        <v>74383.398399999976</v>
      </c>
      <c r="H45" s="11"/>
      <c r="I45" s="110"/>
    </row>
    <row r="46" spans="1:11" ht="13.8" x14ac:dyDescent="0.25">
      <c r="A46" s="490"/>
      <c r="B46" s="470" t="s">
        <v>84</v>
      </c>
      <c r="C46" s="471"/>
      <c r="D46" s="43">
        <f>+D44</f>
        <v>2002629.7468499995</v>
      </c>
      <c r="E46" s="61"/>
      <c r="F46" s="46">
        <f t="shared" ref="F46:G46" si="6">+F44-F45</f>
        <v>1489038.4305400017</v>
      </c>
      <c r="G46" s="46">
        <f t="shared" si="6"/>
        <v>1694260.6539300052</v>
      </c>
      <c r="H46" s="11"/>
      <c r="I46" s="61"/>
      <c r="J46" s="13"/>
    </row>
    <row r="47" spans="1:11" customFormat="1" ht="14.4" x14ac:dyDescent="0.3"/>
    <row r="48" spans="1:11" customFormat="1" ht="17.399999999999999" x14ac:dyDescent="0.3">
      <c r="A48" s="472" t="s">
        <v>48</v>
      </c>
      <c r="B48" s="473"/>
      <c r="C48" s="473"/>
      <c r="D48" s="473"/>
      <c r="E48" s="473"/>
      <c r="F48" s="473"/>
      <c r="G48" s="473"/>
      <c r="H48" s="473"/>
      <c r="I48" s="474"/>
    </row>
    <row r="49" spans="1:10" customFormat="1" ht="14.4" x14ac:dyDescent="0.3"/>
    <row r="50" spans="1:10" s="5" customFormat="1" ht="26.4" x14ac:dyDescent="0.3">
      <c r="C50" s="41"/>
      <c r="D50" s="167"/>
      <c r="F50" s="73" t="str">
        <f>+F8</f>
        <v>Recaudación
 2025</v>
      </c>
      <c r="G50" s="73" t="str">
        <f>+G8</f>
        <v>Recaudación 
2026</v>
      </c>
      <c r="I50"/>
      <c r="J50" s="12"/>
    </row>
    <row r="51" spans="1:10" s="28" customFormat="1" ht="14.4" x14ac:dyDescent="0.3">
      <c r="A51"/>
      <c r="B51"/>
      <c r="C51"/>
      <c r="D51" s="126"/>
      <c r="E51"/>
      <c r="F51"/>
      <c r="G51"/>
      <c r="H51"/>
      <c r="I51"/>
    </row>
    <row r="52" spans="1:10" s="28" customFormat="1" ht="15.6" x14ac:dyDescent="0.3">
      <c r="A52" s="439" t="s">
        <v>47</v>
      </c>
      <c r="B52" s="439"/>
      <c r="C52" s="439"/>
      <c r="D52"/>
      <c r="E52"/>
      <c r="F52" s="81">
        <f>F55+F86</f>
        <v>44009.40780999999</v>
      </c>
      <c r="G52" s="81">
        <f>G55+G86</f>
        <v>92.472620000000006</v>
      </c>
      <c r="H52"/>
      <c r="I52"/>
    </row>
    <row r="53" spans="1:10" s="28" customFormat="1" ht="14.4" x14ac:dyDescent="0.3">
      <c r="A53"/>
      <c r="B53"/>
      <c r="C53"/>
      <c r="D53" s="126"/>
      <c r="E53"/>
      <c r="F53"/>
      <c r="G53"/>
      <c r="H53"/>
      <c r="I53"/>
    </row>
    <row r="54" spans="1:10" customFormat="1" ht="14.4" x14ac:dyDescent="0.3">
      <c r="D54" s="126"/>
    </row>
    <row r="55" spans="1:10" s="7" customFormat="1" ht="15.6" x14ac:dyDescent="0.3">
      <c r="A55" s="475" t="s">
        <v>93</v>
      </c>
      <c r="B55" s="475"/>
      <c r="C55" s="476"/>
      <c r="D55" s="168">
        <f>SUM(D58:D84)</f>
        <v>0</v>
      </c>
      <c r="E55"/>
      <c r="F55" s="234">
        <f>SUM(F67:F79)+F58+F84</f>
        <v>43380.303179999988</v>
      </c>
      <c r="G55" s="234">
        <f>SUM(G67:G79)+G58+G84</f>
        <v>0</v>
      </c>
      <c r="H55"/>
      <c r="I55"/>
      <c r="J55" s="16"/>
    </row>
    <row r="56" spans="1:10" customFormat="1" ht="14.4" hidden="1" outlineLevel="1" x14ac:dyDescent="0.3"/>
    <row r="57" spans="1:10" customFormat="1" ht="14.4" hidden="1" outlineLevel="1" x14ac:dyDescent="0.3"/>
    <row r="58" spans="1:10" s="5" customFormat="1" ht="14.4" hidden="1" outlineLevel="1" x14ac:dyDescent="0.3">
      <c r="A58" s="477" t="s">
        <v>20</v>
      </c>
      <c r="B58" s="511" t="s">
        <v>21</v>
      </c>
      <c r="C58" s="63" t="s">
        <v>1</v>
      </c>
      <c r="D58" s="169"/>
      <c r="E58" s="65"/>
      <c r="F58" s="78">
        <v>35561.22709999996</v>
      </c>
      <c r="G58" s="78">
        <v>0</v>
      </c>
      <c r="H58"/>
      <c r="I58" s="122"/>
      <c r="J58" s="274"/>
    </row>
    <row r="59" spans="1:10" s="5" customFormat="1" ht="14.4" hidden="1" outlineLevel="1" x14ac:dyDescent="0.3">
      <c r="A59" s="477"/>
      <c r="B59" s="511"/>
      <c r="C59" s="67" t="s">
        <v>11</v>
      </c>
      <c r="D59" s="169"/>
      <c r="E59" s="65"/>
      <c r="F59" s="68">
        <v>4228.1814400000039</v>
      </c>
      <c r="G59" s="68">
        <v>0</v>
      </c>
      <c r="H59"/>
      <c r="I59" s="122"/>
      <c r="J59" s="274"/>
    </row>
    <row r="60" spans="1:10" s="5" customFormat="1" ht="14.4" hidden="1" outlineLevel="1" x14ac:dyDescent="0.3">
      <c r="A60" s="477"/>
      <c r="B60" s="511"/>
      <c r="C60" s="67" t="s">
        <v>15</v>
      </c>
      <c r="D60" s="169"/>
      <c r="E60" s="65"/>
      <c r="F60" s="68">
        <v>65.191180000000003</v>
      </c>
      <c r="G60" s="68">
        <v>0</v>
      </c>
      <c r="H60"/>
      <c r="I60" s="122"/>
      <c r="J60" s="274"/>
    </row>
    <row r="61" spans="1:10" s="5" customFormat="1" ht="14.4" hidden="1" outlineLevel="1" x14ac:dyDescent="0.3">
      <c r="A61" s="477"/>
      <c r="B61" s="511"/>
      <c r="C61" s="67" t="s">
        <v>2</v>
      </c>
      <c r="D61" s="169"/>
      <c r="E61" s="65"/>
      <c r="F61" s="68">
        <v>31267.854479999958</v>
      </c>
      <c r="G61" s="68">
        <v>0</v>
      </c>
      <c r="H61"/>
      <c r="I61" s="122"/>
      <c r="J61" s="274"/>
    </row>
    <row r="62" spans="1:10" s="5" customFormat="1" ht="14.4" hidden="1" outlineLevel="1" x14ac:dyDescent="0.3">
      <c r="A62" s="477"/>
      <c r="B62" s="511"/>
      <c r="C62" s="70" t="s">
        <v>14</v>
      </c>
      <c r="D62" s="169"/>
      <c r="E62" s="65"/>
      <c r="F62" s="68">
        <v>2019.9580700000001</v>
      </c>
      <c r="G62" s="68">
        <v>0</v>
      </c>
      <c r="H62"/>
      <c r="I62" s="122"/>
      <c r="J62" s="274"/>
    </row>
    <row r="63" spans="1:10" s="5" customFormat="1" ht="14.4" hidden="1" outlineLevel="1" x14ac:dyDescent="0.3">
      <c r="A63" s="477"/>
      <c r="B63" s="511"/>
      <c r="C63" s="70" t="s">
        <v>13</v>
      </c>
      <c r="D63" s="169"/>
      <c r="E63" s="65"/>
      <c r="F63" s="68">
        <v>29019.003930000054</v>
      </c>
      <c r="G63" s="68">
        <v>0</v>
      </c>
      <c r="H63"/>
      <c r="I63" s="122"/>
      <c r="J63" s="274"/>
    </row>
    <row r="64" spans="1:10" s="5" customFormat="1" ht="14.4" hidden="1" outlineLevel="1" x14ac:dyDescent="0.3">
      <c r="A64" s="477"/>
      <c r="B64" s="511"/>
      <c r="C64" s="70" t="s">
        <v>12</v>
      </c>
      <c r="D64" s="169"/>
      <c r="E64" s="65"/>
      <c r="F64" s="68">
        <v>180.65414000000001</v>
      </c>
      <c r="G64" s="68">
        <v>0</v>
      </c>
      <c r="H64"/>
      <c r="I64" s="122"/>
      <c r="J64" s="274"/>
    </row>
    <row r="65" spans="1:10" s="5" customFormat="1" ht="14.4" hidden="1" outlineLevel="1" x14ac:dyDescent="0.3">
      <c r="A65" s="477"/>
      <c r="B65" s="511"/>
      <c r="C65" s="70" t="s">
        <v>63</v>
      </c>
      <c r="D65" s="169"/>
      <c r="E65" s="65"/>
      <c r="F65" s="68">
        <v>48.238340000000015</v>
      </c>
      <c r="G65" s="68">
        <v>0</v>
      </c>
      <c r="H65"/>
      <c r="I65" s="122"/>
      <c r="J65" s="274"/>
    </row>
    <row r="66" spans="1:10" s="5" customFormat="1" ht="14.4" hidden="1" outlineLevel="1" x14ac:dyDescent="0.3">
      <c r="A66" s="477"/>
      <c r="B66" s="511"/>
      <c r="C66" s="70" t="s">
        <v>67</v>
      </c>
      <c r="D66" s="169"/>
      <c r="E66" s="65"/>
      <c r="F66" s="68">
        <v>0</v>
      </c>
      <c r="G66" s="68">
        <v>0</v>
      </c>
      <c r="H66"/>
      <c r="I66" s="122"/>
      <c r="J66" s="274"/>
    </row>
    <row r="67" spans="1:10" s="5" customFormat="1" ht="14.4" hidden="1" outlineLevel="1" x14ac:dyDescent="0.3">
      <c r="A67" s="477"/>
      <c r="B67" s="511"/>
      <c r="C67" s="71" t="s">
        <v>40</v>
      </c>
      <c r="D67" s="169"/>
      <c r="E67" s="65"/>
      <c r="F67" s="68">
        <v>4699.0458200000649</v>
      </c>
      <c r="G67" s="68">
        <v>0</v>
      </c>
      <c r="H67"/>
      <c r="I67" s="122"/>
      <c r="J67" s="274"/>
    </row>
    <row r="68" spans="1:10" s="5" customFormat="1" ht="14.4" hidden="1" outlineLevel="1" x14ac:dyDescent="0.3">
      <c r="A68" s="477"/>
      <c r="B68" s="511"/>
      <c r="C68" s="71" t="s">
        <v>41</v>
      </c>
      <c r="D68" s="169"/>
      <c r="E68" s="65"/>
      <c r="F68" s="68">
        <v>27.010099999999998</v>
      </c>
      <c r="G68" s="68">
        <v>0</v>
      </c>
      <c r="H68"/>
      <c r="I68" s="122"/>
      <c r="J68" s="274"/>
    </row>
    <row r="69" spans="1:10" s="5" customFormat="1" ht="14.4" hidden="1" outlineLevel="1" x14ac:dyDescent="0.3">
      <c r="A69" s="477"/>
      <c r="B69" s="511"/>
      <c r="C69" s="72" t="s">
        <v>18</v>
      </c>
      <c r="D69" s="169"/>
      <c r="E69" s="65"/>
      <c r="F69" s="68">
        <v>14.58718</v>
      </c>
      <c r="G69" s="68">
        <v>0</v>
      </c>
      <c r="H69"/>
      <c r="I69" s="122"/>
      <c r="J69" s="274"/>
    </row>
    <row r="70" spans="1:10" s="5" customFormat="1" ht="14.4" hidden="1" outlineLevel="1" x14ac:dyDescent="0.3">
      <c r="A70" s="477"/>
      <c r="B70" s="511"/>
      <c r="C70" s="72" t="s">
        <v>5</v>
      </c>
      <c r="D70" s="169"/>
      <c r="E70" s="65"/>
      <c r="F70" s="68">
        <v>1413.7146899999659</v>
      </c>
      <c r="G70" s="68">
        <v>0</v>
      </c>
      <c r="H70"/>
      <c r="I70" s="122"/>
      <c r="J70" s="274"/>
    </row>
    <row r="71" spans="1:10" s="5" customFormat="1" ht="14.4" hidden="1" outlineLevel="1" x14ac:dyDescent="0.3">
      <c r="A71" s="477"/>
      <c r="B71" s="511"/>
      <c r="C71" s="72" t="s">
        <v>6</v>
      </c>
      <c r="D71" s="169"/>
      <c r="E71" s="65"/>
      <c r="F71" s="68">
        <v>731.10879999999906</v>
      </c>
      <c r="G71" s="68">
        <v>0</v>
      </c>
      <c r="H71"/>
      <c r="I71" s="122"/>
      <c r="J71" s="274"/>
    </row>
    <row r="72" spans="1:10" s="5" customFormat="1" ht="14.4" hidden="1" outlineLevel="1" x14ac:dyDescent="0.3">
      <c r="A72" s="477"/>
      <c r="B72" s="511"/>
      <c r="C72" s="72" t="s">
        <v>16</v>
      </c>
      <c r="D72" s="169"/>
      <c r="E72" s="65"/>
      <c r="F72" s="68">
        <v>0</v>
      </c>
      <c r="G72" s="68">
        <v>0</v>
      </c>
      <c r="H72"/>
      <c r="I72" s="122"/>
      <c r="J72" s="274"/>
    </row>
    <row r="73" spans="1:10" s="5" customFormat="1" ht="14.4" hidden="1" outlineLevel="1" x14ac:dyDescent="0.3">
      <c r="A73" s="477"/>
      <c r="B73" s="511"/>
      <c r="C73" s="72" t="s">
        <v>7</v>
      </c>
      <c r="D73" s="169"/>
      <c r="E73" s="65"/>
      <c r="F73" s="68">
        <v>1.01247</v>
      </c>
      <c r="G73" s="68">
        <v>0</v>
      </c>
      <c r="H73"/>
      <c r="I73" s="122"/>
      <c r="J73" s="274"/>
    </row>
    <row r="74" spans="1:10" s="5" customFormat="1" ht="14.4" hidden="1" outlineLevel="1" x14ac:dyDescent="0.3">
      <c r="A74" s="477"/>
      <c r="B74" s="511"/>
      <c r="C74" s="72" t="s">
        <v>17</v>
      </c>
      <c r="D74" s="169"/>
      <c r="E74" s="65"/>
      <c r="F74" s="68">
        <v>0.23199</v>
      </c>
      <c r="G74" s="68">
        <v>0</v>
      </c>
      <c r="H74"/>
      <c r="I74" s="122"/>
      <c r="J74" s="274"/>
    </row>
    <row r="75" spans="1:10" s="5" customFormat="1" ht="14.4" hidden="1" outlineLevel="1" x14ac:dyDescent="0.3">
      <c r="A75" s="477"/>
      <c r="B75" s="511"/>
      <c r="C75" s="72" t="s">
        <v>94</v>
      </c>
      <c r="D75" s="169"/>
      <c r="E75" s="65"/>
      <c r="F75" s="68">
        <v>115.99064</v>
      </c>
      <c r="G75" s="68">
        <v>0</v>
      </c>
      <c r="H75"/>
      <c r="I75" s="122"/>
      <c r="J75" s="274"/>
    </row>
    <row r="76" spans="1:10" s="5" customFormat="1" ht="14.4" hidden="1" outlineLevel="1" x14ac:dyDescent="0.3">
      <c r="A76" s="477"/>
      <c r="B76" s="511"/>
      <c r="C76" s="72" t="s">
        <v>95</v>
      </c>
      <c r="D76" s="169"/>
      <c r="E76" s="65"/>
      <c r="F76" s="68">
        <v>0.50695999999999997</v>
      </c>
      <c r="G76" s="68">
        <v>0</v>
      </c>
      <c r="H76"/>
      <c r="I76" s="122"/>
      <c r="J76" s="274"/>
    </row>
    <row r="77" spans="1:10" s="5" customFormat="1" ht="14.4" hidden="1" outlineLevel="1" x14ac:dyDescent="0.3">
      <c r="A77" s="477"/>
      <c r="B77" s="511"/>
      <c r="C77" s="72" t="s">
        <v>57</v>
      </c>
      <c r="D77" s="169"/>
      <c r="E77" s="65"/>
      <c r="F77" s="68">
        <v>0</v>
      </c>
      <c r="G77" s="68">
        <v>0</v>
      </c>
      <c r="H77"/>
      <c r="I77" s="122"/>
      <c r="J77" s="274"/>
    </row>
    <row r="78" spans="1:10" s="5" customFormat="1" ht="14.4" hidden="1" outlineLevel="1" x14ac:dyDescent="0.3">
      <c r="A78" s="477"/>
      <c r="B78" s="511"/>
      <c r="C78" s="72" t="s">
        <v>58</v>
      </c>
      <c r="D78" s="169"/>
      <c r="E78" s="65"/>
      <c r="F78" s="68">
        <v>0</v>
      </c>
      <c r="G78" s="68">
        <v>0</v>
      </c>
      <c r="H78"/>
      <c r="I78" s="122"/>
      <c r="J78" s="274"/>
    </row>
    <row r="79" spans="1:10" s="5" customFormat="1" ht="14.4" hidden="1" outlineLevel="1" x14ac:dyDescent="0.3">
      <c r="A79" s="477"/>
      <c r="B79" s="511"/>
      <c r="C79" s="72" t="s">
        <v>8</v>
      </c>
      <c r="D79" s="169"/>
      <c r="E79" s="65"/>
      <c r="F79" s="68">
        <v>815.86743000000013</v>
      </c>
      <c r="G79" s="68">
        <v>0</v>
      </c>
      <c r="H79"/>
      <c r="I79" s="122"/>
      <c r="J79" s="274"/>
    </row>
    <row r="80" spans="1:10" s="5" customFormat="1" ht="14.4" hidden="1" outlineLevel="1" x14ac:dyDescent="0.3">
      <c r="A80" s="477"/>
      <c r="B80" s="511"/>
      <c r="C80" s="174" t="s">
        <v>55</v>
      </c>
      <c r="D80" s="169"/>
      <c r="E80" s="65"/>
      <c r="F80" s="178">
        <f>SUM(F67:F79)+F58</f>
        <v>43380.303179999988</v>
      </c>
      <c r="G80" s="178">
        <f>SUM(G67:G79)+G58</f>
        <v>0</v>
      </c>
      <c r="H80"/>
      <c r="I80" s="122"/>
    </row>
    <row r="81" spans="1:10" s="5" customFormat="1" ht="14.4" hidden="1" outlineLevel="1" x14ac:dyDescent="0.3">
      <c r="A81" s="477"/>
      <c r="B81" s="171"/>
      <c r="C81" s="175"/>
      <c r="D81" s="169"/>
      <c r="E81" s="173"/>
      <c r="F81" s="169"/>
      <c r="G81" s="169"/>
      <c r="H81"/>
      <c r="I81" s="122"/>
    </row>
    <row r="82" spans="1:10" s="5" customFormat="1" ht="14.4" hidden="1" outlineLevel="1" x14ac:dyDescent="0.3">
      <c r="A82" s="477"/>
      <c r="B82" s="512" t="s">
        <v>22</v>
      </c>
      <c r="C82" s="37" t="s">
        <v>38</v>
      </c>
      <c r="D82" s="169"/>
      <c r="E82" s="65"/>
      <c r="F82" s="78">
        <v>0</v>
      </c>
      <c r="G82" s="78">
        <v>0</v>
      </c>
      <c r="H82"/>
      <c r="I82" s="122"/>
    </row>
    <row r="83" spans="1:10" s="5" customFormat="1" ht="14.4" hidden="1" outlineLevel="1" x14ac:dyDescent="0.3">
      <c r="A83" s="477"/>
      <c r="B83" s="512"/>
      <c r="C83" s="39" t="s">
        <v>39</v>
      </c>
      <c r="D83" s="169"/>
      <c r="E83" s="65"/>
      <c r="F83" s="68">
        <v>0</v>
      </c>
      <c r="G83" s="68">
        <v>0</v>
      </c>
      <c r="H83"/>
      <c r="I83" s="122"/>
    </row>
    <row r="84" spans="1:10" s="5" customFormat="1" ht="14.4" hidden="1" outlineLevel="1" x14ac:dyDescent="0.3">
      <c r="A84" s="477"/>
      <c r="B84" s="512"/>
      <c r="C84" s="74" t="s">
        <v>61</v>
      </c>
      <c r="D84" s="169"/>
      <c r="E84" s="65"/>
      <c r="F84" s="221">
        <f>F83+F82</f>
        <v>0</v>
      </c>
      <c r="G84" s="74">
        <v>0</v>
      </c>
      <c r="H84"/>
      <c r="I84"/>
    </row>
    <row r="85" spans="1:10" s="5" customFormat="1" ht="14.4" collapsed="1" x14ac:dyDescent="0.3">
      <c r="A85" s="170"/>
      <c r="B85" s="171"/>
      <c r="C85" s="172"/>
      <c r="D85" s="169"/>
      <c r="E85" s="173"/>
      <c r="F85" s="169"/>
      <c r="G85" s="169"/>
      <c r="H85" s="126"/>
      <c r="I85" s="126"/>
    </row>
    <row r="86" spans="1:10" s="5" customFormat="1" ht="15.6" x14ac:dyDescent="0.3">
      <c r="A86" s="440"/>
      <c r="B86" s="443" t="s">
        <v>187</v>
      </c>
      <c r="C86" s="322" t="s">
        <v>188</v>
      </c>
      <c r="D86" s="324">
        <f>D88+D87</f>
        <v>92.472620000000006</v>
      </c>
      <c r="E86" s="169"/>
      <c r="F86" s="324">
        <f>F88+F87</f>
        <v>629.10462999999982</v>
      </c>
      <c r="G86" s="324">
        <f>G88+G87</f>
        <v>92.472620000000006</v>
      </c>
      <c r="H86" s="126"/>
      <c r="I86" s="126"/>
    </row>
    <row r="87" spans="1:10" s="28" customFormat="1" ht="14.4" x14ac:dyDescent="0.3">
      <c r="A87" s="441"/>
      <c r="B87" s="443"/>
      <c r="C87" s="336" t="s">
        <v>94</v>
      </c>
      <c r="D87" s="325">
        <f>D123</f>
        <v>48.905589999999997</v>
      </c>
      <c r="E87" s="169"/>
      <c r="F87" s="325">
        <f>F123</f>
        <v>629.10462999999982</v>
      </c>
      <c r="G87" s="325">
        <f>G123</f>
        <v>48.905589999999997</v>
      </c>
      <c r="H87" s="126"/>
      <c r="I87" s="126"/>
    </row>
    <row r="88" spans="1:10" s="28" customFormat="1" ht="16.2" x14ac:dyDescent="0.3">
      <c r="A88" s="442"/>
      <c r="B88" s="443"/>
      <c r="C88" s="328" t="s">
        <v>192</v>
      </c>
      <c r="D88" s="325">
        <f>D124</f>
        <v>43.567030000000003</v>
      </c>
      <c r="E88" s="225"/>
      <c r="F88" s="325">
        <f>F124</f>
        <v>0</v>
      </c>
      <c r="G88" s="325">
        <f>G124</f>
        <v>43.567030000000003</v>
      </c>
      <c r="H88" s="126"/>
      <c r="I88" s="126"/>
    </row>
    <row r="89" spans="1:10" s="28" customFormat="1" ht="14.4" x14ac:dyDescent="0.3">
      <c r="A89" s="371"/>
      <c r="B89" s="372"/>
      <c r="C89" s="373"/>
      <c r="D89" s="125"/>
      <c r="E89" s="225"/>
      <c r="F89" s="169"/>
      <c r="G89" s="374"/>
      <c r="H89" s="126"/>
      <c r="I89" s="126"/>
    </row>
    <row r="90" spans="1:10" s="28" customFormat="1" ht="14.4" x14ac:dyDescent="0.3">
      <c r="A90" s="170"/>
      <c r="B90" s="171"/>
      <c r="C90" s="172"/>
      <c r="D90" s="169"/>
      <c r="E90" s="173"/>
      <c r="F90" s="169"/>
      <c r="G90" s="169"/>
      <c r="H90" s="126"/>
      <c r="I90" s="126"/>
    </row>
    <row r="91" spans="1:10" s="28" customFormat="1" ht="17.399999999999999" x14ac:dyDescent="0.25">
      <c r="A91" s="491" t="s">
        <v>51</v>
      </c>
      <c r="B91" s="492"/>
      <c r="C91" s="492"/>
      <c r="D91" s="492"/>
      <c r="E91" s="492"/>
      <c r="F91" s="492"/>
      <c r="G91" s="492"/>
      <c r="H91" s="492"/>
      <c r="I91" s="493"/>
    </row>
    <row r="92" spans="1:10" s="28" customFormat="1" ht="15.6" x14ac:dyDescent="0.3">
      <c r="A92" s="2"/>
      <c r="B92" s="2"/>
      <c r="C92" s="272"/>
      <c r="D92"/>
      <c r="E92" s="2"/>
      <c r="F92" s="2"/>
      <c r="G92" s="4"/>
      <c r="H92" s="2"/>
      <c r="I92" s="2"/>
    </row>
    <row r="93" spans="1:10" s="28" customFormat="1" ht="52.8" x14ac:dyDescent="0.3">
      <c r="A93" s="5"/>
      <c r="B93" s="5"/>
      <c r="C93" s="41"/>
      <c r="D93" s="82" t="str">
        <f>+D8</f>
        <v>Meta 
2026 (11)</v>
      </c>
      <c r="E93"/>
      <c r="F93" s="82" t="str">
        <f>+F8</f>
        <v>Recaudación
 2025</v>
      </c>
      <c r="G93" s="82" t="str">
        <f>+G8</f>
        <v>Recaudación 
2026</v>
      </c>
      <c r="H93"/>
      <c r="I93" s="82" t="str">
        <f>+I8</f>
        <v>Participación de la Recaudación 2025</v>
      </c>
    </row>
    <row r="94" spans="1:10" s="28" customFormat="1" ht="14.4" x14ac:dyDescent="0.3">
      <c r="A94"/>
      <c r="B94"/>
      <c r="C94"/>
      <c r="D94"/>
      <c r="E94"/>
      <c r="F94"/>
      <c r="G94"/>
      <c r="H94"/>
      <c r="I94"/>
    </row>
    <row r="95" spans="1:10" s="28" customFormat="1" ht="13.8" x14ac:dyDescent="0.25">
      <c r="A95" s="494" t="s">
        <v>20</v>
      </c>
      <c r="B95" s="435" t="s">
        <v>21</v>
      </c>
      <c r="C95" s="98" t="s">
        <v>1</v>
      </c>
      <c r="D95" s="214">
        <f t="shared" ref="D95:F95" si="7">D96+D98+D99+D100+D97</f>
        <v>616325.56103000033</v>
      </c>
      <c r="E95" s="214"/>
      <c r="F95" s="214">
        <f t="shared" si="7"/>
        <v>558825.93850999826</v>
      </c>
      <c r="G95" s="66">
        <f>G96+G98+G99+G100+G97</f>
        <v>616325.43288000021</v>
      </c>
      <c r="H95" s="11"/>
      <c r="I95" s="469">
        <f>+G117/G130</f>
        <v>0.84025488056456443</v>
      </c>
    </row>
    <row r="96" spans="1:10" s="28" customFormat="1" ht="16.2" x14ac:dyDescent="0.25">
      <c r="A96" s="494"/>
      <c r="B96" s="436"/>
      <c r="C96" s="99" t="s">
        <v>43</v>
      </c>
      <c r="D96" s="205">
        <v>391918.77585000038</v>
      </c>
      <c r="E96" s="173"/>
      <c r="F96" s="205">
        <v>329199.11791999848</v>
      </c>
      <c r="G96" s="149">
        <v>391917.24726000027</v>
      </c>
      <c r="H96" s="2"/>
      <c r="I96" s="464"/>
      <c r="J96" s="181"/>
    </row>
    <row r="97" spans="1:10" s="28" customFormat="1" ht="13.8" x14ac:dyDescent="0.25">
      <c r="A97" s="494"/>
      <c r="B97" s="436"/>
      <c r="C97" s="266" t="s">
        <v>183</v>
      </c>
      <c r="D97" s="206">
        <v>196867.05596</v>
      </c>
      <c r="E97" s="276"/>
      <c r="F97" s="206">
        <v>175441.1177099999</v>
      </c>
      <c r="G97" s="264">
        <v>196867.05459000001</v>
      </c>
      <c r="H97" s="190"/>
      <c r="I97" s="463"/>
      <c r="J97" s="181"/>
    </row>
    <row r="98" spans="1:10" s="28" customFormat="1" ht="16.2" x14ac:dyDescent="0.25">
      <c r="A98" s="494"/>
      <c r="B98" s="436"/>
      <c r="C98" s="99" t="s">
        <v>182</v>
      </c>
      <c r="D98" s="206">
        <v>1630.78027</v>
      </c>
      <c r="E98" s="173"/>
      <c r="F98" s="206">
        <v>0</v>
      </c>
      <c r="G98" s="264">
        <v>1630.78027</v>
      </c>
      <c r="H98" s="2"/>
      <c r="I98" s="464"/>
      <c r="J98" s="181"/>
    </row>
    <row r="99" spans="1:10" s="28" customFormat="1" ht="13.8" x14ac:dyDescent="0.25">
      <c r="A99" s="494"/>
      <c r="B99" s="436"/>
      <c r="C99" s="99" t="s">
        <v>15</v>
      </c>
      <c r="D99" s="206">
        <v>151.90181000000001</v>
      </c>
      <c r="E99" s="173"/>
      <c r="F99" s="206">
        <v>138.52351999999999</v>
      </c>
      <c r="G99" s="264">
        <v>151.90181000000001</v>
      </c>
      <c r="H99" s="2"/>
      <c r="I99" s="464"/>
      <c r="J99" s="181"/>
    </row>
    <row r="100" spans="1:10" s="5" customFormat="1" ht="16.2" x14ac:dyDescent="0.25">
      <c r="A100" s="494"/>
      <c r="B100" s="436"/>
      <c r="C100" s="99" t="s">
        <v>44</v>
      </c>
      <c r="D100" s="144">
        <f t="shared" ref="D100:F100" si="8">D101+D102+D103+D104+D105</f>
        <v>25757.047139999991</v>
      </c>
      <c r="E100" s="144"/>
      <c r="F100" s="144">
        <f t="shared" si="8"/>
        <v>54047.179359999864</v>
      </c>
      <c r="G100" s="349">
        <f>G101+G102+G103+G104+G105</f>
        <v>25758.448949999995</v>
      </c>
      <c r="H100" s="2"/>
      <c r="I100" s="464"/>
      <c r="J100" s="181"/>
    </row>
    <row r="101" spans="1:10" s="5" customFormat="1" ht="13.8" x14ac:dyDescent="0.25">
      <c r="A101" s="494"/>
      <c r="B101" s="436"/>
      <c r="C101" s="100" t="s">
        <v>14</v>
      </c>
      <c r="D101" s="206">
        <v>7780.8099599999878</v>
      </c>
      <c r="E101" s="173"/>
      <c r="F101" s="206">
        <v>9213.4168200000313</v>
      </c>
      <c r="G101" s="264">
        <v>7782.2117900000057</v>
      </c>
      <c r="H101" s="2"/>
      <c r="I101" s="464"/>
      <c r="J101" s="181"/>
    </row>
    <row r="102" spans="1:10" customFormat="1" ht="14.4" x14ac:dyDescent="0.3">
      <c r="A102" s="494"/>
      <c r="B102" s="436"/>
      <c r="C102" s="100" t="s">
        <v>13</v>
      </c>
      <c r="D102" s="206">
        <v>15275.702789999999</v>
      </c>
      <c r="E102" s="65"/>
      <c r="F102" s="206">
        <v>43143.998749999839</v>
      </c>
      <c r="G102" s="264">
        <v>15275.70278999999</v>
      </c>
      <c r="H102" s="2"/>
      <c r="I102" s="464"/>
      <c r="J102" s="181"/>
    </row>
    <row r="103" spans="1:10" ht="13.8" x14ac:dyDescent="0.25">
      <c r="A103" s="494"/>
      <c r="B103" s="436"/>
      <c r="C103" s="100" t="s">
        <v>12</v>
      </c>
      <c r="D103" s="206">
        <v>2656.338370000004</v>
      </c>
      <c r="E103" s="65"/>
      <c r="F103" s="206">
        <v>1621.4512299999969</v>
      </c>
      <c r="G103" s="264">
        <v>2656.33835</v>
      </c>
      <c r="I103" s="464"/>
      <c r="J103" s="181"/>
    </row>
    <row r="104" spans="1:10" ht="13.8" x14ac:dyDescent="0.25">
      <c r="A104" s="494"/>
      <c r="B104" s="436"/>
      <c r="C104" s="100" t="s">
        <v>63</v>
      </c>
      <c r="D104" s="206">
        <v>44.196019999999983</v>
      </c>
      <c r="E104" s="65"/>
      <c r="F104" s="206">
        <v>68.312560000000005</v>
      </c>
      <c r="G104" s="264">
        <v>44.19601999999999</v>
      </c>
      <c r="I104" s="464"/>
      <c r="J104" s="181"/>
    </row>
    <row r="105" spans="1:10" s="5" customFormat="1" ht="13.8" x14ac:dyDescent="0.25">
      <c r="A105" s="494"/>
      <c r="B105" s="436"/>
      <c r="C105" s="100" t="s">
        <v>67</v>
      </c>
      <c r="D105" s="206">
        <v>0</v>
      </c>
      <c r="E105" s="65"/>
      <c r="F105" s="206">
        <v>0</v>
      </c>
      <c r="G105" s="264">
        <v>0</v>
      </c>
      <c r="H105" s="2"/>
      <c r="I105" s="464"/>
      <c r="J105" s="181"/>
    </row>
    <row r="106" spans="1:10" customFormat="1" ht="14.4" x14ac:dyDescent="0.3">
      <c r="A106" s="494"/>
      <c r="B106" s="436"/>
      <c r="C106" s="71" t="s">
        <v>40</v>
      </c>
      <c r="D106" s="206">
        <v>846570.93526999908</v>
      </c>
      <c r="E106" s="202"/>
      <c r="F106" s="206">
        <v>685702.7048200015</v>
      </c>
      <c r="G106" s="264">
        <v>846578.30759000487</v>
      </c>
      <c r="H106" s="11"/>
      <c r="I106" s="464"/>
      <c r="J106" s="181"/>
    </row>
    <row r="107" spans="1:10" s="5" customFormat="1" ht="13.8" x14ac:dyDescent="0.25">
      <c r="A107" s="494"/>
      <c r="B107" s="436"/>
      <c r="C107" s="101" t="s">
        <v>41</v>
      </c>
      <c r="D107" s="206">
        <v>18724.89467000002</v>
      </c>
      <c r="E107" s="202"/>
      <c r="F107" s="206">
        <v>35082.267820000023</v>
      </c>
      <c r="G107" s="264">
        <v>18724.894499999991</v>
      </c>
      <c r="H107" s="11"/>
      <c r="I107" s="464"/>
      <c r="J107" s="181"/>
    </row>
    <row r="108" spans="1:10" ht="13.8" outlineLevel="1" x14ac:dyDescent="0.25">
      <c r="A108" s="494"/>
      <c r="B108" s="436"/>
      <c r="C108" s="102" t="s">
        <v>122</v>
      </c>
      <c r="D108" s="206">
        <v>4420.1405099999993</v>
      </c>
      <c r="E108" s="65"/>
      <c r="F108" s="206">
        <v>2732.943780000001</v>
      </c>
      <c r="G108" s="264">
        <v>4420.1405300000006</v>
      </c>
      <c r="H108" s="7"/>
      <c r="I108" s="464"/>
      <c r="J108" s="181"/>
    </row>
    <row r="109" spans="1:10" s="190" customFormat="1" ht="13.8" outlineLevel="1" x14ac:dyDescent="0.25">
      <c r="A109" s="494"/>
      <c r="B109" s="436"/>
      <c r="C109" s="102" t="s">
        <v>5</v>
      </c>
      <c r="D109" s="206">
        <v>25192.27364999997</v>
      </c>
      <c r="E109" s="65"/>
      <c r="F109" s="206">
        <v>22826.610710000481</v>
      </c>
      <c r="G109" s="264">
        <v>25192.273649999959</v>
      </c>
      <c r="H109" s="11"/>
      <c r="I109" s="464"/>
      <c r="J109" s="181"/>
    </row>
    <row r="110" spans="1:10" s="190" customFormat="1" ht="13.8" outlineLevel="1" x14ac:dyDescent="0.25">
      <c r="A110" s="494"/>
      <c r="B110" s="436"/>
      <c r="C110" s="102" t="s">
        <v>6</v>
      </c>
      <c r="D110" s="206">
        <v>124529.03842</v>
      </c>
      <c r="E110" s="65"/>
      <c r="F110" s="206">
        <v>112326.26024000021</v>
      </c>
      <c r="G110" s="264">
        <v>124529.27546999999</v>
      </c>
      <c r="H110" s="11"/>
      <c r="I110" s="464"/>
      <c r="J110" s="181"/>
    </row>
    <row r="111" spans="1:10" ht="13.8" outlineLevel="1" x14ac:dyDescent="0.25">
      <c r="A111" s="494"/>
      <c r="B111" s="436"/>
      <c r="C111" s="102" t="s">
        <v>16</v>
      </c>
      <c r="D111" s="206">
        <v>2316.3435000000009</v>
      </c>
      <c r="E111" s="65"/>
      <c r="F111" s="206">
        <v>2334.9126700000002</v>
      </c>
      <c r="G111" s="264">
        <v>2316.3435199999999</v>
      </c>
      <c r="H111" s="11"/>
      <c r="I111" s="464"/>
      <c r="J111" s="181"/>
    </row>
    <row r="112" spans="1:10" ht="13.8" outlineLevel="1" x14ac:dyDescent="0.25">
      <c r="A112" s="494"/>
      <c r="B112" s="436"/>
      <c r="C112" s="102" t="s">
        <v>7</v>
      </c>
      <c r="D112" s="206">
        <v>8604.1351400000003</v>
      </c>
      <c r="E112" s="65"/>
      <c r="F112" s="206">
        <v>1628.6486</v>
      </c>
      <c r="G112" s="264">
        <v>8604.1350800000018</v>
      </c>
      <c r="H112" s="11"/>
      <c r="I112" s="464"/>
      <c r="J112" s="181"/>
    </row>
    <row r="113" spans="1:10" ht="13.8" outlineLevel="1" x14ac:dyDescent="0.25">
      <c r="A113" s="494"/>
      <c r="B113" s="436"/>
      <c r="C113" s="102" t="s">
        <v>169</v>
      </c>
      <c r="D113" s="206">
        <v>24170.83795999999</v>
      </c>
      <c r="E113" s="65"/>
      <c r="F113" s="206">
        <v>21448.659810000019</v>
      </c>
      <c r="G113" s="264">
        <v>24170.83797000003</v>
      </c>
      <c r="H113" s="11"/>
      <c r="I113" s="464"/>
      <c r="J113" s="181"/>
    </row>
    <row r="114" spans="1:10" ht="13.8" outlineLevel="1" x14ac:dyDescent="0.25">
      <c r="A114" s="494"/>
      <c r="B114" s="436"/>
      <c r="C114" s="102" t="s">
        <v>57</v>
      </c>
      <c r="D114" s="206">
        <v>4098.4676200000013</v>
      </c>
      <c r="E114" s="65"/>
      <c r="F114" s="206">
        <v>3375.9043099999999</v>
      </c>
      <c r="G114" s="264">
        <v>4098.3739100000539</v>
      </c>
      <c r="H114" s="11"/>
      <c r="I114" s="464"/>
      <c r="J114" s="181"/>
    </row>
    <row r="115" spans="1:10" ht="13.8" outlineLevel="1" x14ac:dyDescent="0.25">
      <c r="A115" s="494"/>
      <c r="B115" s="436"/>
      <c r="C115" s="102" t="s">
        <v>58</v>
      </c>
      <c r="D115" s="206">
        <v>6293.5140500000089</v>
      </c>
      <c r="E115" s="65"/>
      <c r="F115" s="206">
        <v>6059.25702000002</v>
      </c>
      <c r="G115" s="264">
        <v>6293.5496400002121</v>
      </c>
      <c r="H115" s="11"/>
      <c r="I115" s="464"/>
      <c r="J115" s="181"/>
    </row>
    <row r="116" spans="1:10" ht="16.2" outlineLevel="1" x14ac:dyDescent="0.25">
      <c r="A116" s="494"/>
      <c r="B116" s="436"/>
      <c r="C116" s="72" t="s">
        <v>74</v>
      </c>
      <c r="D116" s="206">
        <v>1549.7919899999999</v>
      </c>
      <c r="E116" s="65"/>
      <c r="F116" s="68">
        <v>2364.2597700000001</v>
      </c>
      <c r="G116" s="149">
        <v>1549.791989999999</v>
      </c>
      <c r="H116" s="11"/>
      <c r="I116" s="464"/>
    </row>
    <row r="117" spans="1:10" ht="13.8" outlineLevel="1" x14ac:dyDescent="0.25">
      <c r="A117" s="494"/>
      <c r="B117" s="437"/>
      <c r="C117" s="83" t="s">
        <v>55</v>
      </c>
      <c r="D117" s="84">
        <f>+D95+D106+D107+SUM(D108:D116)</f>
        <v>1682795.9338099994</v>
      </c>
      <c r="E117" s="61"/>
      <c r="F117" s="84">
        <f>+F95+F106+F107+SUM(F108:F116)</f>
        <v>1454708.3680600005</v>
      </c>
      <c r="G117" s="84">
        <f>+G95+G106+G107+SUM(G108:G116)</f>
        <v>1682803.3567300055</v>
      </c>
      <c r="H117" s="7"/>
      <c r="I117" s="465"/>
    </row>
    <row r="118" spans="1:10" ht="15.6" x14ac:dyDescent="0.3">
      <c r="A118" s="494"/>
      <c r="B118" s="21"/>
      <c r="C118" s="34"/>
      <c r="D118" s="17"/>
      <c r="E118" s="17"/>
      <c r="F118" s="17"/>
      <c r="G118" s="17"/>
      <c r="H118" s="7"/>
      <c r="I118" s="35"/>
    </row>
    <row r="119" spans="1:10" ht="13.8" x14ac:dyDescent="0.25">
      <c r="A119" s="494"/>
      <c r="B119" s="466" t="s">
        <v>22</v>
      </c>
      <c r="C119" s="76" t="s">
        <v>38</v>
      </c>
      <c r="D119" s="78">
        <v>292909.28544999968</v>
      </c>
      <c r="E119" s="77"/>
      <c r="F119" s="78">
        <v>253750.85076000131</v>
      </c>
      <c r="G119" s="398">
        <v>292909.28559999971</v>
      </c>
      <c r="H119" s="7"/>
      <c r="I119" s="469">
        <f>+G121/G130</f>
        <v>0.15969894614372998</v>
      </c>
      <c r="J119" s="181"/>
    </row>
    <row r="120" spans="1:10" s="5" customFormat="1" ht="13.8" x14ac:dyDescent="0.25">
      <c r="A120" s="494"/>
      <c r="B120" s="467"/>
      <c r="C120" s="79" t="s">
        <v>39</v>
      </c>
      <c r="D120" s="68">
        <v>26924.52759000002</v>
      </c>
      <c r="E120" s="77"/>
      <c r="F120" s="68">
        <v>20448.776049999979</v>
      </c>
      <c r="G120" s="264">
        <v>26924.52774999999</v>
      </c>
      <c r="H120" s="7"/>
      <c r="I120" s="464"/>
      <c r="J120" s="181"/>
    </row>
    <row r="121" spans="1:10" ht="13.8" x14ac:dyDescent="0.25">
      <c r="A121" s="494"/>
      <c r="B121" s="468"/>
      <c r="C121" s="97" t="s">
        <v>61</v>
      </c>
      <c r="D121" s="84">
        <f>SUM(D119:D120)</f>
        <v>319833.81303999969</v>
      </c>
      <c r="E121" s="7"/>
      <c r="F121" s="84">
        <f>SUM(F119:F120)</f>
        <v>274199.62681000127</v>
      </c>
      <c r="G121" s="84">
        <f>SUM(G119:G120)</f>
        <v>319833.81334999972</v>
      </c>
      <c r="H121" s="11"/>
      <c r="I121" s="465"/>
    </row>
    <row r="122" spans="1:10" ht="15.6" x14ac:dyDescent="0.3">
      <c r="A122" s="494"/>
      <c r="B122" s="21"/>
      <c r="C122" s="18"/>
      <c r="D122" s="22"/>
      <c r="E122" s="7"/>
      <c r="F122" s="22"/>
      <c r="G122" s="22"/>
      <c r="H122" s="11"/>
      <c r="I122" s="35"/>
    </row>
    <row r="123" spans="1:10" ht="13.8" x14ac:dyDescent="0.25">
      <c r="A123" s="494"/>
      <c r="B123" s="506" t="s">
        <v>187</v>
      </c>
      <c r="C123" s="351" t="s">
        <v>94</v>
      </c>
      <c r="D123" s="78">
        <v>48.905589999999997</v>
      </c>
      <c r="E123" s="208"/>
      <c r="F123" s="78">
        <v>629.10462999999982</v>
      </c>
      <c r="G123" s="398">
        <v>48.905589999999997</v>
      </c>
      <c r="H123" s="7"/>
      <c r="I123" s="469">
        <f>+G125/G128</f>
        <v>7.7737012917714551E-5</v>
      </c>
      <c r="J123" s="181"/>
    </row>
    <row r="124" spans="1:10" ht="16.2" x14ac:dyDescent="0.25">
      <c r="A124" s="494"/>
      <c r="B124" s="506"/>
      <c r="C124" s="352" t="s">
        <v>192</v>
      </c>
      <c r="D124" s="68">
        <v>43.567030000000003</v>
      </c>
      <c r="E124" s="216"/>
      <c r="F124" s="68">
        <v>0</v>
      </c>
      <c r="G124" s="264">
        <v>43.567030000000003</v>
      </c>
      <c r="H124" s="7"/>
      <c r="I124" s="464"/>
      <c r="J124" s="181"/>
    </row>
    <row r="125" spans="1:10" ht="13.8" x14ac:dyDescent="0.25">
      <c r="A125" s="494"/>
      <c r="B125" s="506"/>
      <c r="C125" s="97" t="s">
        <v>195</v>
      </c>
      <c r="D125" s="84">
        <f>SUM(D123:D124)</f>
        <v>92.472620000000006</v>
      </c>
      <c r="E125" s="7"/>
      <c r="F125" s="84">
        <f>SUM(F123:F124)</f>
        <v>629.10462999999982</v>
      </c>
      <c r="G125" s="84">
        <f>SUM(G123:G124)</f>
        <v>92.472620000000006</v>
      </c>
      <c r="H125" s="11"/>
      <c r="I125" s="465"/>
    </row>
    <row r="126" spans="1:10" ht="15.6" x14ac:dyDescent="0.3">
      <c r="A126" s="494"/>
      <c r="B126" s="21"/>
      <c r="C126" s="18"/>
      <c r="D126" s="22"/>
      <c r="E126" s="7"/>
      <c r="F126" s="19"/>
      <c r="G126" s="22"/>
      <c r="H126" s="11"/>
      <c r="I126" s="35"/>
    </row>
    <row r="127" spans="1:10" ht="15.6" x14ac:dyDescent="0.25">
      <c r="A127" s="494"/>
      <c r="B127" s="482" t="s">
        <v>24</v>
      </c>
      <c r="C127" s="482"/>
      <c r="D127" s="85">
        <f>D130-D128</f>
        <v>813172.43598000007</v>
      </c>
      <c r="E127" s="7"/>
      <c r="F127" s="85">
        <f t="shared" ref="F127:G127" si="9">F130-F128</f>
        <v>731819.5562699989</v>
      </c>
      <c r="G127" s="85">
        <f t="shared" si="9"/>
        <v>813172.4867300007</v>
      </c>
      <c r="H127" s="11"/>
      <c r="I127" s="86">
        <f>+G127/$G$130</f>
        <v>0.40603208211054986</v>
      </c>
    </row>
    <row r="128" spans="1:10" ht="15.6" x14ac:dyDescent="0.25">
      <c r="A128" s="494"/>
      <c r="B128" s="482" t="s">
        <v>25</v>
      </c>
      <c r="C128" s="482"/>
      <c r="D128" s="85">
        <f>+D106+D107+D108+D121</f>
        <v>1189549.7834899989</v>
      </c>
      <c r="E128" s="7"/>
      <c r="F128" s="85">
        <f>+F106+F107+F108+F121</f>
        <v>997717.54323000275</v>
      </c>
      <c r="G128" s="85">
        <f>+G106+G107+G108+G121</f>
        <v>1189557.1559700044</v>
      </c>
      <c r="H128" s="61"/>
      <c r="I128" s="86">
        <f>+G128/$G$130</f>
        <v>0.59396791788945014</v>
      </c>
    </row>
    <row r="129" spans="1:11" s="7" customFormat="1" ht="13.8" x14ac:dyDescent="0.25">
      <c r="A129" s="2"/>
      <c r="B129" s="21"/>
      <c r="C129" s="18"/>
      <c r="D129" s="22"/>
      <c r="F129" s="20"/>
      <c r="G129" s="20"/>
      <c r="H129" s="11"/>
      <c r="I129" s="21"/>
    </row>
    <row r="130" spans="1:11" ht="16.2" x14ac:dyDescent="0.3">
      <c r="A130" s="501" t="s">
        <v>26</v>
      </c>
      <c r="B130" s="495" t="s">
        <v>129</v>
      </c>
      <c r="C130" s="496"/>
      <c r="D130" s="87">
        <f>+D117+D121+D125</f>
        <v>2002722.219469999</v>
      </c>
      <c r="E130"/>
      <c r="F130" s="87">
        <f>+F117+F121+F125</f>
        <v>1729537.0995000016</v>
      </c>
      <c r="G130" s="87">
        <f>+G117+G121+G125</f>
        <v>2002729.6427000051</v>
      </c>
      <c r="H130" s="11"/>
      <c r="I130" s="344">
        <v>2.2118911147117615E-8</v>
      </c>
      <c r="J130" s="13"/>
      <c r="K130" s="176"/>
    </row>
    <row r="131" spans="1:11" ht="13.8" x14ac:dyDescent="0.25">
      <c r="A131" s="501"/>
      <c r="B131" s="497" t="s">
        <v>130</v>
      </c>
      <c r="C131" s="498"/>
      <c r="D131" s="399"/>
      <c r="E131" s="400"/>
      <c r="F131" s="401">
        <v>166586.57296999989</v>
      </c>
      <c r="G131" s="401">
        <v>228904.4182299996</v>
      </c>
      <c r="H131" s="11"/>
      <c r="I131" s="409"/>
      <c r="J131" s="176"/>
      <c r="K131" s="253"/>
    </row>
    <row r="132" spans="1:11" ht="13.8" x14ac:dyDescent="0.25">
      <c r="A132" s="501"/>
      <c r="B132" s="497" t="s">
        <v>131</v>
      </c>
      <c r="C132" s="498"/>
      <c r="D132" s="399"/>
      <c r="E132" s="400"/>
      <c r="F132" s="401">
        <v>4922.2993100000067</v>
      </c>
      <c r="G132" s="401">
        <v>5088.6995199999992</v>
      </c>
      <c r="H132" s="11"/>
      <c r="I132" s="409"/>
      <c r="K132" s="253"/>
    </row>
    <row r="133" spans="1:11" s="7" customFormat="1" ht="16.2" x14ac:dyDescent="0.3">
      <c r="A133" s="501"/>
      <c r="B133" s="495" t="s">
        <v>132</v>
      </c>
      <c r="C133" s="496"/>
      <c r="D133" s="87"/>
      <c r="E133"/>
      <c r="F133" s="89">
        <f>+F130-F131-F132</f>
        <v>1558028.2272200019</v>
      </c>
      <c r="G133" s="89">
        <f>+G130-G131-G132</f>
        <v>1768736.5249500053</v>
      </c>
      <c r="H133" s="11"/>
      <c r="I133" s="275"/>
    </row>
    <row r="134" spans="1:11" s="7" customFormat="1" ht="16.2" x14ac:dyDescent="0.3">
      <c r="A134" s="501"/>
      <c r="B134" s="497" t="s">
        <v>133</v>
      </c>
      <c r="C134" s="498"/>
      <c r="D134" s="402"/>
      <c r="E134" s="91"/>
      <c r="F134" s="403">
        <v>24980.388870000101</v>
      </c>
      <c r="G134" s="403">
        <v>74383.398399999976</v>
      </c>
      <c r="H134" s="11"/>
      <c r="I134" s="344">
        <f>G134-'Recaudación abierta'!I69</f>
        <v>0</v>
      </c>
    </row>
    <row r="135" spans="1:11" s="7" customFormat="1" ht="14.4" x14ac:dyDescent="0.3">
      <c r="A135" s="501"/>
      <c r="B135" s="499" t="s">
        <v>134</v>
      </c>
      <c r="C135" s="500"/>
      <c r="D135" s="87"/>
      <c r="E135"/>
      <c r="F135" s="93">
        <f>+F133-F134</f>
        <v>1533047.8383500017</v>
      </c>
      <c r="G135" s="93">
        <f>+G133-G134</f>
        <v>1694353.1265500053</v>
      </c>
      <c r="H135" s="11"/>
      <c r="I135" s="103"/>
    </row>
    <row r="136" spans="1:11" s="7" customFormat="1" ht="15" customHeight="1" x14ac:dyDescent="0.3">
      <c r="A136" s="454" t="s">
        <v>212</v>
      </c>
      <c r="B136" s="454"/>
      <c r="C136" s="454"/>
      <c r="D136"/>
      <c r="E136"/>
      <c r="F136" s="109"/>
      <c r="G136" s="109"/>
      <c r="H136"/>
      <c r="I136"/>
    </row>
    <row r="137" spans="1:11" s="7" customFormat="1" x14ac:dyDescent="0.2">
      <c r="A137" s="510"/>
      <c r="B137" s="510"/>
      <c r="C137" s="510"/>
      <c r="D137" s="510"/>
      <c r="E137" s="510"/>
      <c r="F137" s="510"/>
      <c r="G137" s="510"/>
      <c r="H137" s="510"/>
      <c r="I137" s="510"/>
    </row>
    <row r="138" spans="1:11" s="7" customFormat="1" x14ac:dyDescent="0.2">
      <c r="A138" s="510" t="s">
        <v>92</v>
      </c>
      <c r="B138" s="510"/>
      <c r="C138" s="510"/>
      <c r="D138" s="510"/>
      <c r="E138" s="510"/>
      <c r="F138" s="510"/>
      <c r="G138" s="510"/>
      <c r="H138" s="510"/>
      <c r="I138" s="510"/>
    </row>
    <row r="139" spans="1:11" s="7" customFormat="1" x14ac:dyDescent="0.3">
      <c r="A139" s="454" t="s">
        <v>45</v>
      </c>
      <c r="B139" s="454"/>
      <c r="C139" s="454"/>
      <c r="D139" s="454"/>
      <c r="E139" s="454"/>
      <c r="F139" s="454"/>
      <c r="G139" s="454"/>
      <c r="H139" s="454"/>
      <c r="I139" s="454"/>
    </row>
    <row r="140" spans="1:11" s="7" customFormat="1" x14ac:dyDescent="0.3">
      <c r="A140" s="454" t="s">
        <v>46</v>
      </c>
      <c r="B140" s="454"/>
      <c r="C140" s="454"/>
      <c r="D140" s="454"/>
      <c r="E140" s="454"/>
      <c r="F140" s="454"/>
      <c r="G140" s="454"/>
      <c r="H140" s="454"/>
      <c r="I140" s="454"/>
    </row>
    <row r="141" spans="1:11" ht="21.75" customHeight="1" x14ac:dyDescent="0.25">
      <c r="A141" s="454" t="s">
        <v>176</v>
      </c>
      <c r="B141" s="454"/>
      <c r="C141" s="454"/>
      <c r="D141" s="454"/>
      <c r="E141" s="454"/>
      <c r="F141" s="454"/>
      <c r="G141" s="454"/>
      <c r="H141" s="454"/>
      <c r="I141" s="454"/>
    </row>
    <row r="142" spans="1:11" x14ac:dyDescent="0.25">
      <c r="A142" s="454" t="s">
        <v>81</v>
      </c>
      <c r="B142" s="454"/>
      <c r="C142" s="454"/>
      <c r="D142" s="454"/>
      <c r="E142" s="454"/>
      <c r="F142" s="454"/>
      <c r="G142" s="454"/>
      <c r="H142" s="454"/>
      <c r="I142" s="454"/>
      <c r="J142" s="13"/>
    </row>
    <row r="143" spans="1:11" x14ac:dyDescent="0.25">
      <c r="A143" s="454" t="s">
        <v>82</v>
      </c>
      <c r="B143" s="454"/>
      <c r="C143" s="454"/>
      <c r="D143" s="454"/>
      <c r="E143" s="454"/>
      <c r="F143" s="454"/>
      <c r="G143" s="454"/>
      <c r="H143" s="454"/>
      <c r="I143" s="454"/>
      <c r="J143" s="176"/>
    </row>
    <row r="144" spans="1:11" x14ac:dyDescent="0.25">
      <c r="A144" s="454" t="s">
        <v>83</v>
      </c>
      <c r="B144" s="454"/>
      <c r="C144" s="454"/>
      <c r="D144" s="454"/>
      <c r="E144" s="454"/>
      <c r="F144" s="454"/>
      <c r="G144" s="454"/>
      <c r="H144" s="454"/>
      <c r="I144" s="454"/>
    </row>
    <row r="145" spans="1:9" x14ac:dyDescent="0.25">
      <c r="A145" s="454" t="s">
        <v>146</v>
      </c>
      <c r="B145" s="454"/>
      <c r="C145" s="454"/>
      <c r="D145" s="278"/>
      <c r="E145" s="278"/>
      <c r="F145" s="278"/>
      <c r="G145" s="278"/>
      <c r="H145" s="278"/>
      <c r="I145" s="278"/>
    </row>
    <row r="146" spans="1:9" x14ac:dyDescent="0.25">
      <c r="A146" s="454" t="s">
        <v>181</v>
      </c>
      <c r="B146" s="454"/>
      <c r="C146" s="454"/>
      <c r="D146" s="454"/>
      <c r="E146" s="454"/>
      <c r="F146" s="454"/>
      <c r="G146" s="454"/>
      <c r="H146" s="454"/>
      <c r="I146" s="454"/>
    </row>
    <row r="147" spans="1:9" x14ac:dyDescent="0.25">
      <c r="A147" s="454" t="s">
        <v>191</v>
      </c>
      <c r="B147" s="454"/>
      <c r="C147" s="454"/>
      <c r="D147" s="454"/>
      <c r="E147" s="454"/>
      <c r="F147" s="454"/>
      <c r="G147" s="454"/>
      <c r="H147" s="454"/>
      <c r="I147" s="454"/>
    </row>
    <row r="148" spans="1:9" customFormat="1" ht="14.4" x14ac:dyDescent="0.3">
      <c r="A148" s="502" t="s">
        <v>214</v>
      </c>
      <c r="B148" s="502"/>
      <c r="C148" s="502"/>
      <c r="D148" s="502"/>
      <c r="E148" s="502"/>
      <c r="F148" s="502"/>
      <c r="G148" s="502"/>
      <c r="H148" s="502"/>
      <c r="I148" s="502"/>
    </row>
    <row r="149" spans="1:9" x14ac:dyDescent="0.25">
      <c r="A149" s="509" t="s">
        <v>35</v>
      </c>
      <c r="B149" s="509"/>
      <c r="C149" s="509"/>
      <c r="D149" s="162"/>
      <c r="E149" s="162"/>
      <c r="F149" s="162"/>
      <c r="G149" s="162"/>
      <c r="H149" s="162"/>
      <c r="I149" s="162"/>
    </row>
    <row r="150" spans="1:9" ht="12.75" customHeight="1" x14ac:dyDescent="0.25">
      <c r="A150" s="454" t="s">
        <v>203</v>
      </c>
      <c r="B150" s="454"/>
      <c r="C150" s="454"/>
      <c r="D150" s="454"/>
      <c r="E150" s="454"/>
      <c r="F150" s="454"/>
      <c r="G150" s="454"/>
      <c r="H150" s="454"/>
      <c r="I150" s="454"/>
    </row>
    <row r="151" spans="1:9" x14ac:dyDescent="0.25">
      <c r="A151" s="509" t="s">
        <v>68</v>
      </c>
      <c r="B151" s="509"/>
      <c r="C151" s="509"/>
      <c r="D151" s="509"/>
      <c r="E151" s="509"/>
      <c r="F151" s="509"/>
      <c r="G151" s="24"/>
      <c r="H151" s="24"/>
      <c r="I151" s="24"/>
    </row>
    <row r="152" spans="1:9" x14ac:dyDescent="0.25">
      <c r="A152" s="509" t="s">
        <v>9</v>
      </c>
      <c r="B152" s="509"/>
      <c r="C152" s="509"/>
      <c r="D152" s="509"/>
      <c r="E152" s="509"/>
      <c r="F152" s="509"/>
      <c r="G152" s="24"/>
      <c r="H152" s="24"/>
      <c r="I152" s="24"/>
    </row>
    <row r="153" spans="1:9" x14ac:dyDescent="0.25">
      <c r="C153" s="24"/>
      <c r="D153" s="24"/>
      <c r="E153" s="23"/>
      <c r="F153" s="23"/>
      <c r="G153" s="24"/>
      <c r="H153" s="24"/>
      <c r="I153" s="24"/>
    </row>
  </sheetData>
  <mergeCells count="63">
    <mergeCell ref="A10:A39"/>
    <mergeCell ref="A1:I1"/>
    <mergeCell ref="A2:I2"/>
    <mergeCell ref="A3:I3"/>
    <mergeCell ref="A4:I4"/>
    <mergeCell ref="A6:I6"/>
    <mergeCell ref="B10:B32"/>
    <mergeCell ref="I10:I32"/>
    <mergeCell ref="B34:B36"/>
    <mergeCell ref="I34:I36"/>
    <mergeCell ref="B38:C38"/>
    <mergeCell ref="B39:C39"/>
    <mergeCell ref="A152:C152"/>
    <mergeCell ref="D152:F152"/>
    <mergeCell ref="B41:C41"/>
    <mergeCell ref="B42:C42"/>
    <mergeCell ref="B43:C43"/>
    <mergeCell ref="A48:I48"/>
    <mergeCell ref="A52:C52"/>
    <mergeCell ref="A55:C55"/>
    <mergeCell ref="B44:C44"/>
    <mergeCell ref="B45:C45"/>
    <mergeCell ref="B46:C46"/>
    <mergeCell ref="A41:A46"/>
    <mergeCell ref="A58:A84"/>
    <mergeCell ref="B58:B80"/>
    <mergeCell ref="B82:B84"/>
    <mergeCell ref="A86:A88"/>
    <mergeCell ref="B86:B88"/>
    <mergeCell ref="A91:I91"/>
    <mergeCell ref="A95:A128"/>
    <mergeCell ref="B95:B117"/>
    <mergeCell ref="I95:I117"/>
    <mergeCell ref="B119:B121"/>
    <mergeCell ref="I119:I121"/>
    <mergeCell ref="B123:B125"/>
    <mergeCell ref="I123:I125"/>
    <mergeCell ref="B127:C127"/>
    <mergeCell ref="B128:C128"/>
    <mergeCell ref="A130:A135"/>
    <mergeCell ref="B130:C130"/>
    <mergeCell ref="B131:C131"/>
    <mergeCell ref="B132:C132"/>
    <mergeCell ref="B133:C133"/>
    <mergeCell ref="B134:C134"/>
    <mergeCell ref="B135:C135"/>
    <mergeCell ref="A136:C136"/>
    <mergeCell ref="A137:I137"/>
    <mergeCell ref="A138:I138"/>
    <mergeCell ref="A139:I139"/>
    <mergeCell ref="A140:I140"/>
    <mergeCell ref="A141:I141"/>
    <mergeCell ref="A142:I142"/>
    <mergeCell ref="A143:I143"/>
    <mergeCell ref="A144:I144"/>
    <mergeCell ref="A145:C145"/>
    <mergeCell ref="A146:I146"/>
    <mergeCell ref="A147:I147"/>
    <mergeCell ref="A149:C149"/>
    <mergeCell ref="A151:C151"/>
    <mergeCell ref="D151:F151"/>
    <mergeCell ref="A150:I150"/>
    <mergeCell ref="A148:I148"/>
  </mergeCells>
  <conditionalFormatting sqref="H9">
    <cfRule type="iconSet" priority="43">
      <iconSet>
        <cfvo type="percent" val="0"/>
        <cfvo type="num" val="0.95" gte="0"/>
        <cfvo type="num" val="1" gte="0"/>
      </iconSet>
    </cfRule>
    <cfRule type="iconSet" priority="45">
      <iconSet>
        <cfvo type="percent" val="0"/>
        <cfvo type="num" val="0.95"/>
        <cfvo type="num" val="1"/>
      </iconSet>
    </cfRule>
    <cfRule type="iconSet" priority="44">
      <iconSet>
        <cfvo type="percent" val="0"/>
        <cfvo type="num" val="0.95" gte="0"/>
        <cfvo type="num" val="0.99" gte="0"/>
      </iconSet>
    </cfRule>
  </conditionalFormatting>
  <conditionalFormatting sqref="H10">
    <cfRule type="iconSet" priority="41">
      <iconSet>
        <cfvo type="percent" val="0"/>
        <cfvo type="num" val="0.95"/>
        <cfvo type="num" val="1"/>
      </iconSet>
    </cfRule>
  </conditionalFormatting>
  <conditionalFormatting sqref="H11:H14 H16:H17 H20">
    <cfRule type="iconSet" priority="39">
      <iconSet>
        <cfvo type="percent" val="0"/>
        <cfvo type="num" val="0.95"/>
        <cfvo type="num" val="1"/>
      </iconSet>
    </cfRule>
  </conditionalFormatting>
  <conditionalFormatting sqref="H18">
    <cfRule type="iconSet" priority="29">
      <iconSet>
        <cfvo type="percent" val="0"/>
        <cfvo type="num" val="0.95"/>
        <cfvo type="num" val="1"/>
      </iconSet>
    </cfRule>
    <cfRule type="iconSet" priority="30">
      <iconSet>
        <cfvo type="percent" val="0"/>
        <cfvo type="num" val="0.95" gte="0"/>
        <cfvo type="num" val="0.99" gte="0"/>
      </iconSet>
    </cfRule>
    <cfRule type="iconSet" priority="31">
      <iconSet>
        <cfvo type="percent" val="0"/>
        <cfvo type="num" val="0.95" gte="0"/>
        <cfvo type="num" val="1" gte="0"/>
      </iconSet>
    </cfRule>
    <cfRule type="iconSet" priority="32">
      <iconSet>
        <cfvo type="percent" val="0"/>
        <cfvo type="num" val="0.95" gte="0"/>
        <cfvo type="num" val="1" gte="0"/>
      </iconSet>
    </cfRule>
  </conditionalFormatting>
  <conditionalFormatting sqref="H19">
    <cfRule type="iconSet" priority="25">
      <iconSet>
        <cfvo type="percent" val="0"/>
        <cfvo type="num" val="0.95"/>
        <cfvo type="num" val="1"/>
      </iconSet>
    </cfRule>
    <cfRule type="iconSet" priority="26">
      <iconSet>
        <cfvo type="percent" val="0"/>
        <cfvo type="num" val="0.95" gte="0"/>
        <cfvo type="num" val="0.99" gte="0"/>
      </iconSet>
    </cfRule>
    <cfRule type="iconSet" priority="27">
      <iconSet>
        <cfvo type="percent" val="0"/>
        <cfvo type="num" val="0.95" gte="0"/>
        <cfvo type="num" val="1" gte="0"/>
      </iconSet>
    </cfRule>
    <cfRule type="iconSet" priority="28">
      <iconSet>
        <cfvo type="percent" val="0"/>
        <cfvo type="num" val="0.95" gte="0"/>
        <cfvo type="num" val="1" gte="0"/>
      </iconSet>
    </cfRule>
  </conditionalFormatting>
  <conditionalFormatting sqref="H21:H22">
    <cfRule type="iconSet" priority="36">
      <iconSet>
        <cfvo type="percent" val="0"/>
        <cfvo type="num" val="0.95"/>
        <cfvo type="num" val="1"/>
      </iconSet>
    </cfRule>
  </conditionalFormatting>
  <conditionalFormatting sqref="H24:H30">
    <cfRule type="iconSet" priority="60">
      <iconSet>
        <cfvo type="percent" val="0"/>
        <cfvo type="num" val="0.95"/>
        <cfvo type="num" val="1"/>
      </iconSet>
    </cfRule>
  </conditionalFormatting>
  <conditionalFormatting sqref="H24:H31 H11:H14 H16:H17 H20">
    <cfRule type="iconSet" priority="61">
      <iconSet>
        <cfvo type="percent" val="0"/>
        <cfvo type="num" val="0.95" gte="0"/>
        <cfvo type="num" val="1" gte="0"/>
      </iconSet>
    </cfRule>
  </conditionalFormatting>
  <conditionalFormatting sqref="H24:H32 H10:H14 H16:H17 H20">
    <cfRule type="iconSet" priority="62">
      <iconSet>
        <cfvo type="percent" val="0"/>
        <cfvo type="num" val="0.95" gte="0"/>
        <cfvo type="num" val="1" gte="0"/>
      </iconSet>
    </cfRule>
  </conditionalFormatting>
  <conditionalFormatting sqref="H31">
    <cfRule type="iconSet" priority="55">
      <iconSet>
        <cfvo type="percent" val="0"/>
        <cfvo type="num" val="0.95"/>
        <cfvo type="num" val="1"/>
      </iconSet>
    </cfRule>
  </conditionalFormatting>
  <conditionalFormatting sqref="H32">
    <cfRule type="iconSet" priority="40">
      <iconSet>
        <cfvo type="percent" val="0"/>
        <cfvo type="num" val="0.95"/>
        <cfvo type="num" val="1"/>
      </iconSet>
    </cfRule>
  </conditionalFormatting>
  <conditionalFormatting sqref="H34:H38 H21:H23 H40">
    <cfRule type="iconSet" priority="38">
      <iconSet>
        <cfvo type="percent" val="0"/>
        <cfvo type="num" val="0.95"/>
        <cfvo type="num" val="1"/>
      </iconSet>
    </cfRule>
  </conditionalFormatting>
  <conditionalFormatting sqref="H34:H38 H21:H23">
    <cfRule type="iconSet" priority="37">
      <iconSet>
        <cfvo type="percent" val="0"/>
        <cfvo type="num" val="0.95"/>
        <cfvo type="num" val="1"/>
      </iconSet>
    </cfRule>
  </conditionalFormatting>
  <conditionalFormatting sqref="H40 H10:H14 H16:H17 H20:H38">
    <cfRule type="iconSet" priority="42">
      <iconSet>
        <cfvo type="percent" val="0"/>
        <cfvo type="num" val="0.95" gte="0"/>
        <cfvo type="num" val="0.99" gte="0"/>
      </iconSet>
    </cfRule>
  </conditionalFormatting>
  <conditionalFormatting sqref="H41:H46">
    <cfRule type="iconSet" priority="33">
      <iconSet>
        <cfvo type="percent" val="0"/>
        <cfvo type="num" val="0.95"/>
        <cfvo type="num" val="1"/>
      </iconSet>
    </cfRule>
    <cfRule type="iconSet" priority="34">
      <iconSet>
        <cfvo type="percent" val="0"/>
        <cfvo type="num" val="0.95"/>
        <cfvo type="num" val="1"/>
      </iconSet>
    </cfRule>
    <cfRule type="iconSet" priority="35">
      <iconSet>
        <cfvo type="percent" val="0"/>
        <cfvo type="num" val="0.95" gte="0"/>
        <cfvo type="num" val="0.99" gte="0"/>
      </iconSet>
    </cfRule>
  </conditionalFormatting>
  <conditionalFormatting sqref="H95">
    <cfRule type="iconSet" priority="53">
      <iconSet>
        <cfvo type="percent" val="0"/>
        <cfvo type="num" val="0.95"/>
        <cfvo type="num" val="1"/>
      </iconSet>
    </cfRule>
  </conditionalFormatting>
  <conditionalFormatting sqref="H96:H102 H105">
    <cfRule type="iconSet" priority="51">
      <iconSet>
        <cfvo type="percent" val="0"/>
        <cfvo type="num" val="0.95"/>
        <cfvo type="num" val="1"/>
      </iconSet>
    </cfRule>
  </conditionalFormatting>
  <conditionalFormatting sqref="H103">
    <cfRule type="iconSet" priority="17">
      <iconSet>
        <cfvo type="percent" val="0"/>
        <cfvo type="num" val="0.95"/>
        <cfvo type="num" val="1"/>
      </iconSet>
    </cfRule>
    <cfRule type="iconSet" priority="20">
      <iconSet>
        <cfvo type="percent" val="0"/>
        <cfvo type="num" val="0.95" gte="0"/>
        <cfvo type="num" val="1" gte="0"/>
      </iconSet>
    </cfRule>
    <cfRule type="iconSet" priority="19">
      <iconSet>
        <cfvo type="percent" val="0"/>
        <cfvo type="num" val="0.95" gte="0"/>
        <cfvo type="num" val="1" gte="0"/>
      </iconSet>
    </cfRule>
    <cfRule type="iconSet" priority="18">
      <iconSet>
        <cfvo type="percent" val="0"/>
        <cfvo type="num" val="0.95" gte="0"/>
        <cfvo type="num" val="0.99" gte="0"/>
      </iconSet>
    </cfRule>
  </conditionalFormatting>
  <conditionalFormatting sqref="H104">
    <cfRule type="iconSet" priority="24">
      <iconSet>
        <cfvo type="percent" val="0"/>
        <cfvo type="num" val="0.95" gte="0"/>
        <cfvo type="num" val="1" gte="0"/>
      </iconSet>
    </cfRule>
    <cfRule type="iconSet" priority="21">
      <iconSet>
        <cfvo type="percent" val="0"/>
        <cfvo type="num" val="0.95"/>
        <cfvo type="num" val="1"/>
      </iconSet>
    </cfRule>
    <cfRule type="iconSet" priority="22">
      <iconSet>
        <cfvo type="percent" val="0"/>
        <cfvo type="num" val="0.95" gte="0"/>
        <cfvo type="num" val="0.99" gte="0"/>
      </iconSet>
    </cfRule>
    <cfRule type="iconSet" priority="23">
      <iconSet>
        <cfvo type="percent" val="0"/>
        <cfvo type="num" val="0.95" gte="0"/>
        <cfvo type="num" val="1" gte="0"/>
      </iconSet>
    </cfRule>
  </conditionalFormatting>
  <conditionalFormatting sqref="H106:H107">
    <cfRule type="iconSet" priority="49">
      <iconSet>
        <cfvo type="percent" val="0"/>
        <cfvo type="num" val="0.95"/>
        <cfvo type="num" val="1"/>
      </iconSet>
    </cfRule>
  </conditionalFormatting>
  <conditionalFormatting sqref="H109:H114 H96:H102 H105">
    <cfRule type="iconSet" priority="58">
      <iconSet>
        <cfvo type="percent" val="0"/>
        <cfvo type="num" val="0.95" gte="0"/>
        <cfvo type="num" val="1" gte="0"/>
      </iconSet>
    </cfRule>
  </conditionalFormatting>
  <conditionalFormatting sqref="H109:H114">
    <cfRule type="iconSet" priority="59">
      <iconSet>
        <cfvo type="percent" val="0"/>
        <cfvo type="num" val="0.95"/>
        <cfvo type="num" val="1"/>
      </iconSet>
    </cfRule>
  </conditionalFormatting>
  <conditionalFormatting sqref="H115">
    <cfRule type="iconSet" priority="9">
      <iconSet>
        <cfvo type="percent" val="0"/>
        <cfvo type="num" val="0.95"/>
        <cfvo type="num" val="1"/>
      </iconSet>
    </cfRule>
    <cfRule type="iconSet" priority="11">
      <iconSet>
        <cfvo type="percent" val="0"/>
        <cfvo type="num" val="0.95" gte="0"/>
        <cfvo type="num" val="1" gte="0"/>
      </iconSet>
    </cfRule>
    <cfRule type="iconSet" priority="12">
      <iconSet>
        <cfvo type="percent" val="0"/>
        <cfvo type="num" val="0.95" gte="0"/>
        <cfvo type="num" val="1" gte="0"/>
      </iconSet>
    </cfRule>
    <cfRule type="iconSet" priority="10">
      <iconSet>
        <cfvo type="percent" val="0"/>
        <cfvo type="num" val="0.95" gte="0"/>
        <cfvo type="num" val="0.99" gte="0"/>
      </iconSet>
    </cfRule>
  </conditionalFormatting>
  <conditionalFormatting sqref="H116">
    <cfRule type="iconSet" priority="13">
      <iconSet>
        <cfvo type="percent" val="0"/>
        <cfvo type="num" val="0.95"/>
        <cfvo type="num" val="1"/>
      </iconSet>
    </cfRule>
    <cfRule type="iconSet" priority="14">
      <iconSet>
        <cfvo type="percent" val="0"/>
        <cfvo type="num" val="0.95" gte="0"/>
        <cfvo type="num" val="0.99" gte="0"/>
      </iconSet>
    </cfRule>
    <cfRule type="iconSet" priority="15">
      <iconSet>
        <cfvo type="percent" val="0"/>
        <cfvo type="num" val="0.95" gte="0"/>
        <cfvo type="num" val="1" gte="0"/>
      </iconSet>
    </cfRule>
    <cfRule type="iconSet" priority="16">
      <iconSet>
        <cfvo type="percent" val="0"/>
        <cfvo type="num" val="0.95" gte="0"/>
        <cfvo type="num" val="1" gte="0"/>
      </iconSet>
    </cfRule>
  </conditionalFormatting>
  <conditionalFormatting sqref="H117 H109:H114 H95:H102 H105">
    <cfRule type="iconSet" priority="56">
      <iconSet>
        <cfvo type="percent" val="0"/>
        <cfvo type="num" val="0.95" gte="0"/>
        <cfvo type="num" val="1" gte="0"/>
      </iconSet>
    </cfRule>
  </conditionalFormatting>
  <conditionalFormatting sqref="H117">
    <cfRule type="iconSet" priority="52">
      <iconSet>
        <cfvo type="percent" val="0"/>
        <cfvo type="num" val="0.95"/>
        <cfvo type="num" val="1"/>
      </iconSet>
    </cfRule>
  </conditionalFormatting>
  <conditionalFormatting sqref="H119:H122 H126:H127 H106:H108">
    <cfRule type="iconSet" priority="57">
      <iconSet>
        <cfvo type="percent" val="0"/>
        <cfvo type="num" val="0.95"/>
        <cfvo type="num" val="1"/>
      </iconSet>
    </cfRule>
  </conditionalFormatting>
  <conditionalFormatting sqref="H123:H125">
    <cfRule type="iconSet" priority="6">
      <iconSet>
        <cfvo type="percent" val="0"/>
        <cfvo type="num" val="0.95"/>
        <cfvo type="num" val="1"/>
      </iconSet>
    </cfRule>
    <cfRule type="iconSet" priority="7">
      <iconSet>
        <cfvo type="percent" val="0"/>
        <cfvo type="num" val="0.95"/>
        <cfvo type="num" val="1"/>
      </iconSet>
    </cfRule>
    <cfRule type="iconSet" priority="8">
      <iconSet>
        <cfvo type="percent" val="0"/>
        <cfvo type="num" val="0.95" gte="0"/>
        <cfvo type="num" val="0.99" gte="0"/>
      </iconSet>
    </cfRule>
  </conditionalFormatting>
  <conditionalFormatting sqref="H129 H95:H102 H117:H122 H126:H127 H105:H114">
    <cfRule type="iconSet" priority="54">
      <iconSet>
        <cfvo type="percent" val="0"/>
        <cfvo type="num" val="0.95" gte="0"/>
        <cfvo type="num" val="0.99" gte="0"/>
      </iconSet>
    </cfRule>
  </conditionalFormatting>
  <conditionalFormatting sqref="H129 H119:H122 H126:H127 H106:H108">
    <cfRule type="iconSet" priority="50">
      <iconSet>
        <cfvo type="percent" val="0"/>
        <cfvo type="num" val="0.95"/>
        <cfvo type="num" val="1"/>
      </iconSet>
    </cfRule>
  </conditionalFormatting>
  <conditionalFormatting sqref="H130:H135">
    <cfRule type="iconSet" priority="46">
      <iconSet>
        <cfvo type="percent" val="0"/>
        <cfvo type="num" val="0.95"/>
        <cfvo type="num" val="1"/>
      </iconSet>
    </cfRule>
    <cfRule type="iconSet" priority="47">
      <iconSet>
        <cfvo type="percent" val="0"/>
        <cfvo type="num" val="0.95"/>
        <cfvo type="num" val="1"/>
      </iconSet>
    </cfRule>
    <cfRule type="iconSet" priority="48">
      <iconSet>
        <cfvo type="percent" val="0"/>
        <cfvo type="num" val="0.95" gte="0"/>
        <cfvo type="num" val="0.99" gte="0"/>
      </iconSet>
    </cfRule>
  </conditionalFormatting>
  <conditionalFormatting sqref="I41:I43">
    <cfRule type="cellIs" dxfId="12" priority="1" operator="notEqual">
      <formula>0</formula>
    </cfRule>
  </conditionalFormatting>
  <conditionalFormatting sqref="I130:I132">
    <cfRule type="cellIs" dxfId="11" priority="2" operator="notBetween">
      <formula>-1</formula>
      <formula>1</formula>
    </cfRule>
  </conditionalFormatting>
  <conditionalFormatting sqref="I134">
    <cfRule type="cellIs" dxfId="10" priority="3" operator="notBetween">
      <formula>-1</formula>
      <formula>1</formula>
    </cfRule>
  </conditionalFormatting>
  <printOptions horizontalCentered="1" verticalCentered="1"/>
  <pageMargins left="0.74803149606299213" right="0.74803149606299213" top="0.35" bottom="0.39370078740157483" header="0.26" footer="0.19685039370078741"/>
  <pageSetup paperSize="9" scale="26" orientation="landscape" r:id="rId1"/>
  <headerFooter alignWithMargins="0">
    <oddHeader>&amp;R&amp;"Arial,Negrita"&amp;11CUADRO No. "A1"</oddHeader>
    <oddFooter>&amp;LFecha:  &amp;D&amp;RPlanificación Nacional.- XM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L154"/>
  <sheetViews>
    <sheetView showGridLines="0" topLeftCell="C1" zoomScaleNormal="100" zoomScaleSheetLayoutView="85" workbookViewId="0">
      <selection activeCell="J40" sqref="J40"/>
    </sheetView>
  </sheetViews>
  <sheetFormatPr baseColWidth="10" defaultColWidth="11.44140625" defaultRowHeight="13.2" outlineLevelRow="2" x14ac:dyDescent="0.25"/>
  <cols>
    <col min="1" max="2" width="5.6640625" style="2" customWidth="1"/>
    <col min="3" max="3" width="63.6640625" style="2" customWidth="1"/>
    <col min="4" max="4" width="18.44140625" style="2" customWidth="1"/>
    <col min="5" max="5" width="1.33203125" style="2" customWidth="1"/>
    <col min="6" max="6" width="20.33203125" style="2" customWidth="1"/>
    <col min="7" max="7" width="20.44140625" style="2" customWidth="1"/>
    <col min="8" max="8" width="1.5546875" style="2" customWidth="1"/>
    <col min="9" max="9" width="16.88671875" style="2" customWidth="1"/>
    <col min="10" max="10" width="11.6640625" style="2" customWidth="1"/>
    <col min="11" max="12" width="15.44140625" style="2" customWidth="1"/>
    <col min="13" max="16384" width="11.44140625" style="2"/>
  </cols>
  <sheetData>
    <row r="1" spans="1:12" ht="27.75" customHeight="1" x14ac:dyDescent="0.25">
      <c r="A1" s="455" t="s">
        <v>52</v>
      </c>
      <c r="B1" s="455"/>
      <c r="C1" s="455"/>
      <c r="D1" s="455"/>
      <c r="E1" s="455"/>
      <c r="F1" s="455"/>
      <c r="G1" s="455"/>
      <c r="H1" s="455"/>
      <c r="I1" s="455"/>
    </row>
    <row r="2" spans="1:12" ht="17.399999999999999" x14ac:dyDescent="0.25">
      <c r="A2" s="456" t="s">
        <v>53</v>
      </c>
      <c r="B2" s="456"/>
      <c r="C2" s="456"/>
      <c r="D2" s="456"/>
      <c r="E2" s="456"/>
      <c r="F2" s="456"/>
      <c r="G2" s="456"/>
      <c r="H2" s="456"/>
      <c r="I2" s="456"/>
    </row>
    <row r="3" spans="1:12" ht="20.25" customHeight="1" x14ac:dyDescent="0.25">
      <c r="A3" s="457" t="s">
        <v>211</v>
      </c>
      <c r="B3" s="457"/>
      <c r="C3" s="457"/>
      <c r="D3" s="457"/>
      <c r="E3" s="457"/>
      <c r="F3" s="457"/>
      <c r="G3" s="457"/>
      <c r="H3" s="457"/>
      <c r="I3" s="457"/>
    </row>
    <row r="4" spans="1:12" ht="17.25" customHeight="1" x14ac:dyDescent="0.25">
      <c r="A4" s="508" t="s">
        <v>73</v>
      </c>
      <c r="B4" s="508"/>
      <c r="C4" s="508"/>
      <c r="D4" s="508"/>
      <c r="E4" s="508"/>
      <c r="F4" s="508"/>
      <c r="G4" s="508"/>
      <c r="H4" s="508"/>
      <c r="I4" s="508"/>
    </row>
    <row r="5" spans="1:12" ht="15.6" x14ac:dyDescent="0.3">
      <c r="A5" s="62"/>
      <c r="B5" s="62"/>
      <c r="C5" s="62"/>
      <c r="D5" s="62"/>
      <c r="E5" s="62"/>
      <c r="F5" s="62"/>
      <c r="G5" s="62"/>
      <c r="H5" s="62"/>
      <c r="I5" s="62"/>
      <c r="J5" s="159"/>
    </row>
    <row r="6" spans="1:12" customFormat="1" ht="31.5" customHeight="1" x14ac:dyDescent="0.3">
      <c r="A6" s="459" t="s">
        <v>42</v>
      </c>
      <c r="B6" s="460"/>
      <c r="C6" s="460"/>
      <c r="D6" s="460"/>
      <c r="E6" s="460"/>
      <c r="F6" s="460"/>
      <c r="G6" s="460"/>
      <c r="H6" s="460"/>
      <c r="I6" s="461"/>
      <c r="J6" s="160"/>
    </row>
    <row r="7" spans="1:12" ht="15.6" x14ac:dyDescent="0.3">
      <c r="C7" s="3"/>
      <c r="D7" s="4"/>
      <c r="G7" s="4"/>
      <c r="J7" s="159"/>
    </row>
    <row r="8" spans="1:12" s="5" customFormat="1" ht="60" customHeight="1" x14ac:dyDescent="0.25">
      <c r="C8" s="41"/>
      <c r="D8" s="42" t="s">
        <v>217</v>
      </c>
      <c r="E8" s="6"/>
      <c r="F8" s="42" t="s">
        <v>172</v>
      </c>
      <c r="G8" s="42" t="s">
        <v>173</v>
      </c>
      <c r="H8" s="6"/>
      <c r="I8" s="42" t="s">
        <v>175</v>
      </c>
    </row>
    <row r="9" spans="1:12" s="7" customFormat="1" ht="4.5" customHeight="1" x14ac:dyDescent="0.3">
      <c r="C9" s="8"/>
      <c r="D9" s="33"/>
      <c r="E9" s="10"/>
      <c r="F9" s="9"/>
      <c r="G9" s="9"/>
      <c r="H9" s="10"/>
    </row>
    <row r="10" spans="1:12" s="5" customFormat="1" ht="15.9" customHeight="1" x14ac:dyDescent="0.25">
      <c r="A10" s="478" t="s">
        <v>20</v>
      </c>
      <c r="B10" s="479" t="s">
        <v>21</v>
      </c>
      <c r="C10" s="98" t="s">
        <v>1</v>
      </c>
      <c r="D10" s="329">
        <f>D11+D14+D15+D12+D13</f>
        <v>613910.93269000098</v>
      </c>
      <c r="E10" s="330"/>
      <c r="F10" s="329">
        <f>F11+F14+F15+F12+F13</f>
        <v>542213.41785999993</v>
      </c>
      <c r="G10" s="329">
        <f>G11+G14+G15+G12+G13</f>
        <v>750080.38256000029</v>
      </c>
      <c r="H10" s="11"/>
      <c r="I10" s="483">
        <f>+G32/G41</f>
        <v>0.85062711681744396</v>
      </c>
      <c r="J10" s="121"/>
      <c r="K10" s="121"/>
      <c r="L10" s="121"/>
    </row>
    <row r="11" spans="1:12" ht="15.9" customHeight="1" outlineLevel="1" x14ac:dyDescent="0.25">
      <c r="A11" s="478"/>
      <c r="B11" s="480"/>
      <c r="C11" s="99" t="s">
        <v>43</v>
      </c>
      <c r="D11" s="206">
        <f>D96-D59</f>
        <v>392359.71664000093</v>
      </c>
      <c r="E11" s="330"/>
      <c r="F11" s="206">
        <f>F96-F59</f>
        <v>344149.99073999992</v>
      </c>
      <c r="G11" s="206">
        <f>G96-G59</f>
        <v>450085.57096000033</v>
      </c>
      <c r="I11" s="484"/>
      <c r="J11" s="120"/>
      <c r="K11" s="120"/>
      <c r="L11" s="120"/>
    </row>
    <row r="12" spans="1:12" s="190" customFormat="1" ht="15.9" customHeight="1" outlineLevel="1" x14ac:dyDescent="0.25">
      <c r="A12" s="478"/>
      <c r="B12" s="480"/>
      <c r="C12" s="99" t="s">
        <v>178</v>
      </c>
      <c r="D12" s="206">
        <f>D97</f>
        <v>203483.72166000001</v>
      </c>
      <c r="E12" s="333"/>
      <c r="F12" s="206">
        <f>F97</f>
        <v>177394.61158999999</v>
      </c>
      <c r="G12" s="206">
        <f>G97</f>
        <v>207563.86650999999</v>
      </c>
      <c r="I12" s="484"/>
      <c r="J12" s="192"/>
      <c r="K12" s="192"/>
      <c r="L12" s="192"/>
    </row>
    <row r="13" spans="1:12" s="190" customFormat="1" ht="15.9" customHeight="1" outlineLevel="1" x14ac:dyDescent="0.25">
      <c r="A13" s="478"/>
      <c r="B13" s="480"/>
      <c r="C13" s="99" t="s">
        <v>182</v>
      </c>
      <c r="D13" s="206">
        <f>D98</f>
        <v>0</v>
      </c>
      <c r="E13" s="333"/>
      <c r="F13" s="206">
        <f>F98</f>
        <v>0</v>
      </c>
      <c r="G13" s="206">
        <f>G98</f>
        <v>69672.031630000012</v>
      </c>
      <c r="I13" s="484"/>
      <c r="J13" s="192"/>
      <c r="K13" s="192"/>
      <c r="L13" s="192"/>
    </row>
    <row r="14" spans="1:12" ht="15.9" customHeight="1" outlineLevel="1" x14ac:dyDescent="0.25">
      <c r="A14" s="478"/>
      <c r="B14" s="480"/>
      <c r="C14" s="99" t="s">
        <v>15</v>
      </c>
      <c r="D14" s="206">
        <f>D99-D60</f>
        <v>9.8776500000000009</v>
      </c>
      <c r="E14" s="333"/>
      <c r="F14" s="206">
        <f>F99-F60</f>
        <v>43.053160000000013</v>
      </c>
      <c r="G14" s="206">
        <f>G99-G60</f>
        <v>41.503560000000007</v>
      </c>
      <c r="I14" s="484"/>
      <c r="J14" s="120"/>
      <c r="K14" s="120"/>
      <c r="L14" s="120"/>
    </row>
    <row r="15" spans="1:12" ht="15.9" customHeight="1" outlineLevel="1" x14ac:dyDescent="0.25">
      <c r="A15" s="478"/>
      <c r="B15" s="480"/>
      <c r="C15" s="99" t="s">
        <v>44</v>
      </c>
      <c r="D15" s="331">
        <f>SUM(D16:D20)</f>
        <v>18057.616740000001</v>
      </c>
      <c r="E15" s="332"/>
      <c r="F15" s="331">
        <f>SUM(F16:F20)</f>
        <v>20625.762370000008</v>
      </c>
      <c r="G15" s="331">
        <f>SUM(G16:G20)</f>
        <v>22717.409900000006</v>
      </c>
      <c r="H15" s="68"/>
      <c r="I15" s="484"/>
      <c r="J15" s="120"/>
      <c r="K15" s="120"/>
      <c r="L15" s="120"/>
    </row>
    <row r="16" spans="1:12" ht="15.9" customHeight="1" outlineLevel="1" x14ac:dyDescent="0.25">
      <c r="A16" s="478"/>
      <c r="B16" s="480"/>
      <c r="C16" s="100" t="s">
        <v>14</v>
      </c>
      <c r="D16" s="206">
        <f>D101-D62</f>
        <v>7080.6852800000052</v>
      </c>
      <c r="E16" s="330"/>
      <c r="F16" s="206">
        <f>F101-F62</f>
        <v>4636.4114600000066</v>
      </c>
      <c r="G16" s="206">
        <f>G101-G62</f>
        <v>7100.4860900000085</v>
      </c>
      <c r="I16" s="484"/>
      <c r="J16" s="120"/>
      <c r="K16" s="120"/>
      <c r="L16" s="120"/>
    </row>
    <row r="17" spans="1:12" ht="15.9" customHeight="1" outlineLevel="1" x14ac:dyDescent="0.25">
      <c r="A17" s="478"/>
      <c r="B17" s="480"/>
      <c r="C17" s="100" t="s">
        <v>13</v>
      </c>
      <c r="D17" s="206">
        <f t="shared" ref="D17:D31" si="0">D102-D63</f>
        <v>9655.854669999997</v>
      </c>
      <c r="E17" s="330"/>
      <c r="F17" s="206">
        <f t="shared" ref="F17:G30" si="1">F102-F63</f>
        <v>11399.04304</v>
      </c>
      <c r="G17" s="206">
        <f t="shared" si="1"/>
        <v>13519.22777</v>
      </c>
      <c r="I17" s="484"/>
      <c r="J17" s="120"/>
      <c r="K17" s="120"/>
      <c r="L17" s="120"/>
    </row>
    <row r="18" spans="1:12" ht="15.9" customHeight="1" outlineLevel="1" x14ac:dyDescent="0.25">
      <c r="A18" s="478"/>
      <c r="B18" s="480"/>
      <c r="C18" s="100" t="s">
        <v>12</v>
      </c>
      <c r="D18" s="206">
        <f t="shared" si="0"/>
        <v>1317.9634000000001</v>
      </c>
      <c r="E18" s="330"/>
      <c r="F18" s="206">
        <f t="shared" si="1"/>
        <v>4583.5003299999998</v>
      </c>
      <c r="G18" s="206">
        <f t="shared" si="1"/>
        <v>2054.9814799999999</v>
      </c>
      <c r="I18" s="484"/>
      <c r="J18" s="120"/>
      <c r="K18" s="120"/>
      <c r="L18" s="120"/>
    </row>
    <row r="19" spans="1:12" ht="15.9" customHeight="1" outlineLevel="1" x14ac:dyDescent="0.25">
      <c r="A19" s="478"/>
      <c r="B19" s="480"/>
      <c r="C19" s="100" t="s">
        <v>63</v>
      </c>
      <c r="D19" s="206">
        <f t="shared" si="0"/>
        <v>3.113389999999999</v>
      </c>
      <c r="E19" s="330"/>
      <c r="F19" s="206">
        <f t="shared" si="1"/>
        <v>6.8075400000000599</v>
      </c>
      <c r="G19" s="206">
        <f t="shared" si="1"/>
        <v>42.714560000000013</v>
      </c>
      <c r="I19" s="484"/>
      <c r="J19" s="120"/>
      <c r="K19" s="120"/>
      <c r="L19" s="120"/>
    </row>
    <row r="20" spans="1:12" ht="15.9" customHeight="1" outlineLevel="1" x14ac:dyDescent="0.25">
      <c r="A20" s="478"/>
      <c r="B20" s="480"/>
      <c r="C20" s="100" t="s">
        <v>67</v>
      </c>
      <c r="D20" s="206">
        <f t="shared" si="0"/>
        <v>0</v>
      </c>
      <c r="E20" s="330"/>
      <c r="F20" s="206">
        <f t="shared" si="1"/>
        <v>0</v>
      </c>
      <c r="G20" s="206">
        <f t="shared" si="1"/>
        <v>0</v>
      </c>
      <c r="I20" s="484"/>
      <c r="J20" s="120"/>
      <c r="K20" s="120"/>
      <c r="L20" s="120"/>
    </row>
    <row r="21" spans="1:12" ht="15.9" customHeight="1" x14ac:dyDescent="0.25">
      <c r="A21" s="478"/>
      <c r="B21" s="480"/>
      <c r="C21" s="71" t="s">
        <v>40</v>
      </c>
      <c r="D21" s="206">
        <f t="shared" si="0"/>
        <v>701221.4361700014</v>
      </c>
      <c r="E21" s="330"/>
      <c r="F21" s="206">
        <f t="shared" si="1"/>
        <v>709685.84057001048</v>
      </c>
      <c r="G21" s="206">
        <f t="shared" si="1"/>
        <v>807509.85458000412</v>
      </c>
      <c r="H21" s="11"/>
      <c r="I21" s="484"/>
      <c r="J21" s="120"/>
      <c r="K21" s="120"/>
      <c r="L21" s="120"/>
    </row>
    <row r="22" spans="1:12" ht="15.9" customHeight="1" x14ac:dyDescent="0.25">
      <c r="A22" s="478"/>
      <c r="B22" s="480"/>
      <c r="C22" s="101" t="s">
        <v>41</v>
      </c>
      <c r="D22" s="206">
        <f t="shared" si="0"/>
        <v>42373.84335000001</v>
      </c>
      <c r="E22" s="330"/>
      <c r="F22" s="206">
        <f t="shared" si="1"/>
        <v>39374.034959999954</v>
      </c>
      <c r="G22" s="206">
        <f t="shared" si="1"/>
        <v>30162.839090000001</v>
      </c>
      <c r="H22" s="11"/>
      <c r="I22" s="484"/>
      <c r="J22" s="120"/>
      <c r="K22" s="120"/>
      <c r="L22" s="120"/>
    </row>
    <row r="23" spans="1:12" s="5" customFormat="1" ht="15.9" customHeight="1" x14ac:dyDescent="0.25">
      <c r="A23" s="478"/>
      <c r="B23" s="480"/>
      <c r="C23" s="102" t="s">
        <v>18</v>
      </c>
      <c r="D23" s="206">
        <f t="shared" si="0"/>
        <v>3723.4352699999999</v>
      </c>
      <c r="E23" s="330"/>
      <c r="F23" s="206">
        <f t="shared" si="1"/>
        <v>3561.4419600000001</v>
      </c>
      <c r="G23" s="206">
        <f t="shared" si="1"/>
        <v>4109.2580099999996</v>
      </c>
      <c r="H23" s="7"/>
      <c r="I23" s="484"/>
      <c r="J23" s="120"/>
      <c r="K23" s="120"/>
      <c r="L23" s="120"/>
    </row>
    <row r="24" spans="1:12" ht="15.9" customHeight="1" x14ac:dyDescent="0.25">
      <c r="A24" s="478"/>
      <c r="B24" s="480"/>
      <c r="C24" s="102" t="s">
        <v>5</v>
      </c>
      <c r="D24" s="206">
        <f t="shared" si="0"/>
        <v>22890.53666000002</v>
      </c>
      <c r="E24" s="330"/>
      <c r="F24" s="206">
        <f t="shared" si="1"/>
        <v>18630.601570000101</v>
      </c>
      <c r="G24" s="206">
        <f t="shared" si="1"/>
        <v>21993.10823999971</v>
      </c>
      <c r="H24" s="11"/>
      <c r="I24" s="484"/>
      <c r="J24" s="120"/>
      <c r="K24" s="120"/>
      <c r="L24" s="120"/>
    </row>
    <row r="25" spans="1:12" ht="15.9" customHeight="1" x14ac:dyDescent="0.25">
      <c r="A25" s="478"/>
      <c r="B25" s="480"/>
      <c r="C25" s="102" t="s">
        <v>6</v>
      </c>
      <c r="D25" s="206">
        <f t="shared" si="0"/>
        <v>117523.10391999999</v>
      </c>
      <c r="E25" s="330"/>
      <c r="F25" s="206">
        <f t="shared" si="1"/>
        <v>111086.21951</v>
      </c>
      <c r="G25" s="206">
        <f t="shared" si="1"/>
        <v>130787.44308</v>
      </c>
      <c r="H25" s="11"/>
      <c r="I25" s="484"/>
      <c r="J25" s="120"/>
      <c r="K25" s="120"/>
      <c r="L25" s="120"/>
    </row>
    <row r="26" spans="1:12" ht="15.9" customHeight="1" x14ac:dyDescent="0.25">
      <c r="A26" s="478"/>
      <c r="B26" s="480"/>
      <c r="C26" s="102" t="s">
        <v>16</v>
      </c>
      <c r="D26" s="206">
        <f t="shared" si="0"/>
        <v>2392.9596799999999</v>
      </c>
      <c r="E26" s="330"/>
      <c r="F26" s="206">
        <f t="shared" si="1"/>
        <v>2471.3916300000001</v>
      </c>
      <c r="G26" s="206">
        <f t="shared" si="1"/>
        <v>1875.31891</v>
      </c>
      <c r="H26" s="11"/>
      <c r="I26" s="484"/>
      <c r="J26" s="120"/>
      <c r="K26" s="120"/>
      <c r="L26" s="120"/>
    </row>
    <row r="27" spans="1:12" ht="15.9" customHeight="1" x14ac:dyDescent="0.25">
      <c r="A27" s="478"/>
      <c r="B27" s="480"/>
      <c r="C27" s="102" t="s">
        <v>7</v>
      </c>
      <c r="D27" s="206">
        <f t="shared" si="0"/>
        <v>3006.3475799999978</v>
      </c>
      <c r="E27" s="330"/>
      <c r="F27" s="206">
        <f t="shared" si="1"/>
        <v>2033.2156900000002</v>
      </c>
      <c r="G27" s="206">
        <f t="shared" si="1"/>
        <v>10534.913979999999</v>
      </c>
      <c r="H27" s="11"/>
      <c r="I27" s="484"/>
      <c r="J27" s="120"/>
      <c r="K27" s="120"/>
      <c r="L27" s="120"/>
    </row>
    <row r="28" spans="1:12" ht="15.9" customHeight="1" x14ac:dyDescent="0.25">
      <c r="A28" s="478"/>
      <c r="B28" s="480"/>
      <c r="C28" s="102" t="s">
        <v>17</v>
      </c>
      <c r="D28" s="206">
        <f t="shared" si="0"/>
        <v>17662.109820000009</v>
      </c>
      <c r="E28" s="330"/>
      <c r="F28" s="206">
        <f t="shared" si="1"/>
        <v>19023.48065999999</v>
      </c>
      <c r="G28" s="206">
        <f t="shared" si="1"/>
        <v>21594.325020000011</v>
      </c>
      <c r="H28" s="11"/>
      <c r="I28" s="484"/>
      <c r="J28" s="120"/>
      <c r="K28" s="120"/>
      <c r="L28" s="120"/>
    </row>
    <row r="29" spans="1:12" ht="15.9" customHeight="1" x14ac:dyDescent="0.25">
      <c r="A29" s="478"/>
      <c r="B29" s="480"/>
      <c r="C29" s="102" t="s">
        <v>57</v>
      </c>
      <c r="D29" s="206">
        <f t="shared" si="0"/>
        <v>2678.665840000001</v>
      </c>
      <c r="E29" s="330"/>
      <c r="F29" s="206">
        <f t="shared" si="1"/>
        <v>2425.9786100000379</v>
      </c>
      <c r="G29" s="206">
        <f t="shared" si="1"/>
        <v>3364.7871700000892</v>
      </c>
      <c r="H29" s="11"/>
      <c r="I29" s="484"/>
      <c r="J29" s="120"/>
      <c r="K29" s="120"/>
      <c r="L29" s="120"/>
    </row>
    <row r="30" spans="1:12" ht="15.9" customHeight="1" x14ac:dyDescent="0.25">
      <c r="A30" s="478"/>
      <c r="B30" s="480"/>
      <c r="C30" s="102" t="s">
        <v>58</v>
      </c>
      <c r="D30" s="206">
        <f t="shared" si="0"/>
        <v>5211.7511499999891</v>
      </c>
      <c r="E30" s="330"/>
      <c r="F30" s="206">
        <f t="shared" si="1"/>
        <v>4143.0748500001409</v>
      </c>
      <c r="G30" s="206">
        <f t="shared" si="1"/>
        <v>6358.5399800001878</v>
      </c>
      <c r="H30" s="11"/>
      <c r="I30" s="484"/>
      <c r="J30" s="120"/>
      <c r="K30" s="120"/>
      <c r="L30" s="120"/>
    </row>
    <row r="31" spans="1:12" ht="15.9" customHeight="1" x14ac:dyDescent="0.25">
      <c r="A31" s="478"/>
      <c r="B31" s="480"/>
      <c r="C31" s="72" t="s">
        <v>74</v>
      </c>
      <c r="D31" s="206">
        <f t="shared" si="0"/>
        <v>1415.6243499999991</v>
      </c>
      <c r="E31" s="330"/>
      <c r="F31" s="206">
        <f>F116-F79</f>
        <v>1352.3928799999999</v>
      </c>
      <c r="G31" s="206">
        <f>G116-G79</f>
        <v>1401.9467799999991</v>
      </c>
      <c r="H31" s="7"/>
      <c r="I31" s="484"/>
      <c r="J31" s="120"/>
      <c r="K31" s="120"/>
      <c r="L31" s="120"/>
    </row>
    <row r="32" spans="1:12" s="7" customFormat="1" ht="18" customHeight="1" x14ac:dyDescent="0.3">
      <c r="A32" s="478"/>
      <c r="B32" s="481"/>
      <c r="C32" s="47" t="s">
        <v>55</v>
      </c>
      <c r="D32" s="48">
        <f>+D10+SUM(D21:D31)</f>
        <v>1534010.7464800025</v>
      </c>
      <c r="E32" s="116"/>
      <c r="F32" s="48">
        <f>+F10+SUM(F21:F31)</f>
        <v>1456001.0907500105</v>
      </c>
      <c r="G32" s="48">
        <f>+G10+SUM(G21:G31)</f>
        <v>1789772.7174000046</v>
      </c>
      <c r="I32" s="485"/>
      <c r="J32" s="129"/>
      <c r="K32" s="129"/>
      <c r="L32" s="129"/>
    </row>
    <row r="33" spans="1:12" ht="6.6" customHeight="1" x14ac:dyDescent="0.3">
      <c r="A33" s="478"/>
      <c r="B33" s="21"/>
      <c r="C33" s="34"/>
      <c r="D33" s="17"/>
      <c r="E33" s="17"/>
      <c r="F33" s="17"/>
      <c r="G33" s="17"/>
      <c r="H33" s="7"/>
      <c r="I33" s="35"/>
      <c r="J33" s="129"/>
      <c r="K33" s="129"/>
      <c r="L33" s="129"/>
    </row>
    <row r="34" spans="1:12" ht="18.75" customHeight="1" x14ac:dyDescent="0.25">
      <c r="A34" s="478"/>
      <c r="B34" s="486" t="s">
        <v>22</v>
      </c>
      <c r="C34" s="37" t="s">
        <v>38</v>
      </c>
      <c r="D34" s="38">
        <f>D119</f>
        <v>280090.81868000003</v>
      </c>
      <c r="E34" s="117"/>
      <c r="F34" s="38">
        <f>F119-F82</f>
        <v>233430.51567999989</v>
      </c>
      <c r="G34" s="38">
        <f>G119-G82</f>
        <v>287475.27483000001</v>
      </c>
      <c r="H34" s="7"/>
      <c r="I34" s="483">
        <f>+G36/G41</f>
        <v>0.14937288318255598</v>
      </c>
      <c r="J34" s="129"/>
      <c r="K34" s="129"/>
      <c r="L34" s="129"/>
    </row>
    <row r="35" spans="1:12" ht="18.75" customHeight="1" x14ac:dyDescent="0.25">
      <c r="A35" s="478"/>
      <c r="B35" s="487"/>
      <c r="C35" s="39" t="s">
        <v>39</v>
      </c>
      <c r="D35" s="36">
        <f>D120</f>
        <v>25466.99785</v>
      </c>
      <c r="E35" s="117"/>
      <c r="F35" s="36">
        <f>F120-F83</f>
        <v>21708.597220000011</v>
      </c>
      <c r="G35" s="36">
        <f>G120-G83</f>
        <v>26814.624650000002</v>
      </c>
      <c r="H35" s="7"/>
      <c r="I35" s="484"/>
      <c r="J35" s="129"/>
      <c r="K35" s="129"/>
      <c r="L35" s="129"/>
    </row>
    <row r="36" spans="1:12" s="7" customFormat="1" ht="18.75" customHeight="1" x14ac:dyDescent="0.25">
      <c r="A36" s="478"/>
      <c r="B36" s="488"/>
      <c r="C36" s="96" t="s">
        <v>61</v>
      </c>
      <c r="D36" s="48">
        <f>SUM(D34:D35)</f>
        <v>305557.81653000001</v>
      </c>
      <c r="F36" s="48">
        <f>SUM(F34:F35)</f>
        <v>255139.11289999989</v>
      </c>
      <c r="G36" s="48">
        <f>SUM(G34:G35)</f>
        <v>314289.89948000002</v>
      </c>
      <c r="H36" s="11"/>
      <c r="I36" s="485"/>
      <c r="J36" s="129"/>
    </row>
    <row r="37" spans="1:12" s="7" customFormat="1" ht="15.6" x14ac:dyDescent="0.3">
      <c r="A37" s="478"/>
      <c r="B37" s="21"/>
      <c r="C37" s="18"/>
      <c r="D37" s="94"/>
      <c r="E37" s="94"/>
      <c r="F37" s="94"/>
      <c r="G37" s="94"/>
      <c r="H37" s="11"/>
      <c r="I37" s="35"/>
      <c r="J37" s="129"/>
    </row>
    <row r="38" spans="1:12" s="7" customFormat="1" ht="15.75" customHeight="1" x14ac:dyDescent="0.3">
      <c r="A38" s="478"/>
      <c r="B38" s="489" t="s">
        <v>24</v>
      </c>
      <c r="C38" s="489"/>
      <c r="D38" s="49">
        <f t="shared" ref="D38:F38" si="2">D41-D39</f>
        <v>786692.03169000102</v>
      </c>
      <c r="F38" s="49">
        <f t="shared" si="2"/>
        <v>703379.77325999993</v>
      </c>
      <c r="G38" s="49">
        <f>G41-G39</f>
        <v>947990.76572000049</v>
      </c>
      <c r="H38" s="11"/>
      <c r="I38" s="50">
        <f>+G38/$G$41</f>
        <v>0.45055254445123039</v>
      </c>
      <c r="J38" s="124"/>
    </row>
    <row r="39" spans="1:12" s="7" customFormat="1" ht="15.75" customHeight="1" x14ac:dyDescent="0.25">
      <c r="A39" s="478"/>
      <c r="B39" s="489" t="s">
        <v>25</v>
      </c>
      <c r="C39" s="489"/>
      <c r="D39" s="49">
        <f>+D21+D22+D23+D36</f>
        <v>1052876.5313200015</v>
      </c>
      <c r="F39" s="49">
        <f>+F21+F22+F23+F36</f>
        <v>1007760.4303900104</v>
      </c>
      <c r="G39" s="49">
        <f>+G21+G22+G23+G36</f>
        <v>1156071.8511600043</v>
      </c>
      <c r="H39" s="61"/>
      <c r="I39" s="50">
        <f>+G39/$G$41</f>
        <v>0.54944745554876961</v>
      </c>
      <c r="J39" s="124"/>
    </row>
    <row r="40" spans="1:12" ht="13.8" x14ac:dyDescent="0.25">
      <c r="B40" s="21"/>
      <c r="C40" s="18"/>
      <c r="D40" s="22"/>
      <c r="E40" s="16"/>
      <c r="F40" s="20"/>
      <c r="G40" s="20"/>
      <c r="H40" s="11"/>
      <c r="I40" s="21"/>
      <c r="J40" s="25"/>
    </row>
    <row r="41" spans="1:12" ht="24.75" customHeight="1" x14ac:dyDescent="0.3">
      <c r="A41" s="490" t="s">
        <v>26</v>
      </c>
      <c r="B41" s="452" t="s">
        <v>75</v>
      </c>
      <c r="C41" s="453"/>
      <c r="D41" s="43">
        <f>+D32+D36</f>
        <v>1839568.5630100025</v>
      </c>
      <c r="E41" s="109"/>
      <c r="F41" s="43">
        <f>+F32+F36</f>
        <v>1711140.2036500103</v>
      </c>
      <c r="G41" s="43">
        <f>+G32+G36</f>
        <v>2104062.6168800048</v>
      </c>
      <c r="H41" s="11"/>
      <c r="I41" s="344">
        <f>G41+G52-G130</f>
        <v>0</v>
      </c>
      <c r="J41" s="25"/>
    </row>
    <row r="42" spans="1:12" ht="14.25" customHeight="1" x14ac:dyDescent="0.25">
      <c r="A42" s="490"/>
      <c r="B42" s="450" t="s">
        <v>49</v>
      </c>
      <c r="C42" s="451"/>
      <c r="D42" s="40"/>
      <c r="E42" s="7"/>
      <c r="F42" s="206">
        <f>F131</f>
        <v>161385.2945099989</v>
      </c>
      <c r="G42" s="206">
        <f>G131</f>
        <v>213651.24127000009</v>
      </c>
      <c r="H42" s="11"/>
      <c r="I42" s="406">
        <f>F41+F52-F130</f>
        <v>0</v>
      </c>
      <c r="J42" s="25"/>
    </row>
    <row r="43" spans="1:12" ht="14.25" customHeight="1" x14ac:dyDescent="0.25">
      <c r="A43" s="490"/>
      <c r="B43" s="450" t="s">
        <v>50</v>
      </c>
      <c r="C43" s="451"/>
      <c r="D43" s="40"/>
      <c r="E43" s="7"/>
      <c r="F43" s="206">
        <f>F132</f>
        <v>4247.3586399999976</v>
      </c>
      <c r="G43" s="206">
        <f>G132</f>
        <v>5315.6280500000048</v>
      </c>
      <c r="H43" s="11"/>
      <c r="I43" s="406">
        <v>-3.4924596548080444E-9</v>
      </c>
      <c r="J43" s="25"/>
    </row>
    <row r="44" spans="1:12" ht="25.5" customHeight="1" x14ac:dyDescent="0.25">
      <c r="A44" s="490"/>
      <c r="B44" s="452" t="s">
        <v>76</v>
      </c>
      <c r="C44" s="453"/>
      <c r="D44" s="43">
        <f>+D41</f>
        <v>1839568.5630100025</v>
      </c>
      <c r="E44" s="61"/>
      <c r="F44" s="45">
        <f t="shared" ref="F44" si="3">+F41-F42-F43</f>
        <v>1545507.5505000113</v>
      </c>
      <c r="G44" s="45">
        <f>+G41-G42-G43</f>
        <v>1885095.7475600047</v>
      </c>
      <c r="H44" s="11"/>
      <c r="I44" s="61"/>
      <c r="J44" s="25"/>
    </row>
    <row r="45" spans="1:12" ht="14.25" customHeight="1" x14ac:dyDescent="0.25">
      <c r="A45" s="490"/>
      <c r="B45" s="450" t="s">
        <v>77</v>
      </c>
      <c r="C45" s="451"/>
      <c r="D45" s="51"/>
      <c r="E45" s="61"/>
      <c r="F45" s="206">
        <f>F134</f>
        <v>33862.543910000502</v>
      </c>
      <c r="G45" s="36">
        <f>G134</f>
        <v>92501.206609999994</v>
      </c>
      <c r="H45" s="11"/>
      <c r="I45" s="110"/>
      <c r="J45" s="25"/>
    </row>
    <row r="46" spans="1:12" ht="33" customHeight="1" x14ac:dyDescent="0.25">
      <c r="A46" s="490"/>
      <c r="B46" s="470" t="s">
        <v>84</v>
      </c>
      <c r="C46" s="471"/>
      <c r="D46" s="43">
        <f>+D44</f>
        <v>1839568.5630100025</v>
      </c>
      <c r="E46" s="61"/>
      <c r="F46" s="46">
        <f t="shared" ref="F46:G46" si="4">+F44-F45</f>
        <v>1511645.0065900108</v>
      </c>
      <c r="G46" s="46">
        <f t="shared" si="4"/>
        <v>1792594.5409500047</v>
      </c>
      <c r="H46" s="11"/>
      <c r="I46" s="61"/>
      <c r="J46" s="25"/>
      <c r="K46" s="13"/>
    </row>
    <row r="47" spans="1:12" customFormat="1" ht="14.4" x14ac:dyDescent="0.3">
      <c r="J47" s="126"/>
    </row>
    <row r="48" spans="1:12" customFormat="1" ht="27.75" customHeight="1" x14ac:dyDescent="0.3">
      <c r="A48" s="472" t="s">
        <v>48</v>
      </c>
      <c r="B48" s="473"/>
      <c r="C48" s="473"/>
      <c r="D48" s="473"/>
      <c r="E48" s="473"/>
      <c r="F48" s="473"/>
      <c r="G48" s="473"/>
      <c r="H48" s="473"/>
      <c r="I48" s="474"/>
      <c r="J48" s="126"/>
    </row>
    <row r="49" spans="1:10" customFormat="1" ht="8.25" customHeight="1" x14ac:dyDescent="0.3">
      <c r="J49" s="126"/>
    </row>
    <row r="50" spans="1:10" s="5" customFormat="1" ht="30" customHeight="1" x14ac:dyDescent="0.3">
      <c r="C50" s="41"/>
      <c r="D50" s="167"/>
      <c r="F50" s="73" t="str">
        <f>+F8</f>
        <v>Recaudación
 2025</v>
      </c>
      <c r="G50" s="73" t="str">
        <f>+G8</f>
        <v>Recaudación 
2026</v>
      </c>
      <c r="I50"/>
      <c r="J50" s="28"/>
    </row>
    <row r="51" spans="1:10" s="28" customFormat="1" ht="14.4" x14ac:dyDescent="0.3">
      <c r="C51" s="233"/>
      <c r="D51" s="167"/>
      <c r="F51" s="167"/>
      <c r="G51" s="167"/>
      <c r="I51" s="126"/>
    </row>
    <row r="52" spans="1:10" s="28" customFormat="1" ht="15.6" x14ac:dyDescent="0.3">
      <c r="A52" s="439" t="s">
        <v>47</v>
      </c>
      <c r="B52" s="439"/>
      <c r="C52" s="439"/>
      <c r="D52"/>
      <c r="E52"/>
      <c r="F52" s="81">
        <f>F55+F86</f>
        <v>16624.072269999993</v>
      </c>
      <c r="G52" s="81">
        <f>G55+G86</f>
        <v>76.798460000000006</v>
      </c>
      <c r="I52" s="126"/>
    </row>
    <row r="53" spans="1:10" s="28" customFormat="1" ht="9.4499999999999993" customHeight="1" x14ac:dyDescent="0.3">
      <c r="C53" s="233"/>
      <c r="D53" s="167"/>
      <c r="F53" s="167"/>
      <c r="G53" s="167"/>
      <c r="I53" s="126"/>
    </row>
    <row r="54" spans="1:10" customFormat="1" ht="8.25" customHeight="1" x14ac:dyDescent="0.3">
      <c r="D54" s="126"/>
      <c r="J54" s="126"/>
    </row>
    <row r="55" spans="1:10" s="7" customFormat="1" ht="19.5" customHeight="1" x14ac:dyDescent="0.3">
      <c r="A55" s="475" t="s">
        <v>93</v>
      </c>
      <c r="B55" s="475"/>
      <c r="C55" s="476"/>
      <c r="D55" s="168">
        <f>SUM(D58:D84)</f>
        <v>0</v>
      </c>
      <c r="E55"/>
      <c r="F55" s="234">
        <f>F80+F84</f>
        <v>16320.000779999993</v>
      </c>
      <c r="G55" s="234">
        <f>SUM(G67:G79)+G58+G84</f>
        <v>0</v>
      </c>
      <c r="H55"/>
      <c r="I55" s="289"/>
      <c r="J55" s="124"/>
    </row>
    <row r="56" spans="1:10" customFormat="1" ht="6" customHeight="1" x14ac:dyDescent="0.3">
      <c r="J56" s="126"/>
    </row>
    <row r="57" spans="1:10" customFormat="1" ht="0.6" customHeight="1" outlineLevel="1" x14ac:dyDescent="0.3">
      <c r="J57" s="126"/>
    </row>
    <row r="58" spans="1:10" s="5" customFormat="1" ht="15.9" hidden="1" customHeight="1" outlineLevel="2" x14ac:dyDescent="0.3">
      <c r="A58" s="477" t="s">
        <v>20</v>
      </c>
      <c r="B58" s="511" t="s">
        <v>21</v>
      </c>
      <c r="C58" s="63" t="s">
        <v>1</v>
      </c>
      <c r="D58" s="169"/>
      <c r="E58" s="65"/>
      <c r="F58" s="204">
        <v>9241.5172599999696</v>
      </c>
      <c r="G58" s="204">
        <v>0</v>
      </c>
      <c r="H58"/>
      <c r="I58" s="122"/>
    </row>
    <row r="59" spans="1:10" s="5" customFormat="1" ht="15.9" hidden="1" customHeight="1" outlineLevel="2" x14ac:dyDescent="0.3">
      <c r="A59" s="477"/>
      <c r="B59" s="511"/>
      <c r="C59" s="67" t="s">
        <v>11</v>
      </c>
      <c r="D59" s="169"/>
      <c r="E59" s="65"/>
      <c r="F59" s="205">
        <v>4168.5291399999978</v>
      </c>
      <c r="G59" s="68">
        <v>0</v>
      </c>
      <c r="H59"/>
      <c r="I59" s="122"/>
    </row>
    <row r="60" spans="1:10" s="5" customFormat="1" ht="15.9" hidden="1" customHeight="1" outlineLevel="2" x14ac:dyDescent="0.3">
      <c r="A60" s="477"/>
      <c r="B60" s="511"/>
      <c r="C60" s="67" t="s">
        <v>15</v>
      </c>
      <c r="D60" s="169"/>
      <c r="E60" s="65"/>
      <c r="F60" s="205">
        <v>37.21588999999998</v>
      </c>
      <c r="G60" s="68">
        <v>0</v>
      </c>
      <c r="H60"/>
      <c r="I60" s="122"/>
    </row>
    <row r="61" spans="1:10" s="5" customFormat="1" ht="15.9" hidden="1" customHeight="1" outlineLevel="2" x14ac:dyDescent="0.3">
      <c r="A61" s="477"/>
      <c r="B61" s="511"/>
      <c r="C61" s="67" t="s">
        <v>2</v>
      </c>
      <c r="D61" s="169"/>
      <c r="E61" s="65"/>
      <c r="F61" s="205">
        <v>5035.7722300000105</v>
      </c>
      <c r="G61" s="68">
        <v>0</v>
      </c>
      <c r="H61"/>
      <c r="I61" s="122"/>
    </row>
    <row r="62" spans="1:10" s="5" customFormat="1" ht="15.9" hidden="1" customHeight="1" outlineLevel="2" x14ac:dyDescent="0.3">
      <c r="A62" s="477"/>
      <c r="B62" s="511"/>
      <c r="C62" s="70" t="s">
        <v>14</v>
      </c>
      <c r="D62" s="169"/>
      <c r="E62" s="65"/>
      <c r="F62" s="205">
        <v>2162.6482099999998</v>
      </c>
      <c r="G62" s="68">
        <v>0</v>
      </c>
      <c r="H62"/>
      <c r="I62" s="122"/>
    </row>
    <row r="63" spans="1:10" s="5" customFormat="1" ht="15.9" hidden="1" customHeight="1" outlineLevel="2" x14ac:dyDescent="0.3">
      <c r="A63" s="477"/>
      <c r="B63" s="511"/>
      <c r="C63" s="70" t="s">
        <v>13</v>
      </c>
      <c r="D63" s="169"/>
      <c r="E63" s="65"/>
      <c r="F63" s="205">
        <v>2616.3310699999997</v>
      </c>
      <c r="G63" s="68">
        <v>0</v>
      </c>
      <c r="H63"/>
      <c r="I63" s="122"/>
    </row>
    <row r="64" spans="1:10" s="5" customFormat="1" ht="15.9" hidden="1" customHeight="1" outlineLevel="2" x14ac:dyDescent="0.3">
      <c r="A64" s="477"/>
      <c r="B64" s="511"/>
      <c r="C64" s="70" t="s">
        <v>12</v>
      </c>
      <c r="D64" s="169"/>
      <c r="E64" s="65"/>
      <c r="F64" s="205">
        <v>191.23372000000009</v>
      </c>
      <c r="G64" s="68">
        <v>0</v>
      </c>
      <c r="H64"/>
      <c r="I64" s="122"/>
    </row>
    <row r="65" spans="1:9" s="5" customFormat="1" ht="15.9" hidden="1" customHeight="1" outlineLevel="2" x14ac:dyDescent="0.3">
      <c r="A65" s="477"/>
      <c r="B65" s="511"/>
      <c r="C65" s="70" t="s">
        <v>63</v>
      </c>
      <c r="D65" s="169"/>
      <c r="E65" s="65"/>
      <c r="F65" s="205">
        <v>65.559229999999957</v>
      </c>
      <c r="G65" s="68">
        <v>0</v>
      </c>
      <c r="H65"/>
      <c r="I65" s="122"/>
    </row>
    <row r="66" spans="1:9" s="5" customFormat="1" ht="15.9" hidden="1" customHeight="1" outlineLevel="2" x14ac:dyDescent="0.3">
      <c r="A66" s="477"/>
      <c r="B66" s="511"/>
      <c r="C66" s="70" t="s">
        <v>67</v>
      </c>
      <c r="D66" s="169"/>
      <c r="E66" s="65"/>
      <c r="F66" s="205">
        <v>0</v>
      </c>
      <c r="G66" s="68">
        <v>0</v>
      </c>
      <c r="H66"/>
      <c r="I66" s="122"/>
    </row>
    <row r="67" spans="1:9" s="5" customFormat="1" ht="15.9" hidden="1" customHeight="1" outlineLevel="2" x14ac:dyDescent="0.3">
      <c r="A67" s="477"/>
      <c r="B67" s="511"/>
      <c r="C67" s="71" t="s">
        <v>40</v>
      </c>
      <c r="D67" s="169"/>
      <c r="E67" s="65"/>
      <c r="F67" s="205">
        <v>3596.8580800000509</v>
      </c>
      <c r="G67" s="68">
        <v>0</v>
      </c>
      <c r="H67"/>
      <c r="I67" s="122"/>
    </row>
    <row r="68" spans="1:9" s="5" customFormat="1" ht="15.9" hidden="1" customHeight="1" outlineLevel="2" x14ac:dyDescent="0.3">
      <c r="A68" s="477"/>
      <c r="B68" s="511"/>
      <c r="C68" s="71" t="s">
        <v>41</v>
      </c>
      <c r="D68" s="169"/>
      <c r="E68" s="65"/>
      <c r="F68" s="205">
        <v>1204.710610000006</v>
      </c>
      <c r="G68" s="68">
        <v>0</v>
      </c>
      <c r="H68"/>
      <c r="I68" s="122"/>
    </row>
    <row r="69" spans="1:9" s="5" customFormat="1" ht="15.9" hidden="1" customHeight="1" outlineLevel="2" x14ac:dyDescent="0.3">
      <c r="A69" s="477"/>
      <c r="B69" s="511"/>
      <c r="C69" s="72" t="s">
        <v>18</v>
      </c>
      <c r="D69" s="169"/>
      <c r="E69" s="65"/>
      <c r="F69" s="205">
        <v>0.18418999999999999</v>
      </c>
      <c r="G69" s="68">
        <v>0</v>
      </c>
      <c r="H69"/>
      <c r="I69" s="122"/>
    </row>
    <row r="70" spans="1:9" s="5" customFormat="1" ht="15.9" hidden="1" customHeight="1" outlineLevel="2" x14ac:dyDescent="0.3">
      <c r="A70" s="477"/>
      <c r="B70" s="511"/>
      <c r="C70" s="72" t="s">
        <v>5</v>
      </c>
      <c r="D70" s="169"/>
      <c r="E70" s="65"/>
      <c r="F70" s="205">
        <v>1439.932499999969</v>
      </c>
      <c r="G70" s="68">
        <v>0</v>
      </c>
      <c r="H70"/>
      <c r="I70" s="122"/>
    </row>
    <row r="71" spans="1:9" s="5" customFormat="1" ht="15.9" hidden="1" customHeight="1" outlineLevel="2" x14ac:dyDescent="0.3">
      <c r="A71" s="477"/>
      <c r="B71" s="511"/>
      <c r="C71" s="72" t="s">
        <v>6</v>
      </c>
      <c r="D71" s="169"/>
      <c r="E71" s="65"/>
      <c r="F71" s="205">
        <v>231.0162999999996</v>
      </c>
      <c r="G71" s="68">
        <v>0</v>
      </c>
      <c r="H71"/>
      <c r="I71" s="122"/>
    </row>
    <row r="72" spans="1:9" s="5" customFormat="1" ht="15.9" hidden="1" customHeight="1" outlineLevel="2" x14ac:dyDescent="0.3">
      <c r="A72" s="477"/>
      <c r="B72" s="511"/>
      <c r="C72" s="72" t="s">
        <v>16</v>
      </c>
      <c r="D72" s="169"/>
      <c r="E72" s="65"/>
      <c r="F72" s="205">
        <v>1.68509</v>
      </c>
      <c r="G72" s="68">
        <v>0</v>
      </c>
      <c r="H72"/>
      <c r="I72" s="122"/>
    </row>
    <row r="73" spans="1:9" s="5" customFormat="1" ht="15.9" hidden="1" customHeight="1" outlineLevel="2" x14ac:dyDescent="0.3">
      <c r="A73" s="477"/>
      <c r="B73" s="511"/>
      <c r="C73" s="72" t="s">
        <v>7</v>
      </c>
      <c r="D73" s="169"/>
      <c r="E73" s="65"/>
      <c r="F73" s="205">
        <v>22.805240000000001</v>
      </c>
      <c r="G73" s="68">
        <v>0</v>
      </c>
      <c r="H73"/>
      <c r="I73" s="122"/>
    </row>
    <row r="74" spans="1:9" s="5" customFormat="1" ht="15.9" hidden="1" customHeight="1" outlineLevel="2" x14ac:dyDescent="0.3">
      <c r="A74" s="477"/>
      <c r="B74" s="511"/>
      <c r="C74" s="72" t="s">
        <v>17</v>
      </c>
      <c r="D74" s="169"/>
      <c r="E74" s="65"/>
      <c r="F74" s="205">
        <v>0.49077999999999999</v>
      </c>
      <c r="G74" s="68">
        <v>0</v>
      </c>
      <c r="H74"/>
      <c r="I74" s="122"/>
    </row>
    <row r="75" spans="1:9" s="5" customFormat="1" ht="15.9" hidden="1" customHeight="1" outlineLevel="2" x14ac:dyDescent="0.3">
      <c r="A75" s="477"/>
      <c r="B75" s="511"/>
      <c r="C75" s="72" t="s">
        <v>94</v>
      </c>
      <c r="D75" s="169"/>
      <c r="E75" s="65"/>
      <c r="F75" s="205">
        <v>201.18743000000001</v>
      </c>
      <c r="G75" s="68">
        <v>0</v>
      </c>
      <c r="H75"/>
      <c r="I75" s="122"/>
    </row>
    <row r="76" spans="1:9" s="5" customFormat="1" ht="15.9" hidden="1" customHeight="1" outlineLevel="2" x14ac:dyDescent="0.3">
      <c r="A76" s="477"/>
      <c r="B76" s="511"/>
      <c r="C76" s="72" t="s">
        <v>95</v>
      </c>
      <c r="D76" s="169"/>
      <c r="E76" s="65"/>
      <c r="F76" s="205">
        <v>9.3576899999999998</v>
      </c>
      <c r="G76" s="68">
        <v>0</v>
      </c>
      <c r="H76"/>
      <c r="I76" s="122"/>
    </row>
    <row r="77" spans="1:9" s="5" customFormat="1" ht="15.9" hidden="1" customHeight="1" outlineLevel="2" x14ac:dyDescent="0.3">
      <c r="A77" s="477"/>
      <c r="B77" s="511"/>
      <c r="C77" s="72" t="s">
        <v>57</v>
      </c>
      <c r="D77" s="169"/>
      <c r="E77" s="65"/>
      <c r="F77" s="205">
        <v>0</v>
      </c>
      <c r="G77" s="68">
        <v>0</v>
      </c>
      <c r="H77"/>
      <c r="I77" s="122"/>
    </row>
    <row r="78" spans="1:9" s="5" customFormat="1" ht="15.9" hidden="1" customHeight="1" outlineLevel="2" x14ac:dyDescent="0.3">
      <c r="A78" s="477"/>
      <c r="B78" s="511"/>
      <c r="C78" s="72" t="s">
        <v>58</v>
      </c>
      <c r="D78" s="169"/>
      <c r="E78" s="65"/>
      <c r="F78" s="205">
        <v>0</v>
      </c>
      <c r="G78" s="68">
        <v>0</v>
      </c>
      <c r="H78"/>
      <c r="I78" s="122"/>
    </row>
    <row r="79" spans="1:9" s="5" customFormat="1" ht="15.9" hidden="1" customHeight="1" outlineLevel="2" x14ac:dyDescent="0.3">
      <c r="A79" s="477"/>
      <c r="B79" s="511"/>
      <c r="C79" s="72" t="s">
        <v>8</v>
      </c>
      <c r="D79" s="169"/>
      <c r="E79" s="65"/>
      <c r="F79" s="205">
        <v>276.98466999999999</v>
      </c>
      <c r="G79" s="68">
        <v>0</v>
      </c>
      <c r="H79"/>
      <c r="I79" s="122"/>
    </row>
    <row r="80" spans="1:9" s="5" customFormat="1" ht="15.9" hidden="1" customHeight="1" outlineLevel="2" x14ac:dyDescent="0.3">
      <c r="A80" s="477"/>
      <c r="B80" s="511"/>
      <c r="C80" s="174" t="s">
        <v>55</v>
      </c>
      <c r="D80" s="169"/>
      <c r="E80" s="65"/>
      <c r="F80" s="178">
        <f>SUM(F67:F79)+F58</f>
        <v>16226.729839999993</v>
      </c>
      <c r="G80" s="178">
        <f>SUM(G67:G79)+G58</f>
        <v>0</v>
      </c>
      <c r="H80"/>
      <c r="I80" s="122"/>
    </row>
    <row r="81" spans="1:10" s="5" customFormat="1" ht="6" hidden="1" customHeight="1" outlineLevel="2" x14ac:dyDescent="0.3">
      <c r="A81" s="477"/>
      <c r="B81" s="171"/>
      <c r="C81" s="175"/>
      <c r="D81" s="169"/>
      <c r="E81" s="173"/>
      <c r="F81" s="169"/>
      <c r="G81" s="169"/>
      <c r="H81"/>
      <c r="I81" s="122"/>
    </row>
    <row r="82" spans="1:10" s="5" customFormat="1" ht="15.9" hidden="1" customHeight="1" outlineLevel="2" x14ac:dyDescent="0.3">
      <c r="A82" s="477"/>
      <c r="B82" s="512" t="s">
        <v>22</v>
      </c>
      <c r="C82" s="37" t="s">
        <v>38</v>
      </c>
      <c r="D82" s="169"/>
      <c r="E82" s="65"/>
      <c r="F82" s="78">
        <v>0</v>
      </c>
      <c r="G82" s="78">
        <v>0</v>
      </c>
      <c r="H82"/>
      <c r="I82" s="122"/>
    </row>
    <row r="83" spans="1:10" s="5" customFormat="1" ht="15.9" hidden="1" customHeight="1" outlineLevel="2" x14ac:dyDescent="0.3">
      <c r="A83" s="477"/>
      <c r="B83" s="512"/>
      <c r="C83" s="39" t="s">
        <v>39</v>
      </c>
      <c r="D83" s="169"/>
      <c r="E83" s="65"/>
      <c r="F83" s="68">
        <v>93.270939999999982</v>
      </c>
      <c r="G83" s="68">
        <v>0</v>
      </c>
      <c r="H83"/>
      <c r="I83" s="122"/>
    </row>
    <row r="84" spans="1:10" s="5" customFormat="1" ht="15.9" hidden="1" customHeight="1" outlineLevel="2" x14ac:dyDescent="0.3">
      <c r="A84" s="477"/>
      <c r="B84" s="512"/>
      <c r="C84" s="74" t="s">
        <v>61</v>
      </c>
      <c r="D84" s="169"/>
      <c r="E84" s="65"/>
      <c r="F84" s="221">
        <f>SUM(F82:F83)</f>
        <v>93.270939999999982</v>
      </c>
      <c r="G84" s="221">
        <f>SUM(G82:G83)</f>
        <v>0</v>
      </c>
      <c r="H84"/>
      <c r="I84" s="122"/>
    </row>
    <row r="85" spans="1:10" s="28" customFormat="1" ht="15.9" customHeight="1" outlineLevel="1" collapsed="1" x14ac:dyDescent="0.3">
      <c r="A85" s="170"/>
      <c r="B85" s="171"/>
      <c r="C85" s="172"/>
      <c r="D85" s="169"/>
      <c r="E85" s="173"/>
      <c r="F85" s="169"/>
      <c r="G85" s="169"/>
      <c r="H85" s="126"/>
      <c r="I85" s="122"/>
    </row>
    <row r="86" spans="1:10" s="28" customFormat="1" ht="15.9" customHeight="1" outlineLevel="1" x14ac:dyDescent="0.3">
      <c r="A86" s="440"/>
      <c r="B86" s="443" t="s">
        <v>187</v>
      </c>
      <c r="C86" s="322" t="s">
        <v>188</v>
      </c>
      <c r="D86" s="324">
        <f>D88+D87</f>
        <v>0</v>
      </c>
      <c r="E86" s="169"/>
      <c r="F86" s="324">
        <f>F88+F87</f>
        <v>304.07148999999993</v>
      </c>
      <c r="G86" s="324">
        <f>G88+G87</f>
        <v>76.798460000000006</v>
      </c>
      <c r="H86" s="126"/>
      <c r="I86" s="122"/>
    </row>
    <row r="87" spans="1:10" s="28" customFormat="1" ht="14.4" outlineLevel="1" x14ac:dyDescent="0.3">
      <c r="A87" s="441"/>
      <c r="B87" s="443"/>
      <c r="C87" s="336" t="s">
        <v>94</v>
      </c>
      <c r="D87" s="325">
        <f>D123</f>
        <v>0</v>
      </c>
      <c r="E87" s="169"/>
      <c r="F87" s="325">
        <f>F123</f>
        <v>304.07148999999993</v>
      </c>
      <c r="G87" s="325">
        <f>G123</f>
        <v>3.7098100000000001</v>
      </c>
      <c r="H87" s="126"/>
      <c r="I87" s="127"/>
    </row>
    <row r="88" spans="1:10" s="28" customFormat="1" ht="16.2" outlineLevel="1" x14ac:dyDescent="0.3">
      <c r="A88" s="442"/>
      <c r="B88" s="443"/>
      <c r="C88" s="328" t="s">
        <v>192</v>
      </c>
      <c r="D88" s="325">
        <f>D124</f>
        <v>0</v>
      </c>
      <c r="E88" s="225"/>
      <c r="F88" s="325">
        <f>F124</f>
        <v>0</v>
      </c>
      <c r="G88" s="325">
        <f>G124</f>
        <v>73.088650000000001</v>
      </c>
      <c r="H88" s="126"/>
      <c r="I88" s="127"/>
    </row>
    <row r="89" spans="1:10" s="28" customFormat="1" ht="19.2" customHeight="1" outlineLevel="1" x14ac:dyDescent="0.3">
      <c r="A89" s="519"/>
      <c r="B89" s="521"/>
      <c r="C89" s="411"/>
      <c r="D89" s="169"/>
      <c r="E89" s="169"/>
      <c r="F89" s="374"/>
      <c r="G89" s="374"/>
      <c r="H89" s="126"/>
      <c r="I89" s="127"/>
    </row>
    <row r="90" spans="1:10" s="28" customFormat="1" ht="19.2" customHeight="1" outlineLevel="1" x14ac:dyDescent="0.3">
      <c r="A90" s="520"/>
      <c r="B90" s="522"/>
      <c r="C90" s="412"/>
      <c r="D90" s="169"/>
      <c r="E90" s="169"/>
      <c r="F90" s="413"/>
      <c r="G90" s="413"/>
      <c r="H90" s="126"/>
      <c r="I90" s="127"/>
    </row>
    <row r="91" spans="1:10" ht="33" customHeight="1" x14ac:dyDescent="0.25">
      <c r="A91" s="491" t="s">
        <v>51</v>
      </c>
      <c r="B91" s="492"/>
      <c r="C91" s="492"/>
      <c r="D91" s="492"/>
      <c r="E91" s="492"/>
      <c r="F91" s="492"/>
      <c r="G91" s="492"/>
      <c r="H91" s="492"/>
      <c r="I91" s="493"/>
      <c r="J91" s="25"/>
    </row>
    <row r="92" spans="1:10" ht="8.25" customHeight="1" x14ac:dyDescent="0.3">
      <c r="C92" s="3"/>
      <c r="D92"/>
      <c r="G92" s="4"/>
      <c r="J92" s="25"/>
    </row>
    <row r="93" spans="1:10" s="5" customFormat="1" ht="51" customHeight="1" x14ac:dyDescent="0.3">
      <c r="C93" s="41"/>
      <c r="D93" s="82" t="str">
        <f>+D8</f>
        <v>Meta 
2026 (11)</v>
      </c>
      <c r="E93"/>
      <c r="F93" s="82" t="str">
        <f>+F8</f>
        <v>Recaudación
 2025</v>
      </c>
      <c r="G93" s="82" t="str">
        <f>+G8</f>
        <v>Recaudación 
2026</v>
      </c>
      <c r="H93"/>
      <c r="I93" s="82" t="str">
        <f>+I8</f>
        <v>Participación de la Recaudación 2026</v>
      </c>
      <c r="J93" s="28"/>
    </row>
    <row r="94" spans="1:10" customFormat="1" ht="6" customHeight="1" x14ac:dyDescent="0.3">
      <c r="J94" s="126"/>
    </row>
    <row r="95" spans="1:10" s="5" customFormat="1" ht="15.9" customHeight="1" x14ac:dyDescent="0.25">
      <c r="A95" s="494" t="s">
        <v>20</v>
      </c>
      <c r="B95" s="435" t="s">
        <v>21</v>
      </c>
      <c r="C95" s="98" t="s">
        <v>1</v>
      </c>
      <c r="D95" s="214">
        <f>D96+D97+D98+D99+D100</f>
        <v>613910.93269000098</v>
      </c>
      <c r="E95" s="65"/>
      <c r="F95" s="214">
        <f>F96+F97+F98+F99+F100</f>
        <v>551454.93511999992</v>
      </c>
      <c r="G95" s="214">
        <f>G96+G97+G98+G99+G100</f>
        <v>750080.38256000029</v>
      </c>
      <c r="H95" s="11"/>
      <c r="I95" s="469">
        <f>+G117/G130</f>
        <v>0.85059606999035176</v>
      </c>
      <c r="J95" s="28"/>
    </row>
    <row r="96" spans="1:10" ht="15.9" customHeight="1" outlineLevel="1" x14ac:dyDescent="0.25">
      <c r="A96" s="494"/>
      <c r="B96" s="436"/>
      <c r="C96" s="99" t="s">
        <v>43</v>
      </c>
      <c r="D96" s="68">
        <v>392359.71664000093</v>
      </c>
      <c r="F96" s="68">
        <v>348318.51987999992</v>
      </c>
      <c r="G96" s="68">
        <v>450085.57096000033</v>
      </c>
      <c r="I96" s="464"/>
      <c r="J96" s="25"/>
    </row>
    <row r="97" spans="1:10" s="190" customFormat="1" ht="15.9" customHeight="1" outlineLevel="1" x14ac:dyDescent="0.25">
      <c r="A97" s="494"/>
      <c r="B97" s="436"/>
      <c r="C97" s="266" t="s">
        <v>183</v>
      </c>
      <c r="D97" s="296">
        <v>203483.72166000001</v>
      </c>
      <c r="F97" s="68">
        <v>177394.61158999999</v>
      </c>
      <c r="G97" s="296">
        <v>207563.86650999999</v>
      </c>
      <c r="I97" s="464"/>
      <c r="J97" s="186"/>
    </row>
    <row r="98" spans="1:10" s="190" customFormat="1" ht="15.9" customHeight="1" outlineLevel="1" x14ac:dyDescent="0.25">
      <c r="A98" s="494"/>
      <c r="B98" s="436"/>
      <c r="C98" s="99" t="s">
        <v>182</v>
      </c>
      <c r="D98" s="296">
        <v>0</v>
      </c>
      <c r="F98" s="68">
        <v>0</v>
      </c>
      <c r="G98" s="296">
        <v>69672.031630000012</v>
      </c>
      <c r="I98" s="464"/>
      <c r="J98" s="186"/>
    </row>
    <row r="99" spans="1:10" ht="15.9" customHeight="1" outlineLevel="1" x14ac:dyDescent="0.25">
      <c r="A99" s="494"/>
      <c r="B99" s="436"/>
      <c r="C99" s="99" t="s">
        <v>15</v>
      </c>
      <c r="D99" s="296">
        <v>9.8776500000000009</v>
      </c>
      <c r="F99" s="68">
        <v>80.269049999999993</v>
      </c>
      <c r="G99" s="296">
        <v>41.503560000000007</v>
      </c>
      <c r="I99" s="464"/>
      <c r="J99" s="25"/>
    </row>
    <row r="100" spans="1:10" ht="15.9" customHeight="1" outlineLevel="1" x14ac:dyDescent="0.25">
      <c r="A100" s="494"/>
      <c r="B100" s="436"/>
      <c r="C100" s="99" t="s">
        <v>44</v>
      </c>
      <c r="D100" s="414">
        <f>D101+D102+D103+D104+D105</f>
        <v>18057.616740000001</v>
      </c>
      <c r="E100" s="5"/>
      <c r="F100" s="414">
        <f>F101+F102+F103+F104+F105</f>
        <v>25661.534600000006</v>
      </c>
      <c r="G100" s="414">
        <f>G101+G102+G103+G104+G105</f>
        <v>22717.409900000006</v>
      </c>
      <c r="I100" s="464"/>
      <c r="J100" s="25"/>
    </row>
    <row r="101" spans="1:10" ht="15.9" customHeight="1" outlineLevel="1" x14ac:dyDescent="0.25">
      <c r="A101" s="494"/>
      <c r="B101" s="436"/>
      <c r="C101" s="100" t="s">
        <v>14</v>
      </c>
      <c r="D101" s="296">
        <v>7080.6852800000052</v>
      </c>
      <c r="F101" s="68">
        <v>6799.059670000006</v>
      </c>
      <c r="G101" s="296">
        <v>7100.4860900000085</v>
      </c>
      <c r="I101" s="464"/>
      <c r="J101" s="25"/>
    </row>
    <row r="102" spans="1:10" ht="15.9" customHeight="1" outlineLevel="1" x14ac:dyDescent="0.25">
      <c r="A102" s="494"/>
      <c r="B102" s="436"/>
      <c r="C102" s="100" t="s">
        <v>13</v>
      </c>
      <c r="D102" s="296">
        <v>9655.854669999997</v>
      </c>
      <c r="F102" s="68">
        <v>14015.374110000001</v>
      </c>
      <c r="G102" s="296">
        <v>13519.22777</v>
      </c>
      <c r="I102" s="464"/>
      <c r="J102" s="25"/>
    </row>
    <row r="103" spans="1:10" ht="15.9" customHeight="1" outlineLevel="1" x14ac:dyDescent="0.25">
      <c r="A103" s="494"/>
      <c r="B103" s="436"/>
      <c r="C103" s="100" t="s">
        <v>12</v>
      </c>
      <c r="D103" s="296">
        <v>1317.9634000000001</v>
      </c>
      <c r="F103" s="68">
        <v>4774.73405</v>
      </c>
      <c r="G103" s="296">
        <v>2054.9814799999999</v>
      </c>
      <c r="I103" s="464"/>
      <c r="J103" s="25"/>
    </row>
    <row r="104" spans="1:10" ht="15.9" customHeight="1" outlineLevel="1" x14ac:dyDescent="0.25">
      <c r="A104" s="494"/>
      <c r="B104" s="436"/>
      <c r="C104" s="100" t="s">
        <v>63</v>
      </c>
      <c r="D104" s="296">
        <v>3.113389999999999</v>
      </c>
      <c r="F104" s="68">
        <v>72.366770000000017</v>
      </c>
      <c r="G104" s="296">
        <v>42.714560000000013</v>
      </c>
      <c r="I104" s="464"/>
      <c r="J104" s="25"/>
    </row>
    <row r="105" spans="1:10" ht="15.9" customHeight="1" outlineLevel="1" x14ac:dyDescent="0.25">
      <c r="A105" s="494"/>
      <c r="B105" s="436"/>
      <c r="C105" s="100" t="s">
        <v>67</v>
      </c>
      <c r="D105" s="296">
        <v>0</v>
      </c>
      <c r="F105" s="68">
        <v>0</v>
      </c>
      <c r="G105" s="296">
        <v>0</v>
      </c>
      <c r="I105" s="464"/>
      <c r="J105" s="25"/>
    </row>
    <row r="106" spans="1:10" ht="15.9" customHeight="1" x14ac:dyDescent="0.25">
      <c r="A106" s="494"/>
      <c r="B106" s="436"/>
      <c r="C106" s="71" t="s">
        <v>40</v>
      </c>
      <c r="D106" s="296">
        <v>701221.4361700014</v>
      </c>
      <c r="F106" s="68">
        <v>713282.69865001051</v>
      </c>
      <c r="G106" s="296">
        <v>807509.85458000412</v>
      </c>
      <c r="H106" s="11"/>
      <c r="I106" s="464"/>
      <c r="J106" s="25"/>
    </row>
    <row r="107" spans="1:10" ht="15.9" customHeight="1" x14ac:dyDescent="0.25">
      <c r="A107" s="494"/>
      <c r="B107" s="436"/>
      <c r="C107" s="101" t="s">
        <v>41</v>
      </c>
      <c r="D107" s="296">
        <v>42373.84335000001</v>
      </c>
      <c r="F107" s="68">
        <v>40578.745569999963</v>
      </c>
      <c r="G107" s="296">
        <v>30162.839090000001</v>
      </c>
      <c r="H107" s="11"/>
      <c r="I107" s="464"/>
    </row>
    <row r="108" spans="1:10" s="5" customFormat="1" ht="15.9" customHeight="1" x14ac:dyDescent="0.25">
      <c r="A108" s="494"/>
      <c r="B108" s="436"/>
      <c r="C108" s="102" t="s">
        <v>122</v>
      </c>
      <c r="D108" s="296">
        <v>3723.4352699999999</v>
      </c>
      <c r="E108" s="2"/>
      <c r="F108" s="68">
        <v>3561.6261500000001</v>
      </c>
      <c r="G108" s="296">
        <v>4109.2580099999996</v>
      </c>
      <c r="H108" s="7"/>
      <c r="I108" s="464"/>
    </row>
    <row r="109" spans="1:10" ht="15.9" customHeight="1" x14ac:dyDescent="0.25">
      <c r="A109" s="494"/>
      <c r="B109" s="436"/>
      <c r="C109" s="102" t="s">
        <v>5</v>
      </c>
      <c r="D109" s="296">
        <v>22890.53666000002</v>
      </c>
      <c r="F109" s="68">
        <v>20070.534070000071</v>
      </c>
      <c r="G109" s="296">
        <v>21993.10823999971</v>
      </c>
      <c r="H109" s="11"/>
      <c r="I109" s="464"/>
    </row>
    <row r="110" spans="1:10" ht="15.9" customHeight="1" x14ac:dyDescent="0.25">
      <c r="A110" s="494"/>
      <c r="B110" s="436"/>
      <c r="C110" s="102" t="s">
        <v>6</v>
      </c>
      <c r="D110" s="296">
        <v>117523.10391999999</v>
      </c>
      <c r="F110" s="68">
        <v>111317.23581</v>
      </c>
      <c r="G110" s="296">
        <v>130787.44308</v>
      </c>
      <c r="H110" s="11"/>
      <c r="I110" s="464"/>
    </row>
    <row r="111" spans="1:10" ht="15.9" customHeight="1" x14ac:dyDescent="0.25">
      <c r="A111" s="494"/>
      <c r="B111" s="436"/>
      <c r="C111" s="102" t="s">
        <v>16</v>
      </c>
      <c r="D111" s="296">
        <v>2392.9596799999999</v>
      </c>
      <c r="F111" s="68">
        <v>2473.07672</v>
      </c>
      <c r="G111" s="296">
        <v>1875.31891</v>
      </c>
      <c r="H111" s="11"/>
      <c r="I111" s="464"/>
    </row>
    <row r="112" spans="1:10" ht="15.9" customHeight="1" x14ac:dyDescent="0.25">
      <c r="A112" s="494"/>
      <c r="B112" s="436"/>
      <c r="C112" s="102" t="s">
        <v>7</v>
      </c>
      <c r="D112" s="296">
        <v>3006.3475799999978</v>
      </c>
      <c r="F112" s="68">
        <v>2056.0209300000001</v>
      </c>
      <c r="G112" s="296">
        <v>10534.913979999999</v>
      </c>
      <c r="H112" s="11"/>
      <c r="I112" s="464"/>
    </row>
    <row r="113" spans="1:9" ht="15.9" customHeight="1" x14ac:dyDescent="0.25">
      <c r="A113" s="494"/>
      <c r="B113" s="436"/>
      <c r="C113" s="102" t="s">
        <v>169</v>
      </c>
      <c r="D113" s="296">
        <v>17662.109820000009</v>
      </c>
      <c r="F113" s="68">
        <v>19023.97143999999</v>
      </c>
      <c r="G113" s="296">
        <v>21594.325020000011</v>
      </c>
      <c r="H113" s="11"/>
      <c r="I113" s="464"/>
    </row>
    <row r="114" spans="1:9" ht="15.9" customHeight="1" x14ac:dyDescent="0.25">
      <c r="A114" s="494"/>
      <c r="B114" s="436"/>
      <c r="C114" s="102" t="s">
        <v>57</v>
      </c>
      <c r="D114" s="296">
        <v>2678.665840000001</v>
      </c>
      <c r="F114" s="68">
        <v>2627.1660400000378</v>
      </c>
      <c r="G114" s="296">
        <v>3364.7871700000892</v>
      </c>
      <c r="H114" s="11"/>
      <c r="I114" s="464"/>
    </row>
    <row r="115" spans="1:9" ht="15.9" customHeight="1" x14ac:dyDescent="0.25">
      <c r="A115" s="494"/>
      <c r="B115" s="436"/>
      <c r="C115" s="102" t="s">
        <v>58</v>
      </c>
      <c r="D115" s="296">
        <v>5211.7511499999891</v>
      </c>
      <c r="F115" s="68">
        <v>4152.4325400001408</v>
      </c>
      <c r="G115" s="296">
        <v>6358.5399800001878</v>
      </c>
      <c r="H115" s="11"/>
      <c r="I115" s="464"/>
    </row>
    <row r="116" spans="1:9" ht="15.9" customHeight="1" x14ac:dyDescent="0.25">
      <c r="A116" s="494"/>
      <c r="B116" s="436"/>
      <c r="C116" s="72" t="s">
        <v>74</v>
      </c>
      <c r="D116" s="68">
        <v>1415.6243499999991</v>
      </c>
      <c r="E116" s="65"/>
      <c r="F116" s="68">
        <v>1629.3775499999999</v>
      </c>
      <c r="G116" s="296">
        <v>1401.9467799999991</v>
      </c>
      <c r="H116" s="11"/>
      <c r="I116" s="464"/>
    </row>
    <row r="117" spans="1:9" s="7" customFormat="1" ht="18" customHeight="1" x14ac:dyDescent="0.25">
      <c r="A117" s="494"/>
      <c r="B117" s="437"/>
      <c r="C117" s="83" t="s">
        <v>55</v>
      </c>
      <c r="D117" s="84">
        <f>+D95+D106+D107+SUM(D108:D116)</f>
        <v>1534010.7464800023</v>
      </c>
      <c r="E117" s="61"/>
      <c r="F117" s="84">
        <f>+F95+F106+F107+SUM(F108:F116)</f>
        <v>1472227.8205900108</v>
      </c>
      <c r="G117" s="84">
        <f>+G95+G106+G107+SUM(G108:G116)</f>
        <v>1789772.7174000044</v>
      </c>
      <c r="I117" s="465"/>
    </row>
    <row r="118" spans="1:9" ht="10.5" customHeight="1" x14ac:dyDescent="0.3">
      <c r="A118" s="494"/>
      <c r="B118" s="21"/>
      <c r="C118" s="34"/>
      <c r="D118" s="17"/>
      <c r="E118" s="17"/>
      <c r="F118" s="17"/>
      <c r="G118" s="17"/>
      <c r="H118" s="7"/>
      <c r="I118" s="35"/>
    </row>
    <row r="119" spans="1:9" ht="18.75" customHeight="1" x14ac:dyDescent="0.25">
      <c r="A119" s="494"/>
      <c r="B119" s="466" t="s">
        <v>22</v>
      </c>
      <c r="C119" s="76" t="s">
        <v>38</v>
      </c>
      <c r="D119" s="78">
        <v>280090.81868000003</v>
      </c>
      <c r="E119" s="77"/>
      <c r="F119" s="78">
        <v>233430.51567999989</v>
      </c>
      <c r="G119" s="78">
        <v>287475.27483000001</v>
      </c>
      <c r="H119" s="7"/>
      <c r="I119" s="469">
        <f>+G121/G130</f>
        <v>0.14936743125892846</v>
      </c>
    </row>
    <row r="120" spans="1:9" ht="18.75" customHeight="1" x14ac:dyDescent="0.25">
      <c r="A120" s="494"/>
      <c r="B120" s="467"/>
      <c r="C120" s="79" t="s">
        <v>39</v>
      </c>
      <c r="D120" s="68">
        <v>25466.99785</v>
      </c>
      <c r="E120" s="77"/>
      <c r="F120" s="68">
        <v>21801.868160000009</v>
      </c>
      <c r="G120" s="68">
        <v>26814.624650000002</v>
      </c>
      <c r="H120" s="7"/>
      <c r="I120" s="464"/>
    </row>
    <row r="121" spans="1:9" s="7" customFormat="1" ht="18.75" customHeight="1" x14ac:dyDescent="0.3">
      <c r="A121" s="494"/>
      <c r="B121" s="468"/>
      <c r="C121" s="97" t="s">
        <v>61</v>
      </c>
      <c r="D121" s="84">
        <f>SUM(D119:D120)</f>
        <v>305557.81653000001</v>
      </c>
      <c r="F121" s="84">
        <f>SUM(F119:F120)</f>
        <v>255232.38383999991</v>
      </c>
      <c r="G121" s="84">
        <f>SUM(G119:G120)</f>
        <v>314289.89948000002</v>
      </c>
      <c r="H121" s="11"/>
      <c r="I121" s="465"/>
    </row>
    <row r="122" spans="1:9" s="7" customFormat="1" ht="11.7" customHeight="1" x14ac:dyDescent="0.3">
      <c r="A122" s="494"/>
      <c r="B122" s="237"/>
      <c r="C122" s="238"/>
      <c r="D122" s="125"/>
      <c r="E122" s="124"/>
      <c r="F122" s="125"/>
      <c r="G122" s="125"/>
      <c r="H122" s="239"/>
      <c r="I122" s="240"/>
    </row>
    <row r="123" spans="1:9" s="7" customFormat="1" ht="18.75" customHeight="1" x14ac:dyDescent="0.25">
      <c r="A123" s="494"/>
      <c r="B123" s="506" t="s">
        <v>187</v>
      </c>
      <c r="C123" s="351" t="s">
        <v>94</v>
      </c>
      <c r="D123" s="78">
        <v>0</v>
      </c>
      <c r="E123" s="208"/>
      <c r="F123" s="78">
        <v>304.07148999999993</v>
      </c>
      <c r="G123" s="78">
        <v>3.7098100000000001</v>
      </c>
      <c r="I123" s="469">
        <f>+G125/G128</f>
        <v>6.643052499110701E-5</v>
      </c>
    </row>
    <row r="124" spans="1:9" s="7" customFormat="1" ht="18.75" customHeight="1" x14ac:dyDescent="0.25">
      <c r="A124" s="494"/>
      <c r="B124" s="506"/>
      <c r="C124" s="352" t="s">
        <v>192</v>
      </c>
      <c r="D124" s="68">
        <v>0</v>
      </c>
      <c r="E124" s="216"/>
      <c r="F124" s="68">
        <v>0</v>
      </c>
      <c r="G124" s="68">
        <v>73.088650000000001</v>
      </c>
      <c r="I124" s="464"/>
    </row>
    <row r="125" spans="1:9" s="7" customFormat="1" ht="18.75" customHeight="1" x14ac:dyDescent="0.3">
      <c r="A125" s="494"/>
      <c r="B125" s="506"/>
      <c r="C125" s="97" t="s">
        <v>195</v>
      </c>
      <c r="D125" s="84">
        <f>SUM(D123:D124)</f>
        <v>0</v>
      </c>
      <c r="F125" s="84">
        <f>SUM(F123:F124)</f>
        <v>304.07148999999993</v>
      </c>
      <c r="G125" s="84">
        <f>SUM(G123:G124)</f>
        <v>76.798460000000006</v>
      </c>
      <c r="H125" s="11"/>
      <c r="I125" s="465"/>
    </row>
    <row r="126" spans="1:9" s="7" customFormat="1" ht="18.75" customHeight="1" x14ac:dyDescent="0.3">
      <c r="A126" s="494"/>
      <c r="B126" s="237"/>
      <c r="C126" s="238"/>
      <c r="D126" s="125"/>
      <c r="E126" s="124"/>
      <c r="F126" s="125"/>
      <c r="G126" s="125"/>
      <c r="H126" s="239"/>
      <c r="I126" s="240"/>
    </row>
    <row r="127" spans="1:9" s="7" customFormat="1" ht="15.75" customHeight="1" x14ac:dyDescent="0.3">
      <c r="A127" s="494"/>
      <c r="B127" s="482" t="s">
        <v>24</v>
      </c>
      <c r="C127" s="482"/>
      <c r="D127" s="85">
        <f>D130-D128</f>
        <v>786692.03169000079</v>
      </c>
      <c r="F127" s="85">
        <f t="shared" ref="F127:G127" si="5">F130-F128</f>
        <v>715108.82171000028</v>
      </c>
      <c r="G127" s="85">
        <f t="shared" si="5"/>
        <v>948067.56418000022</v>
      </c>
      <c r="H127" s="11"/>
      <c r="I127" s="249">
        <f>+G127/$G$130</f>
        <v>0.45057259859694399</v>
      </c>
    </row>
    <row r="128" spans="1:9" s="7" customFormat="1" ht="15.75" customHeight="1" x14ac:dyDescent="0.25">
      <c r="A128" s="494"/>
      <c r="B128" s="482" t="s">
        <v>25</v>
      </c>
      <c r="C128" s="482"/>
      <c r="D128" s="85">
        <f>+D106+D107+D108+D121</f>
        <v>1052876.5313200015</v>
      </c>
      <c r="F128" s="85">
        <f>+F106+F107+F108+F121</f>
        <v>1012655.4542100104</v>
      </c>
      <c r="G128" s="85">
        <f>+G106+G107+G108+G121</f>
        <v>1156071.8511600043</v>
      </c>
      <c r="H128" s="61"/>
      <c r="I128" s="249">
        <f>+G128/$G$130</f>
        <v>0.54942740140305601</v>
      </c>
    </row>
    <row r="129" spans="1:11" ht="13.8" x14ac:dyDescent="0.25">
      <c r="B129" s="21"/>
      <c r="C129" s="18"/>
      <c r="D129" s="22"/>
      <c r="E129" s="7"/>
      <c r="F129" s="20"/>
      <c r="G129" s="20"/>
      <c r="H129" s="11"/>
      <c r="I129" s="21"/>
      <c r="J129" s="7"/>
    </row>
    <row r="130" spans="1:11" ht="24" customHeight="1" x14ac:dyDescent="0.3">
      <c r="A130" s="501" t="s">
        <v>26</v>
      </c>
      <c r="B130" s="495" t="s">
        <v>129</v>
      </c>
      <c r="C130" s="496"/>
      <c r="D130" s="87">
        <f>+D117+D121+D125</f>
        <v>1839568.5630100023</v>
      </c>
      <c r="E130"/>
      <c r="F130" s="87">
        <f>+F117+F121+F125</f>
        <v>1727764.2759200106</v>
      </c>
      <c r="G130" s="87">
        <f>+G117+G121+G125</f>
        <v>2104139.4153400045</v>
      </c>
      <c r="H130" s="11"/>
      <c r="I130" s="406">
        <v>4.0512531995773315E-8</v>
      </c>
      <c r="J130" s="7"/>
      <c r="K130" s="13"/>
    </row>
    <row r="131" spans="1:11" ht="13.8" x14ac:dyDescent="0.25">
      <c r="A131" s="501"/>
      <c r="B131" s="497" t="s">
        <v>130</v>
      </c>
      <c r="C131" s="498"/>
      <c r="D131" s="88"/>
      <c r="E131" s="77"/>
      <c r="F131" s="204">
        <v>161385.2945099989</v>
      </c>
      <c r="G131" s="204">
        <v>213651.24127000009</v>
      </c>
      <c r="H131" s="11"/>
      <c r="I131" s="406">
        <v>2.5611370801925659E-8</v>
      </c>
      <c r="J131" s="7"/>
      <c r="K131" s="176"/>
    </row>
    <row r="132" spans="1:11" ht="13.8" x14ac:dyDescent="0.25">
      <c r="A132" s="501"/>
      <c r="B132" s="497" t="s">
        <v>131</v>
      </c>
      <c r="C132" s="498"/>
      <c r="D132" s="88"/>
      <c r="E132" s="77"/>
      <c r="F132" s="301">
        <v>4247.3586399999976</v>
      </c>
      <c r="G132" s="301">
        <v>5315.6280500000048</v>
      </c>
      <c r="H132" s="11"/>
      <c r="I132" s="406">
        <v>-3.7252902984619141E-9</v>
      </c>
      <c r="J132" s="7"/>
    </row>
    <row r="133" spans="1:11" ht="24" customHeight="1" x14ac:dyDescent="0.3">
      <c r="A133" s="501"/>
      <c r="B133" s="495" t="s">
        <v>132</v>
      </c>
      <c r="C133" s="496"/>
      <c r="D133" s="87"/>
      <c r="E133"/>
      <c r="F133" s="89">
        <f>+F130-F131-F132</f>
        <v>1562131.6227700117</v>
      </c>
      <c r="G133" s="89">
        <f>+G130-G131-G132</f>
        <v>1885172.5460200044</v>
      </c>
      <c r="H133" s="11"/>
      <c r="I133" s="61"/>
      <c r="J133" s="7"/>
    </row>
    <row r="134" spans="1:11" ht="16.2" x14ac:dyDescent="0.3">
      <c r="A134" s="501"/>
      <c r="B134" s="497" t="s">
        <v>133</v>
      </c>
      <c r="C134" s="498"/>
      <c r="D134" s="90">
        <v>0</v>
      </c>
      <c r="E134" s="91"/>
      <c r="F134" s="204">
        <v>33862.543910000502</v>
      </c>
      <c r="G134" s="204">
        <v>92501.206609999994</v>
      </c>
      <c r="H134" s="11"/>
      <c r="I134" s="61"/>
    </row>
    <row r="135" spans="1:11" ht="24" customHeight="1" x14ac:dyDescent="0.3">
      <c r="A135" s="501"/>
      <c r="B135" s="499" t="s">
        <v>134</v>
      </c>
      <c r="C135" s="500"/>
      <c r="D135" s="87"/>
      <c r="E135"/>
      <c r="F135" s="93">
        <f>+F133-F134</f>
        <v>1528269.0788600112</v>
      </c>
      <c r="G135" s="93">
        <f>+G133-G134</f>
        <v>1792671.3394100044</v>
      </c>
      <c r="H135" s="11"/>
      <c r="I135" s="103"/>
    </row>
    <row r="136" spans="1:11" customFormat="1" ht="15" customHeight="1" x14ac:dyDescent="0.3">
      <c r="A136" s="503" t="s">
        <v>210</v>
      </c>
      <c r="B136" s="503"/>
      <c r="C136" s="503"/>
      <c r="F136" s="109"/>
      <c r="G136" s="109"/>
    </row>
    <row r="137" spans="1:11" ht="24" customHeight="1" x14ac:dyDescent="0.25">
      <c r="A137" s="510"/>
      <c r="B137" s="510"/>
      <c r="C137" s="510"/>
      <c r="D137" s="510"/>
      <c r="E137" s="510"/>
      <c r="F137" s="510"/>
      <c r="G137" s="510"/>
      <c r="H137" s="510"/>
      <c r="I137" s="510"/>
    </row>
    <row r="138" spans="1:11" s="7" customFormat="1" x14ac:dyDescent="0.2">
      <c r="A138" s="510" t="s">
        <v>92</v>
      </c>
      <c r="B138" s="510"/>
      <c r="C138" s="510"/>
      <c r="D138" s="510"/>
      <c r="E138" s="510"/>
      <c r="F138" s="510"/>
      <c r="G138" s="510"/>
      <c r="H138" s="510"/>
      <c r="I138" s="510"/>
    </row>
    <row r="139" spans="1:11" s="7" customFormat="1" x14ac:dyDescent="0.3">
      <c r="A139" s="454" t="s">
        <v>45</v>
      </c>
      <c r="B139" s="454"/>
      <c r="C139" s="454"/>
      <c r="D139" s="454"/>
      <c r="E139" s="454"/>
      <c r="F139" s="454"/>
      <c r="G139" s="454"/>
      <c r="H139" s="454"/>
      <c r="I139" s="454"/>
    </row>
    <row r="140" spans="1:11" s="7" customFormat="1" x14ac:dyDescent="0.3">
      <c r="A140" s="454" t="s">
        <v>46</v>
      </c>
      <c r="B140" s="454"/>
      <c r="C140" s="454"/>
      <c r="D140" s="454"/>
      <c r="E140" s="454"/>
      <c r="F140" s="454"/>
      <c r="G140" s="454"/>
      <c r="H140" s="454"/>
      <c r="I140" s="454"/>
    </row>
    <row r="141" spans="1:11" ht="21.75" customHeight="1" x14ac:dyDescent="0.25">
      <c r="A141" s="454" t="s">
        <v>176</v>
      </c>
      <c r="B141" s="454"/>
      <c r="C141" s="454"/>
      <c r="D141" s="454"/>
      <c r="E141" s="454"/>
      <c r="F141" s="454"/>
      <c r="G141" s="454"/>
      <c r="H141" s="454"/>
      <c r="I141" s="454"/>
    </row>
    <row r="142" spans="1:11" x14ac:dyDescent="0.25">
      <c r="A142" s="454" t="s">
        <v>81</v>
      </c>
      <c r="B142" s="454"/>
      <c r="C142" s="454"/>
      <c r="D142" s="454"/>
      <c r="E142" s="454"/>
      <c r="F142" s="454"/>
      <c r="G142" s="454"/>
      <c r="H142" s="454"/>
      <c r="I142" s="454"/>
    </row>
    <row r="143" spans="1:11" x14ac:dyDescent="0.25">
      <c r="A143" s="454" t="s">
        <v>82</v>
      </c>
      <c r="B143" s="454"/>
      <c r="C143" s="454"/>
      <c r="D143" s="454"/>
      <c r="E143" s="454"/>
      <c r="F143" s="454"/>
      <c r="G143" s="454"/>
      <c r="H143" s="454"/>
      <c r="I143" s="454"/>
    </row>
    <row r="144" spans="1:11" x14ac:dyDescent="0.25">
      <c r="A144" s="454" t="s">
        <v>83</v>
      </c>
      <c r="B144" s="454"/>
      <c r="C144" s="454"/>
      <c r="D144" s="454"/>
      <c r="E144" s="454"/>
      <c r="F144" s="454"/>
      <c r="G144" s="454"/>
      <c r="H144" s="454"/>
      <c r="I144" s="454"/>
    </row>
    <row r="145" spans="1:9" x14ac:dyDescent="0.25">
      <c r="A145" s="454" t="s">
        <v>146</v>
      </c>
      <c r="B145" s="454"/>
      <c r="C145" s="454"/>
      <c r="D145" s="278"/>
      <c r="E145" s="278"/>
      <c r="F145" s="278"/>
      <c r="G145" s="278"/>
      <c r="H145" s="278"/>
      <c r="I145" s="278"/>
    </row>
    <row r="146" spans="1:9" x14ac:dyDescent="0.25">
      <c r="A146" s="454" t="s">
        <v>181</v>
      </c>
      <c r="B146" s="454"/>
      <c r="C146" s="454"/>
      <c r="D146" s="454"/>
      <c r="E146" s="454"/>
      <c r="F146" s="454"/>
      <c r="G146" s="454"/>
      <c r="H146" s="454"/>
      <c r="I146" s="454"/>
    </row>
    <row r="147" spans="1:9" x14ac:dyDescent="0.25">
      <c r="A147" s="454" t="s">
        <v>191</v>
      </c>
      <c r="B147" s="454"/>
      <c r="C147" s="454"/>
      <c r="D147" s="454"/>
      <c r="E147" s="454"/>
      <c r="F147" s="454"/>
      <c r="G147" s="454"/>
      <c r="H147" s="454"/>
      <c r="I147" s="454"/>
    </row>
    <row r="148" spans="1:9" x14ac:dyDescent="0.25">
      <c r="A148" s="502" t="s">
        <v>214</v>
      </c>
      <c r="B148" s="502"/>
      <c r="C148" s="502"/>
      <c r="D148" s="502"/>
      <c r="E148" s="502"/>
      <c r="F148" s="502"/>
      <c r="G148" s="502"/>
      <c r="H148" s="502"/>
      <c r="I148" s="502"/>
    </row>
    <row r="149" spans="1:9" x14ac:dyDescent="0.25">
      <c r="A149" s="278"/>
      <c r="B149" s="278"/>
      <c r="C149" s="278"/>
      <c r="D149" s="278"/>
      <c r="E149" s="278"/>
      <c r="F149" s="278"/>
      <c r="G149" s="278"/>
      <c r="H149" s="162"/>
      <c r="I149" s="162"/>
    </row>
    <row r="150" spans="1:9" ht="15" customHeight="1" x14ac:dyDescent="0.25">
      <c r="A150" s="509" t="s">
        <v>35</v>
      </c>
      <c r="B150" s="509"/>
      <c r="C150" s="509"/>
      <c r="D150" s="162"/>
      <c r="E150" s="162"/>
      <c r="F150" s="162"/>
      <c r="G150" s="162"/>
      <c r="H150" s="7"/>
      <c r="I150" s="21"/>
    </row>
    <row r="151" spans="1:9" ht="15" customHeight="1" x14ac:dyDescent="0.25">
      <c r="A151" s="509" t="s">
        <v>209</v>
      </c>
      <c r="B151" s="509"/>
      <c r="C151" s="509"/>
      <c r="D151" s="509"/>
      <c r="E151" s="509"/>
      <c r="F151" s="509"/>
      <c r="G151" s="20"/>
      <c r="H151" s="24"/>
      <c r="I151" s="24"/>
    </row>
    <row r="152" spans="1:9" ht="15" customHeight="1" x14ac:dyDescent="0.25">
      <c r="A152" s="509" t="s">
        <v>68</v>
      </c>
      <c r="B152" s="509"/>
      <c r="C152" s="509"/>
      <c r="D152" s="509"/>
      <c r="E152" s="509"/>
      <c r="F152" s="509"/>
      <c r="G152" s="24"/>
      <c r="H152" s="24"/>
      <c r="I152" s="24"/>
    </row>
    <row r="153" spans="1:9" x14ac:dyDescent="0.25">
      <c r="A153" s="509" t="s">
        <v>9</v>
      </c>
      <c r="B153" s="509"/>
      <c r="C153" s="509"/>
      <c r="D153" s="509"/>
      <c r="E153" s="509"/>
      <c r="F153" s="509"/>
      <c r="G153" s="24"/>
      <c r="H153" s="24"/>
      <c r="I153" s="24"/>
    </row>
    <row r="154" spans="1:9" x14ac:dyDescent="0.25">
      <c r="C154" s="24"/>
      <c r="D154" s="24"/>
      <c r="E154" s="23"/>
      <c r="F154" s="23"/>
      <c r="G154" s="24"/>
    </row>
  </sheetData>
  <mergeCells count="65">
    <mergeCell ref="A130:A135"/>
    <mergeCell ref="B130:C130"/>
    <mergeCell ref="B131:C131"/>
    <mergeCell ref="B132:C132"/>
    <mergeCell ref="B133:C133"/>
    <mergeCell ref="B134:C134"/>
    <mergeCell ref="B135:C135"/>
    <mergeCell ref="A151:F151"/>
    <mergeCell ref="A152:C152"/>
    <mergeCell ref="D152:F152"/>
    <mergeCell ref="A153:C153"/>
    <mergeCell ref="D153:F153"/>
    <mergeCell ref="A150:C150"/>
    <mergeCell ref="A136:C136"/>
    <mergeCell ref="A137:I137"/>
    <mergeCell ref="A138:I138"/>
    <mergeCell ref="A139:I139"/>
    <mergeCell ref="A140:I140"/>
    <mergeCell ref="A141:I141"/>
    <mergeCell ref="A142:I142"/>
    <mergeCell ref="A143:I143"/>
    <mergeCell ref="A146:I146"/>
    <mergeCell ref="A144:I144"/>
    <mergeCell ref="A145:C145"/>
    <mergeCell ref="A147:I147"/>
    <mergeCell ref="A148:I148"/>
    <mergeCell ref="B123:B125"/>
    <mergeCell ref="I123:I125"/>
    <mergeCell ref="B127:C127"/>
    <mergeCell ref="A52:C52"/>
    <mergeCell ref="A55:C55"/>
    <mergeCell ref="A58:A84"/>
    <mergeCell ref="B58:B80"/>
    <mergeCell ref="B82:B84"/>
    <mergeCell ref="A91:I91"/>
    <mergeCell ref="A95:A128"/>
    <mergeCell ref="B95:B117"/>
    <mergeCell ref="I95:I117"/>
    <mergeCell ref="B128:C128"/>
    <mergeCell ref="A89:A90"/>
    <mergeCell ref="B89:B90"/>
    <mergeCell ref="A48:I48"/>
    <mergeCell ref="B119:B121"/>
    <mergeCell ref="I119:I121"/>
    <mergeCell ref="A1:I1"/>
    <mergeCell ref="A2:I2"/>
    <mergeCell ref="A3:I3"/>
    <mergeCell ref="A4:I4"/>
    <mergeCell ref="A6:I6"/>
    <mergeCell ref="A86:A88"/>
    <mergeCell ref="B86:B88"/>
    <mergeCell ref="I10:I32"/>
    <mergeCell ref="B34:B36"/>
    <mergeCell ref="I34:I36"/>
    <mergeCell ref="B38:C38"/>
    <mergeCell ref="B39:C39"/>
    <mergeCell ref="A41:A46"/>
    <mergeCell ref="B46:C46"/>
    <mergeCell ref="A10:A39"/>
    <mergeCell ref="B10:B32"/>
    <mergeCell ref="B41:C41"/>
    <mergeCell ref="B42:C42"/>
    <mergeCell ref="B43:C43"/>
    <mergeCell ref="B44:C44"/>
    <mergeCell ref="B45:C45"/>
  </mergeCells>
  <conditionalFormatting sqref="H9">
    <cfRule type="iconSet" priority="45">
      <iconSet>
        <cfvo type="percent" val="0"/>
        <cfvo type="num" val="0.95" gte="0"/>
        <cfvo type="num" val="1" gte="0"/>
      </iconSet>
    </cfRule>
    <cfRule type="iconSet" priority="46">
      <iconSet>
        <cfvo type="percent" val="0"/>
        <cfvo type="num" val="0.95" gte="0"/>
        <cfvo type="num" val="0.99" gte="0"/>
      </iconSet>
    </cfRule>
    <cfRule type="iconSet" priority="47">
      <iconSet>
        <cfvo type="percent" val="0"/>
        <cfvo type="num" val="0.95"/>
        <cfvo type="num" val="1"/>
      </iconSet>
    </cfRule>
  </conditionalFormatting>
  <conditionalFormatting sqref="H10">
    <cfRule type="iconSet" priority="43">
      <iconSet>
        <cfvo type="percent" val="0"/>
        <cfvo type="num" val="0.95"/>
        <cfvo type="num" val="1"/>
      </iconSet>
    </cfRule>
  </conditionalFormatting>
  <conditionalFormatting sqref="H11:H14 H16:H17 H20">
    <cfRule type="iconSet" priority="41">
      <iconSet>
        <cfvo type="percent" val="0"/>
        <cfvo type="num" val="0.95"/>
        <cfvo type="num" val="1"/>
      </iconSet>
    </cfRule>
  </conditionalFormatting>
  <conditionalFormatting sqref="H18">
    <cfRule type="iconSet" priority="32">
      <iconSet>
        <cfvo type="percent" val="0"/>
        <cfvo type="num" val="0.95" gte="0"/>
        <cfvo type="num" val="0.99" gte="0"/>
      </iconSet>
    </cfRule>
    <cfRule type="iconSet" priority="33">
      <iconSet>
        <cfvo type="percent" val="0"/>
        <cfvo type="num" val="0.95" gte="0"/>
        <cfvo type="num" val="1" gte="0"/>
      </iconSet>
    </cfRule>
    <cfRule type="iconSet" priority="34">
      <iconSet>
        <cfvo type="percent" val="0"/>
        <cfvo type="num" val="0.95" gte="0"/>
        <cfvo type="num" val="1" gte="0"/>
      </iconSet>
    </cfRule>
    <cfRule type="iconSet" priority="31">
      <iconSet>
        <cfvo type="percent" val="0"/>
        <cfvo type="num" val="0.95"/>
        <cfvo type="num" val="1"/>
      </iconSet>
    </cfRule>
  </conditionalFormatting>
  <conditionalFormatting sqref="H19">
    <cfRule type="iconSet" priority="27">
      <iconSet>
        <cfvo type="percent" val="0"/>
        <cfvo type="num" val="0.95"/>
        <cfvo type="num" val="1"/>
      </iconSet>
    </cfRule>
    <cfRule type="iconSet" priority="28">
      <iconSet>
        <cfvo type="percent" val="0"/>
        <cfvo type="num" val="0.95" gte="0"/>
        <cfvo type="num" val="0.99" gte="0"/>
      </iconSet>
    </cfRule>
    <cfRule type="iconSet" priority="29">
      <iconSet>
        <cfvo type="percent" val="0"/>
        <cfvo type="num" val="0.95" gte="0"/>
        <cfvo type="num" val="1" gte="0"/>
      </iconSet>
    </cfRule>
    <cfRule type="iconSet" priority="30">
      <iconSet>
        <cfvo type="percent" val="0"/>
        <cfvo type="num" val="0.95" gte="0"/>
        <cfvo type="num" val="1" gte="0"/>
      </iconSet>
    </cfRule>
  </conditionalFormatting>
  <conditionalFormatting sqref="H21:H22">
    <cfRule type="iconSet" priority="38">
      <iconSet>
        <cfvo type="percent" val="0"/>
        <cfvo type="num" val="0.95"/>
        <cfvo type="num" val="1"/>
      </iconSet>
    </cfRule>
  </conditionalFormatting>
  <conditionalFormatting sqref="H24:H30">
    <cfRule type="iconSet" priority="62">
      <iconSet>
        <cfvo type="percent" val="0"/>
        <cfvo type="num" val="0.95"/>
        <cfvo type="num" val="1"/>
      </iconSet>
    </cfRule>
  </conditionalFormatting>
  <conditionalFormatting sqref="H24:H31 H11:H14 H16:H17 H20">
    <cfRule type="iconSet" priority="63">
      <iconSet>
        <cfvo type="percent" val="0"/>
        <cfvo type="num" val="0.95" gte="0"/>
        <cfvo type="num" val="1" gte="0"/>
      </iconSet>
    </cfRule>
  </conditionalFormatting>
  <conditionalFormatting sqref="H24:H32 H10:H14 H16:H17 H20">
    <cfRule type="iconSet" priority="64">
      <iconSet>
        <cfvo type="percent" val="0"/>
        <cfvo type="num" val="0.95" gte="0"/>
        <cfvo type="num" val="1" gte="0"/>
      </iconSet>
    </cfRule>
  </conditionalFormatting>
  <conditionalFormatting sqref="H31">
    <cfRule type="iconSet" priority="57">
      <iconSet>
        <cfvo type="percent" val="0"/>
        <cfvo type="num" val="0.95"/>
        <cfvo type="num" val="1"/>
      </iconSet>
    </cfRule>
  </conditionalFormatting>
  <conditionalFormatting sqref="H32">
    <cfRule type="iconSet" priority="42">
      <iconSet>
        <cfvo type="percent" val="0"/>
        <cfvo type="num" val="0.95"/>
        <cfvo type="num" val="1"/>
      </iconSet>
    </cfRule>
  </conditionalFormatting>
  <conditionalFormatting sqref="H34:H38 H21:H23 H40">
    <cfRule type="iconSet" priority="40">
      <iconSet>
        <cfvo type="percent" val="0"/>
        <cfvo type="num" val="0.95"/>
        <cfvo type="num" val="1"/>
      </iconSet>
    </cfRule>
  </conditionalFormatting>
  <conditionalFormatting sqref="H34:H38 H21:H23">
    <cfRule type="iconSet" priority="39">
      <iconSet>
        <cfvo type="percent" val="0"/>
        <cfvo type="num" val="0.95"/>
        <cfvo type="num" val="1"/>
      </iconSet>
    </cfRule>
  </conditionalFormatting>
  <conditionalFormatting sqref="H40 H10:H14 H16:H17 H20:H38">
    <cfRule type="iconSet" priority="44">
      <iconSet>
        <cfvo type="percent" val="0"/>
        <cfvo type="num" val="0.95" gte="0"/>
        <cfvo type="num" val="0.99" gte="0"/>
      </iconSet>
    </cfRule>
  </conditionalFormatting>
  <conditionalFormatting sqref="H41:H46">
    <cfRule type="iconSet" priority="35">
      <iconSet>
        <cfvo type="percent" val="0"/>
        <cfvo type="num" val="0.95"/>
        <cfvo type="num" val="1"/>
      </iconSet>
    </cfRule>
    <cfRule type="iconSet" priority="37">
      <iconSet>
        <cfvo type="percent" val="0"/>
        <cfvo type="num" val="0.95" gte="0"/>
        <cfvo type="num" val="0.99" gte="0"/>
      </iconSet>
    </cfRule>
    <cfRule type="iconSet" priority="36">
      <iconSet>
        <cfvo type="percent" val="0"/>
        <cfvo type="num" val="0.95"/>
        <cfvo type="num" val="1"/>
      </iconSet>
    </cfRule>
  </conditionalFormatting>
  <conditionalFormatting sqref="H95">
    <cfRule type="iconSet" priority="55">
      <iconSet>
        <cfvo type="percent" val="0"/>
        <cfvo type="num" val="0.95"/>
        <cfvo type="num" val="1"/>
      </iconSet>
    </cfRule>
  </conditionalFormatting>
  <conditionalFormatting sqref="H96:H102 H105">
    <cfRule type="iconSet" priority="53">
      <iconSet>
        <cfvo type="percent" val="0"/>
        <cfvo type="num" val="0.95"/>
        <cfvo type="num" val="1"/>
      </iconSet>
    </cfRule>
  </conditionalFormatting>
  <conditionalFormatting sqref="H103">
    <cfRule type="iconSet" priority="19">
      <iconSet>
        <cfvo type="percent" val="0"/>
        <cfvo type="num" val="0.95"/>
        <cfvo type="num" val="1"/>
      </iconSet>
    </cfRule>
    <cfRule type="iconSet" priority="20">
      <iconSet>
        <cfvo type="percent" val="0"/>
        <cfvo type="num" val="0.95" gte="0"/>
        <cfvo type="num" val="0.99" gte="0"/>
      </iconSet>
    </cfRule>
    <cfRule type="iconSet" priority="21">
      <iconSet>
        <cfvo type="percent" val="0"/>
        <cfvo type="num" val="0.95" gte="0"/>
        <cfvo type="num" val="1" gte="0"/>
      </iconSet>
    </cfRule>
    <cfRule type="iconSet" priority="22">
      <iconSet>
        <cfvo type="percent" val="0"/>
        <cfvo type="num" val="0.95" gte="0"/>
        <cfvo type="num" val="1" gte="0"/>
      </iconSet>
    </cfRule>
  </conditionalFormatting>
  <conditionalFormatting sqref="H104">
    <cfRule type="iconSet" priority="26">
      <iconSet>
        <cfvo type="percent" val="0"/>
        <cfvo type="num" val="0.95" gte="0"/>
        <cfvo type="num" val="1" gte="0"/>
      </iconSet>
    </cfRule>
    <cfRule type="iconSet" priority="23">
      <iconSet>
        <cfvo type="percent" val="0"/>
        <cfvo type="num" val="0.95"/>
        <cfvo type="num" val="1"/>
      </iconSet>
    </cfRule>
    <cfRule type="iconSet" priority="25">
      <iconSet>
        <cfvo type="percent" val="0"/>
        <cfvo type="num" val="0.95" gte="0"/>
        <cfvo type="num" val="1" gte="0"/>
      </iconSet>
    </cfRule>
    <cfRule type="iconSet" priority="24">
      <iconSet>
        <cfvo type="percent" val="0"/>
        <cfvo type="num" val="0.95" gte="0"/>
        <cfvo type="num" val="0.99" gte="0"/>
      </iconSet>
    </cfRule>
  </conditionalFormatting>
  <conditionalFormatting sqref="H106:H107">
    <cfRule type="iconSet" priority="360">
      <iconSet>
        <cfvo type="percent" val="0"/>
        <cfvo type="num" val="0.95"/>
        <cfvo type="num" val="1"/>
      </iconSet>
    </cfRule>
  </conditionalFormatting>
  <conditionalFormatting sqref="H109:H114 H96:H102 H105">
    <cfRule type="iconSet" priority="60">
      <iconSet>
        <cfvo type="percent" val="0"/>
        <cfvo type="num" val="0.95" gte="0"/>
        <cfvo type="num" val="1" gte="0"/>
      </iconSet>
    </cfRule>
  </conditionalFormatting>
  <conditionalFormatting sqref="H109:H114">
    <cfRule type="iconSet" priority="61">
      <iconSet>
        <cfvo type="percent" val="0"/>
        <cfvo type="num" val="0.95"/>
        <cfvo type="num" val="1"/>
      </iconSet>
    </cfRule>
  </conditionalFormatting>
  <conditionalFormatting sqref="H115">
    <cfRule type="iconSet" priority="12">
      <iconSet>
        <cfvo type="percent" val="0"/>
        <cfvo type="num" val="0.95" gte="0"/>
        <cfvo type="num" val="0.99" gte="0"/>
      </iconSet>
    </cfRule>
    <cfRule type="iconSet" priority="11">
      <iconSet>
        <cfvo type="percent" val="0"/>
        <cfvo type="num" val="0.95"/>
        <cfvo type="num" val="1"/>
      </iconSet>
    </cfRule>
    <cfRule type="iconSet" priority="13">
      <iconSet>
        <cfvo type="percent" val="0"/>
        <cfvo type="num" val="0.95" gte="0"/>
        <cfvo type="num" val="1" gte="0"/>
      </iconSet>
    </cfRule>
    <cfRule type="iconSet" priority="14">
      <iconSet>
        <cfvo type="percent" val="0"/>
        <cfvo type="num" val="0.95" gte="0"/>
        <cfvo type="num" val="1" gte="0"/>
      </iconSet>
    </cfRule>
  </conditionalFormatting>
  <conditionalFormatting sqref="H116">
    <cfRule type="iconSet" priority="18">
      <iconSet>
        <cfvo type="percent" val="0"/>
        <cfvo type="num" val="0.95" gte="0"/>
        <cfvo type="num" val="1" gte="0"/>
      </iconSet>
    </cfRule>
    <cfRule type="iconSet" priority="17">
      <iconSet>
        <cfvo type="percent" val="0"/>
        <cfvo type="num" val="0.95" gte="0"/>
        <cfvo type="num" val="1" gte="0"/>
      </iconSet>
    </cfRule>
    <cfRule type="iconSet" priority="16">
      <iconSet>
        <cfvo type="percent" val="0"/>
        <cfvo type="num" val="0.95" gte="0"/>
        <cfvo type="num" val="0.99" gte="0"/>
      </iconSet>
    </cfRule>
    <cfRule type="iconSet" priority="15">
      <iconSet>
        <cfvo type="percent" val="0"/>
        <cfvo type="num" val="0.95"/>
        <cfvo type="num" val="1"/>
      </iconSet>
    </cfRule>
  </conditionalFormatting>
  <conditionalFormatting sqref="H117 H109:H114 H95:H102 H105">
    <cfRule type="iconSet" priority="58">
      <iconSet>
        <cfvo type="percent" val="0"/>
        <cfvo type="num" val="0.95" gte="0"/>
        <cfvo type="num" val="1" gte="0"/>
      </iconSet>
    </cfRule>
  </conditionalFormatting>
  <conditionalFormatting sqref="H117">
    <cfRule type="iconSet" priority="54">
      <iconSet>
        <cfvo type="percent" val="0"/>
        <cfvo type="num" val="0.95"/>
        <cfvo type="num" val="1"/>
      </iconSet>
    </cfRule>
  </conditionalFormatting>
  <conditionalFormatting sqref="H119:H122 H106:H108 H126:H127">
    <cfRule type="iconSet" priority="59">
      <iconSet>
        <cfvo type="percent" val="0"/>
        <cfvo type="num" val="0.95"/>
        <cfvo type="num" val="1"/>
      </iconSet>
    </cfRule>
  </conditionalFormatting>
  <conditionalFormatting sqref="H123:H125">
    <cfRule type="iconSet" priority="7">
      <iconSet>
        <cfvo type="percent" val="0"/>
        <cfvo type="num" val="0.95" gte="0"/>
        <cfvo type="num" val="0.99" gte="0"/>
      </iconSet>
    </cfRule>
    <cfRule type="iconSet" priority="6">
      <iconSet>
        <cfvo type="percent" val="0"/>
        <cfvo type="num" val="0.95"/>
        <cfvo type="num" val="1"/>
      </iconSet>
    </cfRule>
    <cfRule type="iconSet" priority="5">
      <iconSet>
        <cfvo type="percent" val="0"/>
        <cfvo type="num" val="0.95"/>
        <cfvo type="num" val="1"/>
      </iconSet>
    </cfRule>
  </conditionalFormatting>
  <conditionalFormatting sqref="H129 H95:H102 H105:H114 H117:H122 H126:H127">
    <cfRule type="iconSet" priority="56">
      <iconSet>
        <cfvo type="percent" val="0"/>
        <cfvo type="num" val="0.95" gte="0"/>
        <cfvo type="num" val="0.99" gte="0"/>
      </iconSet>
    </cfRule>
  </conditionalFormatting>
  <conditionalFormatting sqref="H129 H119:H122 H106:H108 H126:H127">
    <cfRule type="iconSet" priority="52">
      <iconSet>
        <cfvo type="percent" val="0"/>
        <cfvo type="num" val="0.95"/>
        <cfvo type="num" val="1"/>
      </iconSet>
    </cfRule>
  </conditionalFormatting>
  <conditionalFormatting sqref="H130:H135">
    <cfRule type="iconSet" priority="48">
      <iconSet>
        <cfvo type="percent" val="0"/>
        <cfvo type="num" val="0.95"/>
        <cfvo type="num" val="1"/>
      </iconSet>
    </cfRule>
    <cfRule type="iconSet" priority="49">
      <iconSet>
        <cfvo type="percent" val="0"/>
        <cfvo type="num" val="0.95"/>
        <cfvo type="num" val="1"/>
      </iconSet>
    </cfRule>
    <cfRule type="iconSet" priority="50">
      <iconSet>
        <cfvo type="percent" val="0"/>
        <cfvo type="num" val="0.95" gte="0"/>
        <cfvo type="num" val="0.99" gte="0"/>
      </iconSet>
    </cfRule>
  </conditionalFormatting>
  <conditionalFormatting sqref="I41:I42">
    <cfRule type="cellIs" dxfId="9" priority="2" operator="notEqual">
      <formula>0</formula>
    </cfRule>
  </conditionalFormatting>
  <conditionalFormatting sqref="I43">
    <cfRule type="cellIs" dxfId="8" priority="1" operator="notBetween">
      <formula>-1</formula>
      <formula>1</formula>
    </cfRule>
  </conditionalFormatting>
  <conditionalFormatting sqref="I130:I132">
    <cfRule type="cellIs" dxfId="7" priority="4" operator="notBetween">
      <formula>-1</formula>
      <formula>1</formula>
    </cfRule>
  </conditionalFormatting>
  <printOptions horizontalCentered="1" verticalCentered="1"/>
  <pageMargins left="0.74803149606299213" right="0.74803149606299213" top="0.35" bottom="0.39370078740157483" header="0.26" footer="0.19685039370078741"/>
  <pageSetup paperSize="9" scale="26" orientation="landscape" r:id="rId1"/>
  <headerFooter alignWithMargins="0">
    <oddHeader>&amp;R&amp;"Arial,Negrita"&amp;11CUADRO No. "A1"</oddHeader>
    <oddFooter>&amp;LFecha:  &amp;D&amp;RPlanificación Nacional.- XM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N154"/>
  <sheetViews>
    <sheetView showGridLines="0" topLeftCell="A43" zoomScaleNormal="100" zoomScaleSheetLayoutView="85" workbookViewId="0">
      <selection activeCell="E30" sqref="E30"/>
    </sheetView>
  </sheetViews>
  <sheetFormatPr baseColWidth="10" defaultColWidth="11.44140625" defaultRowHeight="13.2" outlineLevelRow="2" x14ac:dyDescent="0.25"/>
  <cols>
    <col min="1" max="2" width="5.6640625" style="2" customWidth="1"/>
    <col min="3" max="3" width="63.6640625" style="2" customWidth="1"/>
    <col min="4" max="4" width="18.44140625" style="2" customWidth="1"/>
    <col min="5" max="5" width="1.33203125" style="2" customWidth="1"/>
    <col min="6" max="6" width="20.33203125" style="2" customWidth="1"/>
    <col min="7" max="7" width="20.44140625" style="2" customWidth="1"/>
    <col min="8" max="8" width="1.5546875" style="2" customWidth="1"/>
    <col min="9" max="9" width="14" style="2" customWidth="1"/>
    <col min="10" max="10" width="20.33203125" style="2" customWidth="1"/>
    <col min="11" max="11" width="16.33203125" style="176" customWidth="1"/>
    <col min="12" max="12" width="23" style="2" customWidth="1"/>
    <col min="13" max="14" width="15.44140625" style="2" customWidth="1"/>
    <col min="15" max="16384" width="11.44140625" style="2"/>
  </cols>
  <sheetData>
    <row r="1" spans="1:14" ht="27.75" customHeight="1" x14ac:dyDescent="0.25">
      <c r="A1" s="455" t="s">
        <v>52</v>
      </c>
      <c r="B1" s="455"/>
      <c r="C1" s="455"/>
      <c r="D1" s="455"/>
      <c r="E1" s="455"/>
      <c r="F1" s="455"/>
      <c r="G1" s="455"/>
      <c r="H1" s="455"/>
      <c r="I1" s="455"/>
    </row>
    <row r="2" spans="1:14" ht="17.399999999999999" x14ac:dyDescent="0.25">
      <c r="A2" s="456" t="s">
        <v>53</v>
      </c>
      <c r="B2" s="456"/>
      <c r="C2" s="456"/>
      <c r="D2" s="456"/>
      <c r="E2" s="456"/>
      <c r="F2" s="456"/>
      <c r="G2" s="456"/>
      <c r="H2" s="456"/>
      <c r="I2" s="456"/>
    </row>
    <row r="3" spans="1:14" ht="20.25" customHeight="1" x14ac:dyDescent="0.25">
      <c r="A3" s="457" t="s">
        <v>218</v>
      </c>
      <c r="B3" s="457"/>
      <c r="C3" s="457"/>
      <c r="D3" s="457"/>
      <c r="E3" s="457"/>
      <c r="F3" s="457"/>
      <c r="G3" s="457"/>
      <c r="H3" s="457"/>
      <c r="I3" s="457"/>
    </row>
    <row r="4" spans="1:14" ht="17.25" customHeight="1" x14ac:dyDescent="0.25">
      <c r="A4" s="508" t="s">
        <v>73</v>
      </c>
      <c r="B4" s="508"/>
      <c r="C4" s="508"/>
      <c r="D4" s="508"/>
      <c r="E4" s="508"/>
      <c r="F4" s="508"/>
      <c r="G4" s="508"/>
      <c r="H4" s="508"/>
      <c r="I4" s="508"/>
      <c r="K4" s="425"/>
    </row>
    <row r="5" spans="1:14" ht="15.6" x14ac:dyDescent="0.3">
      <c r="A5" s="62"/>
      <c r="B5" s="62"/>
      <c r="C5" s="62"/>
      <c r="D5" s="62"/>
      <c r="E5" s="62"/>
      <c r="F5" s="62"/>
      <c r="G5" s="62"/>
      <c r="H5" s="62"/>
      <c r="I5" s="62"/>
      <c r="L5" s="159"/>
    </row>
    <row r="6" spans="1:14" customFormat="1" ht="31.5" customHeight="1" x14ac:dyDescent="0.3">
      <c r="A6" s="459" t="s">
        <v>42</v>
      </c>
      <c r="B6" s="460"/>
      <c r="C6" s="460"/>
      <c r="D6" s="460"/>
      <c r="E6" s="460"/>
      <c r="F6" s="460"/>
      <c r="G6" s="460"/>
      <c r="H6" s="460"/>
      <c r="I6" s="461"/>
      <c r="K6" s="182"/>
      <c r="L6" s="160"/>
    </row>
    <row r="7" spans="1:14" ht="15.6" x14ac:dyDescent="0.3">
      <c r="C7" s="3"/>
      <c r="D7" s="4"/>
      <c r="G7" s="4"/>
      <c r="L7" s="159"/>
    </row>
    <row r="8" spans="1:14" s="5" customFormat="1" ht="60" customHeight="1" x14ac:dyDescent="0.25">
      <c r="C8" s="41"/>
      <c r="D8" s="42" t="s">
        <v>219</v>
      </c>
      <c r="E8" s="6"/>
      <c r="F8" s="42" t="s">
        <v>172</v>
      </c>
      <c r="G8" s="42" t="s">
        <v>173</v>
      </c>
      <c r="H8" s="6"/>
      <c r="I8" s="42" t="s">
        <v>175</v>
      </c>
      <c r="K8" s="176"/>
    </row>
    <row r="9" spans="1:14" s="7" customFormat="1" ht="4.5" customHeight="1" x14ac:dyDescent="0.25">
      <c r="C9" s="8"/>
      <c r="D9" s="33"/>
      <c r="E9" s="10"/>
      <c r="F9" s="9"/>
      <c r="G9" s="9"/>
      <c r="H9" s="10"/>
      <c r="J9" s="5"/>
      <c r="K9" s="426"/>
    </row>
    <row r="10" spans="1:14" s="5" customFormat="1" ht="15.9" customHeight="1" x14ac:dyDescent="0.25">
      <c r="A10" s="478" t="s">
        <v>20</v>
      </c>
      <c r="B10" s="479" t="s">
        <v>21</v>
      </c>
      <c r="C10" s="98" t="s">
        <v>1</v>
      </c>
      <c r="D10" s="128">
        <f>D95</f>
        <v>560374.42969000014</v>
      </c>
      <c r="E10" s="114"/>
      <c r="F10" s="128">
        <f>F95-F58</f>
        <v>510431.97623000038</v>
      </c>
      <c r="G10" s="128">
        <f>G95-G58</f>
        <v>650901.31162999978</v>
      </c>
      <c r="H10" s="11"/>
      <c r="I10" s="483">
        <f>+G32/G41</f>
        <v>0.85320334955285104</v>
      </c>
      <c r="J10" s="194"/>
      <c r="K10" s="253"/>
      <c r="L10" s="121"/>
      <c r="M10" s="121"/>
      <c r="N10" s="121"/>
    </row>
    <row r="11" spans="1:14" ht="15.9" customHeight="1" outlineLevel="1" x14ac:dyDescent="0.25">
      <c r="A11" s="478"/>
      <c r="B11" s="480"/>
      <c r="C11" s="99" t="s">
        <v>43</v>
      </c>
      <c r="D11" s="36">
        <f>D96</f>
        <v>343083.92144000006</v>
      </c>
      <c r="E11" s="114"/>
      <c r="F11" s="36">
        <f>F96-F59</f>
        <v>318583.66693000053</v>
      </c>
      <c r="G11" s="36">
        <f>G96-G59</f>
        <v>384099.25889999972</v>
      </c>
      <c r="I11" s="484"/>
      <c r="J11" s="194"/>
      <c r="K11" s="254"/>
      <c r="L11" s="120"/>
      <c r="M11" s="120"/>
      <c r="N11" s="120"/>
    </row>
    <row r="12" spans="1:14" s="190" customFormat="1" ht="15.9" customHeight="1" outlineLevel="1" x14ac:dyDescent="0.25">
      <c r="A12" s="478"/>
      <c r="B12" s="480"/>
      <c r="C12" s="99" t="s">
        <v>178</v>
      </c>
      <c r="D12" s="296">
        <f>D97</f>
        <v>197600.39510000011</v>
      </c>
      <c r="E12" s="296"/>
      <c r="F12" s="296">
        <f>F97</f>
        <v>171427.72274999999</v>
      </c>
      <c r="G12" s="296">
        <f>G97</f>
        <v>191275.82588000011</v>
      </c>
      <c r="I12" s="484"/>
      <c r="J12" s="194"/>
      <c r="K12" s="432"/>
      <c r="L12" s="192"/>
      <c r="M12" s="192"/>
      <c r="N12" s="192"/>
    </row>
    <row r="13" spans="1:14" s="190" customFormat="1" ht="15.9" customHeight="1" outlineLevel="1" x14ac:dyDescent="0.25">
      <c r="A13" s="478"/>
      <c r="B13" s="480"/>
      <c r="C13" s="99" t="s">
        <v>182</v>
      </c>
      <c r="D13" s="296">
        <f>D98</f>
        <v>0</v>
      </c>
      <c r="E13" s="430"/>
      <c r="F13" s="296">
        <f>F98</f>
        <v>0</v>
      </c>
      <c r="G13" s="296">
        <f>G98</f>
        <v>48051.580250000006</v>
      </c>
      <c r="I13" s="484"/>
      <c r="J13" s="194"/>
      <c r="K13" s="432"/>
      <c r="L13" s="192"/>
      <c r="M13" s="192"/>
      <c r="N13" s="192"/>
    </row>
    <row r="14" spans="1:14" ht="15.9" customHeight="1" outlineLevel="1" x14ac:dyDescent="0.25">
      <c r="A14" s="478"/>
      <c r="B14" s="480"/>
      <c r="C14" s="99" t="s">
        <v>15</v>
      </c>
      <c r="D14" s="296">
        <f t="shared" ref="D14:D21" si="0">D99</f>
        <v>30.956389999999999</v>
      </c>
      <c r="E14" s="103"/>
      <c r="F14" s="296">
        <f t="shared" ref="F14:G28" si="1">F99-F60</f>
        <v>131.52582000000211</v>
      </c>
      <c r="G14" s="296">
        <f t="shared" si="1"/>
        <v>179.983</v>
      </c>
      <c r="I14" s="484"/>
      <c r="J14" s="194"/>
      <c r="K14" s="432"/>
      <c r="L14" s="120"/>
      <c r="M14" s="120"/>
      <c r="N14" s="120"/>
    </row>
    <row r="15" spans="1:14" ht="15.9" customHeight="1" outlineLevel="1" x14ac:dyDescent="0.25">
      <c r="A15" s="478"/>
      <c r="B15" s="480"/>
      <c r="C15" s="99" t="s">
        <v>44</v>
      </c>
      <c r="D15" s="144">
        <f t="shared" si="0"/>
        <v>19659.156759999994</v>
      </c>
      <c r="E15" s="115"/>
      <c r="F15" s="144">
        <f t="shared" si="1"/>
        <v>20289.060729999976</v>
      </c>
      <c r="G15" s="144">
        <f t="shared" si="1"/>
        <v>27294.663600000003</v>
      </c>
      <c r="H15" s="68"/>
      <c r="I15" s="484"/>
      <c r="J15" s="194"/>
      <c r="K15" s="254"/>
      <c r="L15" s="120"/>
      <c r="M15" s="120"/>
      <c r="N15" s="120"/>
    </row>
    <row r="16" spans="1:14" ht="15.9" customHeight="1" outlineLevel="1" x14ac:dyDescent="0.25">
      <c r="A16" s="478"/>
      <c r="B16" s="480"/>
      <c r="C16" s="100" t="s">
        <v>14</v>
      </c>
      <c r="D16" s="36">
        <f t="shared" si="0"/>
        <v>7666.7758900000017</v>
      </c>
      <c r="E16" s="114"/>
      <c r="F16" s="36">
        <f t="shared" si="1"/>
        <v>4867.3189900000016</v>
      </c>
      <c r="G16" s="36">
        <f t="shared" si="1"/>
        <v>6676.5547800000049</v>
      </c>
      <c r="I16" s="484"/>
      <c r="J16" s="194"/>
      <c r="K16" s="254"/>
      <c r="L16" s="120"/>
      <c r="M16" s="120"/>
      <c r="N16" s="120"/>
    </row>
    <row r="17" spans="1:14" ht="15.9" customHeight="1" outlineLevel="1" x14ac:dyDescent="0.25">
      <c r="A17" s="478"/>
      <c r="B17" s="480"/>
      <c r="C17" s="100" t="s">
        <v>13</v>
      </c>
      <c r="D17" s="36">
        <f t="shared" si="0"/>
        <v>10497.265989999991</v>
      </c>
      <c r="E17" s="114"/>
      <c r="F17" s="36">
        <f t="shared" ref="F17" si="2">F102-F63</f>
        <v>13728.581969999992</v>
      </c>
      <c r="G17" s="36">
        <f t="shared" si="1"/>
        <v>16804.11493</v>
      </c>
      <c r="I17" s="484"/>
      <c r="J17" s="194"/>
      <c r="K17" s="254"/>
      <c r="L17" s="120"/>
      <c r="M17" s="120"/>
      <c r="N17" s="120"/>
    </row>
    <row r="18" spans="1:14" ht="15.9" customHeight="1" outlineLevel="1" x14ac:dyDescent="0.25">
      <c r="A18" s="478"/>
      <c r="B18" s="480"/>
      <c r="C18" s="100" t="s">
        <v>12</v>
      </c>
      <c r="D18" s="36">
        <f t="shared" si="0"/>
        <v>1490.70047</v>
      </c>
      <c r="E18" s="114"/>
      <c r="F18" s="36">
        <f t="shared" ref="F18" si="3">F103-F64</f>
        <v>1683.48921</v>
      </c>
      <c r="G18" s="36">
        <f t="shared" si="1"/>
        <v>3783.0798300000001</v>
      </c>
      <c r="I18" s="484"/>
      <c r="J18" s="194"/>
      <c r="K18" s="254"/>
      <c r="L18" s="120"/>
      <c r="M18" s="120"/>
      <c r="N18" s="120"/>
    </row>
    <row r="19" spans="1:14" ht="15.9" customHeight="1" outlineLevel="1" x14ac:dyDescent="0.25">
      <c r="A19" s="478"/>
      <c r="B19" s="480"/>
      <c r="C19" s="100" t="s">
        <v>63</v>
      </c>
      <c r="D19" s="36">
        <f t="shared" si="0"/>
        <v>4.4144100000000019</v>
      </c>
      <c r="E19" s="114"/>
      <c r="F19" s="36">
        <f t="shared" ref="F19" si="4">F104-F65</f>
        <v>9.670560000000016</v>
      </c>
      <c r="G19" s="36">
        <f t="shared" si="1"/>
        <v>30.914059999999999</v>
      </c>
      <c r="I19" s="484"/>
      <c r="J19" s="194"/>
      <c r="K19" s="254"/>
      <c r="L19" s="120"/>
      <c r="M19" s="120"/>
      <c r="N19" s="120"/>
    </row>
    <row r="20" spans="1:14" ht="15.9" customHeight="1" outlineLevel="1" x14ac:dyDescent="0.25">
      <c r="A20" s="478"/>
      <c r="B20" s="480"/>
      <c r="C20" s="100" t="s">
        <v>67</v>
      </c>
      <c r="D20" s="36">
        <f t="shared" si="0"/>
        <v>0</v>
      </c>
      <c r="E20" s="114"/>
      <c r="F20" s="36">
        <f t="shared" ref="F20" si="5">F105-F66</f>
        <v>0</v>
      </c>
      <c r="G20" s="36">
        <f t="shared" si="1"/>
        <v>0</v>
      </c>
      <c r="I20" s="484"/>
      <c r="J20" s="194"/>
      <c r="K20" s="254"/>
      <c r="L20" s="120"/>
      <c r="M20" s="120"/>
      <c r="N20" s="120"/>
    </row>
    <row r="21" spans="1:14" ht="15.9" customHeight="1" x14ac:dyDescent="0.25">
      <c r="A21" s="478"/>
      <c r="B21" s="480"/>
      <c r="C21" s="71" t="s">
        <v>40</v>
      </c>
      <c r="D21" s="36">
        <f t="shared" si="0"/>
        <v>686531.38685000013</v>
      </c>
      <c r="E21" s="114"/>
      <c r="F21" s="36">
        <f t="shared" ref="F21" si="6">F106-F67</f>
        <v>645523.87388000148</v>
      </c>
      <c r="G21" s="144">
        <f t="shared" si="1"/>
        <v>795714.56475000049</v>
      </c>
      <c r="H21" s="11"/>
      <c r="I21" s="484"/>
      <c r="J21" s="194"/>
      <c r="K21" s="254"/>
      <c r="L21" s="120"/>
      <c r="M21" s="120"/>
      <c r="N21" s="120"/>
    </row>
    <row r="22" spans="1:14" ht="15.9" customHeight="1" x14ac:dyDescent="0.25">
      <c r="A22" s="478"/>
      <c r="B22" s="480"/>
      <c r="C22" s="101" t="s">
        <v>41</v>
      </c>
      <c r="D22" s="36">
        <f>D107</f>
        <v>32947.431230000017</v>
      </c>
      <c r="E22" s="114"/>
      <c r="F22" s="36">
        <f t="shared" ref="F22" si="7">F107-F68</f>
        <v>31916.927850000058</v>
      </c>
      <c r="G22" s="144">
        <f t="shared" si="1"/>
        <v>34022.411129999993</v>
      </c>
      <c r="H22" s="11"/>
      <c r="I22" s="484"/>
      <c r="J22" s="194"/>
      <c r="K22" s="254"/>
      <c r="L22" s="120"/>
      <c r="M22" s="120"/>
      <c r="N22" s="120"/>
    </row>
    <row r="23" spans="1:14" s="5" customFormat="1" ht="15.9" customHeight="1" x14ac:dyDescent="0.25">
      <c r="A23" s="478"/>
      <c r="B23" s="480"/>
      <c r="C23" s="102" t="s">
        <v>18</v>
      </c>
      <c r="D23" s="36">
        <f t="shared" ref="D23:D31" si="8">D108</f>
        <v>3519.6269400000001</v>
      </c>
      <c r="E23" s="114"/>
      <c r="F23" s="36">
        <f t="shared" ref="F23" si="9">F108-F69</f>
        <v>3371.88499</v>
      </c>
      <c r="G23" s="144">
        <f t="shared" si="1"/>
        <v>4162.4959000000008</v>
      </c>
      <c r="H23" s="7"/>
      <c r="I23" s="484"/>
      <c r="J23" s="194"/>
      <c r="K23" s="254"/>
      <c r="L23" s="120"/>
      <c r="M23" s="120"/>
      <c r="N23" s="120"/>
    </row>
    <row r="24" spans="1:14" ht="15.9" customHeight="1" x14ac:dyDescent="0.25">
      <c r="A24" s="478"/>
      <c r="B24" s="480"/>
      <c r="C24" s="102" t="s">
        <v>5</v>
      </c>
      <c r="D24" s="36">
        <f t="shared" si="8"/>
        <v>22750.362189999971</v>
      </c>
      <c r="E24" s="114"/>
      <c r="F24" s="36">
        <f t="shared" ref="F24" si="10">F109-F70</f>
        <v>18528.989519999974</v>
      </c>
      <c r="G24" s="144">
        <f t="shared" si="1"/>
        <v>21691.74842999992</v>
      </c>
      <c r="H24" s="11"/>
      <c r="I24" s="484"/>
      <c r="J24" s="194"/>
      <c r="K24" s="254"/>
      <c r="L24" s="120"/>
      <c r="M24" s="120"/>
      <c r="N24" s="120"/>
    </row>
    <row r="25" spans="1:14" ht="15.9" customHeight="1" x14ac:dyDescent="0.25">
      <c r="A25" s="478"/>
      <c r="B25" s="480"/>
      <c r="C25" s="102" t="s">
        <v>6</v>
      </c>
      <c r="D25" s="36">
        <f t="shared" si="8"/>
        <v>108569.78171</v>
      </c>
      <c r="E25" s="114"/>
      <c r="F25" s="36">
        <f t="shared" ref="F25" si="11">F110-F71</f>
        <v>102457.62052</v>
      </c>
      <c r="G25" s="144">
        <f t="shared" si="1"/>
        <v>121155.04897000011</v>
      </c>
      <c r="H25" s="11"/>
      <c r="I25" s="484"/>
      <c r="J25" s="194"/>
      <c r="K25" s="254"/>
      <c r="L25" s="120"/>
      <c r="M25" s="120"/>
      <c r="N25" s="120"/>
    </row>
    <row r="26" spans="1:14" ht="15.9" customHeight="1" x14ac:dyDescent="0.25">
      <c r="A26" s="478"/>
      <c r="B26" s="480"/>
      <c r="C26" s="102" t="s">
        <v>16</v>
      </c>
      <c r="D26" s="36">
        <f t="shared" si="8"/>
        <v>2475.10151</v>
      </c>
      <c r="E26" s="114"/>
      <c r="F26" s="36">
        <f t="shared" ref="F26" si="12">F111-F72</f>
        <v>2585.9682400000002</v>
      </c>
      <c r="G26" s="144">
        <f t="shared" si="1"/>
        <v>1582.89968</v>
      </c>
      <c r="H26" s="11"/>
      <c r="I26" s="484"/>
      <c r="J26" s="194"/>
      <c r="K26" s="254"/>
      <c r="L26" s="120"/>
      <c r="M26" s="120"/>
      <c r="N26" s="120"/>
    </row>
    <row r="27" spans="1:14" ht="15.9" customHeight="1" x14ac:dyDescent="0.25">
      <c r="A27" s="478"/>
      <c r="B27" s="480"/>
      <c r="C27" s="102" t="s">
        <v>7</v>
      </c>
      <c r="D27" s="36">
        <f t="shared" si="8"/>
        <v>129591.6603700001</v>
      </c>
      <c r="E27" s="114"/>
      <c r="F27" s="36">
        <f t="shared" ref="F27" si="13">F112-F73</f>
        <v>82227.827500000014</v>
      </c>
      <c r="G27" s="144">
        <f t="shared" si="1"/>
        <v>133733.63904000001</v>
      </c>
      <c r="H27" s="11"/>
      <c r="I27" s="484"/>
      <c r="J27" s="194"/>
      <c r="K27" s="254"/>
      <c r="L27" s="120"/>
      <c r="M27" s="120"/>
      <c r="N27" s="120"/>
    </row>
    <row r="28" spans="1:14" ht="15.9" customHeight="1" x14ac:dyDescent="0.25">
      <c r="A28" s="478"/>
      <c r="B28" s="480"/>
      <c r="C28" s="102" t="s">
        <v>17</v>
      </c>
      <c r="D28" s="36">
        <f t="shared" si="8"/>
        <v>20199.12932</v>
      </c>
      <c r="E28" s="114"/>
      <c r="F28" s="36">
        <f t="shared" ref="F28" si="14">F113-F74</f>
        <v>21785.062689999999</v>
      </c>
      <c r="G28" s="144">
        <f t="shared" si="1"/>
        <v>23869.564650000011</v>
      </c>
      <c r="H28" s="11"/>
      <c r="I28" s="484"/>
      <c r="J28" s="194"/>
      <c r="K28" s="254"/>
      <c r="L28" s="120"/>
      <c r="M28" s="120"/>
      <c r="N28" s="120"/>
    </row>
    <row r="29" spans="1:14" ht="15.9" customHeight="1" x14ac:dyDescent="0.25">
      <c r="A29" s="478"/>
      <c r="B29" s="480"/>
      <c r="C29" s="102" t="s">
        <v>57</v>
      </c>
      <c r="D29" s="36">
        <f t="shared" si="8"/>
        <v>3347.4532899999981</v>
      </c>
      <c r="E29" s="114"/>
      <c r="F29" s="36">
        <f>F114-F77</f>
        <v>3285.7871400000631</v>
      </c>
      <c r="G29" s="144">
        <f>G114-G77</f>
        <v>4920.9694099997123</v>
      </c>
      <c r="H29" s="11"/>
      <c r="I29" s="484"/>
      <c r="J29" s="194"/>
      <c r="K29" s="254"/>
      <c r="L29" s="120"/>
      <c r="M29" s="120"/>
      <c r="N29" s="120"/>
    </row>
    <row r="30" spans="1:14" ht="15.9" customHeight="1" x14ac:dyDescent="0.25">
      <c r="A30" s="478"/>
      <c r="B30" s="480"/>
      <c r="C30" s="102" t="s">
        <v>58</v>
      </c>
      <c r="D30" s="36">
        <f t="shared" si="8"/>
        <v>5749.103630000006</v>
      </c>
      <c r="E30" s="114"/>
      <c r="F30" s="36">
        <f t="shared" ref="F30:F31" si="15">F115-F78</f>
        <v>4588.4639500000949</v>
      </c>
      <c r="G30" s="144">
        <f>G115-G78</f>
        <v>6175.5793000002104</v>
      </c>
      <c r="H30" s="11"/>
      <c r="I30" s="484"/>
      <c r="J30" s="194"/>
      <c r="K30" s="254"/>
      <c r="L30" s="120"/>
      <c r="M30" s="120"/>
      <c r="N30" s="120"/>
    </row>
    <row r="31" spans="1:14" ht="15.9" customHeight="1" x14ac:dyDescent="0.25">
      <c r="A31" s="478"/>
      <c r="B31" s="480"/>
      <c r="C31" s="72" t="s">
        <v>74</v>
      </c>
      <c r="D31" s="36">
        <f t="shared" si="8"/>
        <v>1341.5106399999938</v>
      </c>
      <c r="E31" s="114"/>
      <c r="F31" s="36">
        <f t="shared" si="15"/>
        <v>1018.6839100000002</v>
      </c>
      <c r="G31" s="144">
        <f>G116-G79</f>
        <v>1456.2779600000001</v>
      </c>
      <c r="H31" s="7"/>
      <c r="I31" s="484"/>
      <c r="J31" s="194"/>
      <c r="K31" s="254"/>
      <c r="L31" s="120"/>
      <c r="M31" s="120"/>
      <c r="N31" s="120"/>
    </row>
    <row r="32" spans="1:14" s="7" customFormat="1" ht="18" customHeight="1" x14ac:dyDescent="0.3">
      <c r="A32" s="478"/>
      <c r="B32" s="481"/>
      <c r="C32" s="47" t="s">
        <v>55</v>
      </c>
      <c r="D32" s="48">
        <f>+D10+SUM(D21:D31)</f>
        <v>1577396.9773700002</v>
      </c>
      <c r="E32" s="116"/>
      <c r="F32" s="48">
        <f>+F10+SUM(F21:F31)</f>
        <v>1427723.0664200021</v>
      </c>
      <c r="G32" s="48">
        <f>+G10+SUM(G21:G31)</f>
        <v>1799386.5108500002</v>
      </c>
      <c r="I32" s="485"/>
      <c r="J32" s="15"/>
      <c r="K32" s="163"/>
      <c r="L32" s="129"/>
      <c r="M32" s="129"/>
      <c r="N32" s="129"/>
    </row>
    <row r="33" spans="1:14" ht="6.6" customHeight="1" x14ac:dyDescent="0.3">
      <c r="A33" s="478"/>
      <c r="B33" s="21"/>
      <c r="C33" s="34"/>
      <c r="D33" s="17"/>
      <c r="E33" s="17"/>
      <c r="F33" s="17"/>
      <c r="G33" s="17"/>
      <c r="H33" s="7"/>
      <c r="I33" s="35"/>
      <c r="J33" s="5"/>
      <c r="K33" s="181"/>
      <c r="L33" s="129"/>
      <c r="M33" s="129"/>
      <c r="N33" s="129"/>
    </row>
    <row r="34" spans="1:14" ht="18.75" customHeight="1" x14ac:dyDescent="0.25">
      <c r="A34" s="478"/>
      <c r="B34" s="486" t="s">
        <v>22</v>
      </c>
      <c r="C34" s="37" t="s">
        <v>38</v>
      </c>
      <c r="D34" s="38">
        <f>D119</f>
        <v>319894.62161000038</v>
      </c>
      <c r="E34" s="117"/>
      <c r="F34" s="38">
        <f>F119</f>
        <v>267952.35525999981</v>
      </c>
      <c r="G34" s="38">
        <f>G119-G82</f>
        <v>287672.85359960102</v>
      </c>
      <c r="H34" s="7"/>
      <c r="I34" s="483">
        <f>+G36/G41</f>
        <v>0.1467966504471489</v>
      </c>
      <c r="K34" s="181"/>
      <c r="L34" s="129"/>
      <c r="M34" s="129"/>
      <c r="N34" s="129"/>
    </row>
    <row r="35" spans="1:14" ht="18.75" customHeight="1" x14ac:dyDescent="0.25">
      <c r="A35" s="478"/>
      <c r="B35" s="487"/>
      <c r="C35" s="39" t="s">
        <v>39</v>
      </c>
      <c r="D35" s="36">
        <f>D120</f>
        <v>25221.970290000001</v>
      </c>
      <c r="E35" s="117"/>
      <c r="F35" s="36">
        <f>F120</f>
        <v>27288.01246999998</v>
      </c>
      <c r="G35" s="36">
        <f>G120-G83</f>
        <v>21917.952379999999</v>
      </c>
      <c r="H35" s="7"/>
      <c r="I35" s="484"/>
      <c r="K35" s="181"/>
      <c r="L35" s="129"/>
      <c r="M35" s="129"/>
      <c r="N35" s="129"/>
    </row>
    <row r="36" spans="1:14" s="7" customFormat="1" ht="18.75" customHeight="1" x14ac:dyDescent="0.25">
      <c r="A36" s="478"/>
      <c r="B36" s="488"/>
      <c r="C36" s="96" t="s">
        <v>61</v>
      </c>
      <c r="D36" s="48">
        <f>SUM(D34:D35)</f>
        <v>345116.59190000041</v>
      </c>
      <c r="F36" s="48">
        <f>SUM(F34:F35)</f>
        <v>295240.36772999977</v>
      </c>
      <c r="G36" s="48">
        <f>SUM(G34:G35)</f>
        <v>309590.80597960099</v>
      </c>
      <c r="H36" s="11"/>
      <c r="I36" s="485"/>
      <c r="K36" s="181"/>
      <c r="L36" s="129"/>
    </row>
    <row r="37" spans="1:14" s="7" customFormat="1" ht="15.6" x14ac:dyDescent="0.3">
      <c r="A37" s="478"/>
      <c r="B37" s="21"/>
      <c r="C37" s="18"/>
      <c r="D37" s="94"/>
      <c r="E37" s="94"/>
      <c r="F37" s="94"/>
      <c r="G37" s="94"/>
      <c r="H37" s="11"/>
      <c r="I37" s="35"/>
      <c r="K37" s="163"/>
      <c r="L37" s="129"/>
    </row>
    <row r="38" spans="1:14" s="7" customFormat="1" ht="15.75" customHeight="1" x14ac:dyDescent="0.25">
      <c r="A38" s="478"/>
      <c r="B38" s="489" t="s">
        <v>24</v>
      </c>
      <c r="C38" s="489"/>
      <c r="D38" s="49">
        <f t="shared" ref="D38:F38" si="16">D41-D39</f>
        <v>854398.53234999999</v>
      </c>
      <c r="F38" s="49">
        <f t="shared" si="16"/>
        <v>746910.37970000063</v>
      </c>
      <c r="G38" s="49">
        <f>G41-G39</f>
        <v>965487.03906999994</v>
      </c>
      <c r="H38" s="11"/>
      <c r="I38" s="50">
        <f>+G38/$G$41</f>
        <v>0.45779868344976049</v>
      </c>
      <c r="K38" s="163"/>
      <c r="L38" s="124"/>
    </row>
    <row r="39" spans="1:14" s="7" customFormat="1" ht="15.75" customHeight="1" x14ac:dyDescent="0.25">
      <c r="A39" s="478"/>
      <c r="B39" s="489" t="s">
        <v>25</v>
      </c>
      <c r="C39" s="489"/>
      <c r="D39" s="49">
        <f>+D21+D22+D23+D36</f>
        <v>1068115.0369200006</v>
      </c>
      <c r="F39" s="49">
        <f>+F21+F22+F23+F36</f>
        <v>976053.05445000133</v>
      </c>
      <c r="G39" s="49">
        <f>+G21+G22+G23+G36</f>
        <v>1143490.2777596014</v>
      </c>
      <c r="H39" s="61"/>
      <c r="I39" s="50">
        <f>+G39/$G$41</f>
        <v>0.54220131655023951</v>
      </c>
      <c r="K39" s="427"/>
      <c r="L39" s="124"/>
    </row>
    <row r="40" spans="1:14" ht="13.8" x14ac:dyDescent="0.25">
      <c r="B40" s="21"/>
      <c r="C40" s="18"/>
      <c r="D40" s="22"/>
      <c r="E40" s="16"/>
      <c r="F40" s="20"/>
      <c r="G40" s="20"/>
      <c r="H40" s="11"/>
      <c r="I40" s="21"/>
      <c r="K40" s="427"/>
      <c r="L40" s="25"/>
    </row>
    <row r="41" spans="1:14" ht="24.75" customHeight="1" x14ac:dyDescent="0.3">
      <c r="A41" s="490" t="s">
        <v>26</v>
      </c>
      <c r="B41" s="452" t="s">
        <v>75</v>
      </c>
      <c r="C41" s="453"/>
      <c r="D41" s="43">
        <f>+D32+D36</f>
        <v>1922513.5692700006</v>
      </c>
      <c r="E41" s="109"/>
      <c r="F41" s="43">
        <f>+F32+F36</f>
        <v>1722963.434150002</v>
      </c>
      <c r="G41" s="43">
        <f>+G32+G36</f>
        <v>2108977.3168296013</v>
      </c>
      <c r="H41" s="11"/>
      <c r="I41" s="406">
        <f>G41+G52-G130</f>
        <v>0</v>
      </c>
      <c r="J41" s="406"/>
      <c r="K41" s="163"/>
      <c r="L41" s="25"/>
    </row>
    <row r="42" spans="1:14" ht="14.25" customHeight="1" x14ac:dyDescent="0.25">
      <c r="A42" s="490"/>
      <c r="B42" s="450" t="s">
        <v>49</v>
      </c>
      <c r="C42" s="451"/>
      <c r="D42" s="40"/>
      <c r="E42" s="7"/>
      <c r="F42" s="206">
        <f>F131</f>
        <v>184335.65197000001</v>
      </c>
      <c r="G42" s="206">
        <f>G131</f>
        <v>279329.40695999807</v>
      </c>
      <c r="H42" s="11"/>
      <c r="I42" s="103"/>
      <c r="L42" s="25"/>
    </row>
    <row r="43" spans="1:14" ht="14.25" customHeight="1" x14ac:dyDescent="0.25">
      <c r="A43" s="490"/>
      <c r="B43" s="450" t="s">
        <v>50</v>
      </c>
      <c r="C43" s="451"/>
      <c r="D43" s="40"/>
      <c r="E43" s="7"/>
      <c r="F43" s="206">
        <f>F132</f>
        <v>8187.9222100000006</v>
      </c>
      <c r="G43" s="206">
        <f>G132</f>
        <v>4791.8789999999999</v>
      </c>
      <c r="H43" s="11"/>
      <c r="I43" s="103"/>
      <c r="L43" s="25"/>
    </row>
    <row r="44" spans="1:14" ht="25.5" customHeight="1" x14ac:dyDescent="0.25">
      <c r="A44" s="490"/>
      <c r="B44" s="452" t="s">
        <v>76</v>
      </c>
      <c r="C44" s="453"/>
      <c r="D44" s="43">
        <f>+D41</f>
        <v>1922513.5692700006</v>
      </c>
      <c r="E44" s="61"/>
      <c r="F44" s="45">
        <f t="shared" ref="F44" si="17">+F41-F42-F43</f>
        <v>1530439.859970002</v>
      </c>
      <c r="G44" s="45">
        <f>+G41-G42-G43</f>
        <v>1824856.0308696034</v>
      </c>
      <c r="H44" s="11"/>
      <c r="I44" s="61"/>
      <c r="L44" s="25"/>
    </row>
    <row r="45" spans="1:14" ht="14.25" customHeight="1" x14ac:dyDescent="0.25">
      <c r="A45" s="490"/>
      <c r="B45" s="450" t="s">
        <v>77</v>
      </c>
      <c r="C45" s="451"/>
      <c r="D45" s="51"/>
      <c r="E45" s="61"/>
      <c r="F45" s="36">
        <f>F134</f>
        <v>129956.82165000748</v>
      </c>
      <c r="G45" s="36">
        <f>G134</f>
        <v>89263.744999999995</v>
      </c>
      <c r="H45" s="11"/>
      <c r="I45" s="110"/>
      <c r="K45" s="427"/>
      <c r="L45" s="25"/>
    </row>
    <row r="46" spans="1:14" ht="33" customHeight="1" x14ac:dyDescent="0.25">
      <c r="A46" s="490"/>
      <c r="B46" s="470" t="s">
        <v>84</v>
      </c>
      <c r="C46" s="471"/>
      <c r="D46" s="43">
        <f>+D44</f>
        <v>1922513.5692700006</v>
      </c>
      <c r="E46" s="61"/>
      <c r="F46" s="46">
        <f t="shared" ref="F46:G46" si="18">+F44-F45</f>
        <v>1400483.0383199945</v>
      </c>
      <c r="G46" s="46">
        <f t="shared" si="18"/>
        <v>1735592.2858696035</v>
      </c>
      <c r="H46" s="11"/>
      <c r="I46" s="61"/>
      <c r="L46" s="25"/>
      <c r="M46" s="13"/>
    </row>
    <row r="47" spans="1:14" customFormat="1" ht="14.4" x14ac:dyDescent="0.3">
      <c r="K47" s="427"/>
      <c r="L47" s="126"/>
    </row>
    <row r="48" spans="1:14" customFormat="1" ht="27.75" customHeight="1" x14ac:dyDescent="0.3">
      <c r="A48" s="472" t="s">
        <v>48</v>
      </c>
      <c r="B48" s="473"/>
      <c r="C48" s="473"/>
      <c r="D48" s="473"/>
      <c r="E48" s="473"/>
      <c r="F48" s="473"/>
      <c r="G48" s="473"/>
      <c r="H48" s="473"/>
      <c r="I48" s="474"/>
      <c r="K48" s="163"/>
      <c r="L48" s="126"/>
    </row>
    <row r="49" spans="1:13" customFormat="1" ht="8.25" customHeight="1" x14ac:dyDescent="0.3">
      <c r="K49" s="163"/>
      <c r="L49" s="126"/>
    </row>
    <row r="50" spans="1:13" s="5" customFormat="1" ht="30" customHeight="1" x14ac:dyDescent="0.3">
      <c r="C50" s="41"/>
      <c r="D50" s="73" t="str">
        <f>D8</f>
        <v>Meta 
2026</v>
      </c>
      <c r="F50" s="73" t="str">
        <f>+F8</f>
        <v>Recaudación
 2025</v>
      </c>
      <c r="G50" s="73" t="str">
        <f>+G8</f>
        <v>Recaudación 
2026</v>
      </c>
      <c r="I50"/>
      <c r="K50" s="163"/>
      <c r="L50" s="28"/>
    </row>
    <row r="51" spans="1:13" s="28" customFormat="1" ht="14.4" x14ac:dyDescent="0.3">
      <c r="C51" s="233"/>
      <c r="D51" s="167"/>
      <c r="F51" s="167"/>
      <c r="G51" s="167"/>
      <c r="I51" s="126"/>
      <c r="J51" s="28" t="s">
        <v>62</v>
      </c>
      <c r="K51" s="163"/>
    </row>
    <row r="52" spans="1:13" s="28" customFormat="1" ht="15.6" x14ac:dyDescent="0.3">
      <c r="A52" s="439" t="s">
        <v>47</v>
      </c>
      <c r="B52" s="439"/>
      <c r="C52" s="439"/>
      <c r="D52" s="81"/>
      <c r="E52"/>
      <c r="F52" s="81">
        <f>F55+F86</f>
        <v>45609.251109999954</v>
      </c>
      <c r="G52" s="81">
        <f>G55+G86</f>
        <v>165.30165</v>
      </c>
      <c r="I52" s="280"/>
      <c r="K52" s="163"/>
    </row>
    <row r="53" spans="1:13" s="28" customFormat="1" ht="9.4499999999999993" customHeight="1" x14ac:dyDescent="0.3">
      <c r="C53" s="233"/>
      <c r="D53" s="167"/>
      <c r="F53" s="167"/>
      <c r="G53" s="167"/>
      <c r="I53" s="126"/>
      <c r="K53" s="163"/>
    </row>
    <row r="54" spans="1:13" customFormat="1" ht="8.25" customHeight="1" x14ac:dyDescent="0.3">
      <c r="K54" s="163"/>
      <c r="L54" s="126"/>
    </row>
    <row r="55" spans="1:13" s="7" customFormat="1" ht="19.5" customHeight="1" x14ac:dyDescent="0.3">
      <c r="A55" s="475" t="s">
        <v>93</v>
      </c>
      <c r="B55" s="475"/>
      <c r="C55" s="476"/>
      <c r="D55" s="194"/>
      <c r="E55"/>
      <c r="F55" s="234">
        <f>SUM(F67:F79)+F58+F84</f>
        <v>45578.663209999955</v>
      </c>
      <c r="G55" s="234">
        <f>SUM(G67:G79)+G58+G84</f>
        <v>0</v>
      </c>
      <c r="H55"/>
      <c r="I55" s="181"/>
      <c r="J55" s="124"/>
      <c r="K55" s="163"/>
    </row>
    <row r="56" spans="1:13" customFormat="1" ht="6" customHeight="1" x14ac:dyDescent="0.3">
      <c r="I56" s="126"/>
      <c r="J56" s="126"/>
      <c r="K56" s="426"/>
      <c r="L56" s="2"/>
      <c r="M56" s="2"/>
    </row>
    <row r="57" spans="1:13" customFormat="1" ht="0.6" customHeight="1" outlineLevel="1" x14ac:dyDescent="0.3">
      <c r="I57" s="126"/>
      <c r="J57" s="126"/>
      <c r="K57" s="182"/>
      <c r="L57" s="2"/>
      <c r="M57" s="2"/>
    </row>
    <row r="58" spans="1:13" s="5" customFormat="1" ht="15.9" hidden="1" customHeight="1" outlineLevel="2" x14ac:dyDescent="0.3">
      <c r="A58" s="477" t="s">
        <v>20</v>
      </c>
      <c r="B58" s="511" t="s">
        <v>21</v>
      </c>
      <c r="C58" s="63" t="s">
        <v>1</v>
      </c>
      <c r="D58" s="169"/>
      <c r="E58" s="65"/>
      <c r="F58" s="78">
        <v>35644.772239999955</v>
      </c>
      <c r="G58" s="78">
        <v>0</v>
      </c>
      <c r="H58"/>
      <c r="I58" s="127"/>
      <c r="K58" s="182"/>
    </row>
    <row r="59" spans="1:13" s="5" customFormat="1" ht="15.9" hidden="1" customHeight="1" outlineLevel="2" x14ac:dyDescent="0.3">
      <c r="A59" s="477"/>
      <c r="B59" s="511"/>
      <c r="C59" s="67" t="s">
        <v>11</v>
      </c>
      <c r="D59" s="169"/>
      <c r="E59" s="65"/>
      <c r="F59" s="68">
        <v>10905.5626999999</v>
      </c>
      <c r="G59" s="68">
        <v>0</v>
      </c>
      <c r="H59"/>
      <c r="I59" s="127"/>
      <c r="K59" s="194"/>
    </row>
    <row r="60" spans="1:13" s="5" customFormat="1" ht="15.9" hidden="1" customHeight="1" outlineLevel="2" x14ac:dyDescent="0.3">
      <c r="A60" s="477"/>
      <c r="B60" s="511"/>
      <c r="C60" s="67" t="s">
        <v>15</v>
      </c>
      <c r="D60" s="169"/>
      <c r="E60" s="65"/>
      <c r="F60" s="68">
        <v>1098.343119999998</v>
      </c>
      <c r="G60" s="68">
        <v>0</v>
      </c>
      <c r="H60"/>
      <c r="I60" s="127"/>
      <c r="K60" s="194"/>
    </row>
    <row r="61" spans="1:13" s="5" customFormat="1" ht="15.9" hidden="1" customHeight="1" outlineLevel="2" x14ac:dyDescent="0.3">
      <c r="A61" s="477"/>
      <c r="B61" s="511"/>
      <c r="C61" s="67" t="s">
        <v>2</v>
      </c>
      <c r="D61" s="169"/>
      <c r="E61" s="65"/>
      <c r="F61" s="68">
        <v>23640.86642000002</v>
      </c>
      <c r="G61" s="68">
        <v>0</v>
      </c>
      <c r="H61"/>
      <c r="I61" s="127"/>
      <c r="K61" s="194"/>
    </row>
    <row r="62" spans="1:13" s="5" customFormat="1" ht="15.9" hidden="1" customHeight="1" outlineLevel="2" x14ac:dyDescent="0.3">
      <c r="A62" s="477"/>
      <c r="B62" s="511"/>
      <c r="C62" s="70" t="s">
        <v>14</v>
      </c>
      <c r="D62" s="169"/>
      <c r="E62" s="65"/>
      <c r="F62" s="68">
        <v>4527.0732200000002</v>
      </c>
      <c r="G62" s="68">
        <v>0</v>
      </c>
      <c r="H62"/>
      <c r="I62" s="127"/>
      <c r="K62" s="194"/>
    </row>
    <row r="63" spans="1:13" s="5" customFormat="1" ht="15.9" hidden="1" customHeight="1" outlineLevel="2" x14ac:dyDescent="0.3">
      <c r="A63" s="477"/>
      <c r="B63" s="511"/>
      <c r="C63" s="70" t="s">
        <v>13</v>
      </c>
      <c r="D63" s="169"/>
      <c r="E63" s="65"/>
      <c r="F63" s="68">
        <v>18808.507949999999</v>
      </c>
      <c r="G63" s="68">
        <v>0</v>
      </c>
      <c r="H63"/>
      <c r="I63" s="127"/>
      <c r="K63" s="194"/>
    </row>
    <row r="64" spans="1:13" s="5" customFormat="1" ht="15.9" hidden="1" customHeight="1" outlineLevel="2" x14ac:dyDescent="0.3">
      <c r="A64" s="477"/>
      <c r="B64" s="511"/>
      <c r="C64" s="70" t="s">
        <v>12</v>
      </c>
      <c r="D64" s="169"/>
      <c r="E64" s="65"/>
      <c r="F64" s="68">
        <v>254.65696999999992</v>
      </c>
      <c r="G64" s="68">
        <v>0</v>
      </c>
      <c r="H64"/>
      <c r="I64" s="127"/>
      <c r="K64" s="194"/>
    </row>
    <row r="65" spans="1:11" s="5" customFormat="1" ht="15.9" hidden="1" customHeight="1" outlineLevel="2" x14ac:dyDescent="0.3">
      <c r="A65" s="477"/>
      <c r="B65" s="511"/>
      <c r="C65" s="70" t="s">
        <v>63</v>
      </c>
      <c r="D65" s="169"/>
      <c r="E65" s="65"/>
      <c r="F65" s="68">
        <v>50.628279999999975</v>
      </c>
      <c r="G65" s="68">
        <v>0</v>
      </c>
      <c r="H65"/>
      <c r="I65" s="127"/>
      <c r="K65" s="194"/>
    </row>
    <row r="66" spans="1:11" s="5" customFormat="1" ht="15.9" hidden="1" customHeight="1" outlineLevel="2" x14ac:dyDescent="0.3">
      <c r="A66" s="477"/>
      <c r="B66" s="511"/>
      <c r="C66" s="70" t="s">
        <v>67</v>
      </c>
      <c r="D66" s="169"/>
      <c r="E66" s="65"/>
      <c r="F66" s="68">
        <v>0</v>
      </c>
      <c r="G66" s="68">
        <v>0</v>
      </c>
      <c r="H66"/>
      <c r="I66" s="127"/>
      <c r="K66" s="194"/>
    </row>
    <row r="67" spans="1:11" s="5" customFormat="1" ht="15.9" hidden="1" customHeight="1" outlineLevel="2" x14ac:dyDescent="0.3">
      <c r="A67" s="477"/>
      <c r="B67" s="511"/>
      <c r="C67" s="71" t="s">
        <v>40</v>
      </c>
      <c r="D67" s="169"/>
      <c r="E67" s="65"/>
      <c r="F67" s="68">
        <v>5662.7231800000227</v>
      </c>
      <c r="G67" s="68">
        <v>0</v>
      </c>
      <c r="H67"/>
      <c r="I67" s="127"/>
      <c r="K67" s="194"/>
    </row>
    <row r="68" spans="1:11" s="5" customFormat="1" ht="15.9" hidden="1" customHeight="1" outlineLevel="2" x14ac:dyDescent="0.3">
      <c r="A68" s="477"/>
      <c r="B68" s="511"/>
      <c r="C68" s="71" t="s">
        <v>41</v>
      </c>
      <c r="D68" s="169"/>
      <c r="E68" s="65"/>
      <c r="F68" s="68">
        <v>304.4310700000006</v>
      </c>
      <c r="G68" s="68">
        <v>0</v>
      </c>
      <c r="H68"/>
      <c r="I68" s="127"/>
      <c r="K68" s="194"/>
    </row>
    <row r="69" spans="1:11" s="5" customFormat="1" ht="15.9" hidden="1" customHeight="1" outlineLevel="2" x14ac:dyDescent="0.3">
      <c r="A69" s="477"/>
      <c r="B69" s="511"/>
      <c r="C69" s="72" t="s">
        <v>18</v>
      </c>
      <c r="D69" s="169"/>
      <c r="E69" s="65"/>
      <c r="F69" s="68">
        <v>24.993040000000001</v>
      </c>
      <c r="G69" s="68">
        <v>0</v>
      </c>
      <c r="H69"/>
      <c r="I69" s="127"/>
      <c r="K69" s="194"/>
    </row>
    <row r="70" spans="1:11" s="5" customFormat="1" ht="15.9" hidden="1" customHeight="1" outlineLevel="2" x14ac:dyDescent="0.3">
      <c r="A70" s="477"/>
      <c r="B70" s="511"/>
      <c r="C70" s="72" t="s">
        <v>5</v>
      </c>
      <c r="D70" s="169"/>
      <c r="E70" s="65"/>
      <c r="F70" s="68">
        <v>1278.2096999999769</v>
      </c>
      <c r="G70" s="68">
        <v>0</v>
      </c>
      <c r="H70"/>
      <c r="I70" s="127"/>
      <c r="K70" s="194"/>
    </row>
    <row r="71" spans="1:11" s="5" customFormat="1" ht="15.9" hidden="1" customHeight="1" outlineLevel="2" x14ac:dyDescent="0.3">
      <c r="A71" s="477"/>
      <c r="B71" s="511"/>
      <c r="C71" s="72" t="s">
        <v>6</v>
      </c>
      <c r="D71" s="169"/>
      <c r="E71" s="65"/>
      <c r="F71" s="68">
        <v>297.4871099999998</v>
      </c>
      <c r="G71" s="68">
        <v>0</v>
      </c>
      <c r="H71"/>
      <c r="I71" s="127"/>
      <c r="K71" s="194"/>
    </row>
    <row r="72" spans="1:11" s="5" customFormat="1" ht="15.9" hidden="1" customHeight="1" outlineLevel="2" x14ac:dyDescent="0.3">
      <c r="A72" s="477"/>
      <c r="B72" s="511"/>
      <c r="C72" s="72" t="s">
        <v>16</v>
      </c>
      <c r="D72" s="169"/>
      <c r="E72" s="65"/>
      <c r="F72" s="68">
        <v>0</v>
      </c>
      <c r="G72" s="68">
        <v>0</v>
      </c>
      <c r="H72"/>
      <c r="I72" s="127"/>
      <c r="K72" s="194"/>
    </row>
    <row r="73" spans="1:11" s="5" customFormat="1" ht="15.9" hidden="1" customHeight="1" outlineLevel="2" x14ac:dyDescent="0.3">
      <c r="A73" s="477"/>
      <c r="B73" s="511"/>
      <c r="C73" s="72" t="s">
        <v>7</v>
      </c>
      <c r="D73" s="169"/>
      <c r="E73" s="65"/>
      <c r="F73" s="68">
        <v>34.745230000000006</v>
      </c>
      <c r="G73" s="68">
        <v>0</v>
      </c>
      <c r="H73"/>
      <c r="I73" s="127"/>
      <c r="K73" s="194"/>
    </row>
    <row r="74" spans="1:11" s="5" customFormat="1" ht="15.9" hidden="1" customHeight="1" outlineLevel="2" x14ac:dyDescent="0.3">
      <c r="A74" s="477"/>
      <c r="B74" s="511"/>
      <c r="C74" s="72" t="s">
        <v>17</v>
      </c>
      <c r="D74" s="169"/>
      <c r="E74" s="65"/>
      <c r="F74" s="68">
        <v>0</v>
      </c>
      <c r="G74" s="68">
        <v>0</v>
      </c>
      <c r="H74"/>
      <c r="I74" s="127"/>
      <c r="K74" s="194"/>
    </row>
    <row r="75" spans="1:11" s="5" customFormat="1" ht="15.9" hidden="1" customHeight="1" outlineLevel="2" x14ac:dyDescent="0.3">
      <c r="A75" s="477"/>
      <c r="B75" s="511"/>
      <c r="C75" s="72" t="s">
        <v>94</v>
      </c>
      <c r="D75" s="169"/>
      <c r="E75" s="65"/>
      <c r="F75" s="68">
        <v>149.47342</v>
      </c>
      <c r="G75" s="68">
        <v>0</v>
      </c>
      <c r="H75"/>
      <c r="I75" s="127"/>
      <c r="K75" s="194"/>
    </row>
    <row r="76" spans="1:11" s="5" customFormat="1" ht="15.9" hidden="1" customHeight="1" outlineLevel="2" x14ac:dyDescent="0.3">
      <c r="A76" s="477"/>
      <c r="B76" s="511"/>
      <c r="C76" s="72" t="s">
        <v>95</v>
      </c>
      <c r="D76" s="169"/>
      <c r="E76" s="65"/>
      <c r="F76" s="68">
        <v>0</v>
      </c>
      <c r="G76" s="68">
        <v>0</v>
      </c>
      <c r="H76"/>
      <c r="I76" s="127"/>
      <c r="K76" s="194"/>
    </row>
    <row r="77" spans="1:11" s="5" customFormat="1" ht="15.9" hidden="1" customHeight="1" outlineLevel="2" x14ac:dyDescent="0.3">
      <c r="A77" s="477"/>
      <c r="B77" s="511"/>
      <c r="C77" s="72" t="s">
        <v>57</v>
      </c>
      <c r="D77" s="169"/>
      <c r="E77" s="65"/>
      <c r="F77" s="68">
        <v>0</v>
      </c>
      <c r="G77" s="68">
        <v>0</v>
      </c>
      <c r="H77"/>
      <c r="I77" s="127"/>
      <c r="K77" s="194"/>
    </row>
    <row r="78" spans="1:11" s="5" customFormat="1" ht="15.9" hidden="1" customHeight="1" outlineLevel="2" x14ac:dyDescent="0.3">
      <c r="A78" s="477"/>
      <c r="B78" s="511"/>
      <c r="C78" s="72" t="s">
        <v>58</v>
      </c>
      <c r="D78" s="169"/>
      <c r="E78" s="65"/>
      <c r="F78" s="68">
        <v>0</v>
      </c>
      <c r="G78" s="68">
        <v>0</v>
      </c>
      <c r="H78"/>
      <c r="I78" s="127"/>
      <c r="K78" s="194"/>
    </row>
    <row r="79" spans="1:11" s="5" customFormat="1" ht="15.9" hidden="1" customHeight="1" outlineLevel="2" x14ac:dyDescent="0.3">
      <c r="A79" s="477"/>
      <c r="B79" s="511"/>
      <c r="C79" s="72" t="s">
        <v>8</v>
      </c>
      <c r="D79" s="169"/>
      <c r="E79" s="65"/>
      <c r="F79" s="68">
        <v>2181.8282199999999</v>
      </c>
      <c r="G79" s="68">
        <v>0</v>
      </c>
      <c r="H79"/>
      <c r="I79" s="127"/>
      <c r="K79" s="194"/>
    </row>
    <row r="80" spans="1:11" s="5" customFormat="1" ht="15.9" hidden="1" customHeight="1" outlineLevel="2" x14ac:dyDescent="0.3">
      <c r="A80" s="477"/>
      <c r="B80" s="511"/>
      <c r="C80" s="174" t="s">
        <v>55</v>
      </c>
      <c r="D80" s="169"/>
      <c r="E80" s="65"/>
      <c r="F80" s="178">
        <f>SUM(F67:F79)+F58</f>
        <v>45578.663209999955</v>
      </c>
      <c r="G80" s="178">
        <f>SUM(G67:G79)+G58</f>
        <v>0</v>
      </c>
      <c r="H80"/>
      <c r="I80" s="127"/>
      <c r="K80" s="194"/>
    </row>
    <row r="81" spans="1:12" s="5" customFormat="1" ht="6" hidden="1" customHeight="1" outlineLevel="2" x14ac:dyDescent="0.3">
      <c r="A81" s="477"/>
      <c r="B81" s="171"/>
      <c r="C81" s="175"/>
      <c r="D81" s="169"/>
      <c r="E81" s="173"/>
      <c r="F81" s="169"/>
      <c r="G81" s="169"/>
      <c r="H81"/>
      <c r="I81" s="127"/>
      <c r="K81" s="194"/>
    </row>
    <row r="82" spans="1:12" s="5" customFormat="1" ht="15.9" hidden="1" customHeight="1" outlineLevel="2" x14ac:dyDescent="0.3">
      <c r="A82" s="477"/>
      <c r="B82" s="512" t="s">
        <v>22</v>
      </c>
      <c r="C82" s="37" t="s">
        <v>38</v>
      </c>
      <c r="D82" s="169"/>
      <c r="E82" s="65"/>
      <c r="F82" s="78">
        <v>0</v>
      </c>
      <c r="G82" s="78">
        <v>0</v>
      </c>
      <c r="H82"/>
      <c r="I82" s="127"/>
      <c r="K82" s="194"/>
    </row>
    <row r="83" spans="1:12" s="5" customFormat="1" ht="15.9" hidden="1" customHeight="1" outlineLevel="2" x14ac:dyDescent="0.3">
      <c r="A83" s="477"/>
      <c r="B83" s="512"/>
      <c r="C83" s="39" t="s">
        <v>39</v>
      </c>
      <c r="D83" s="169"/>
      <c r="E83" s="65"/>
      <c r="F83" s="68">
        <v>0</v>
      </c>
      <c r="G83" s="68">
        <v>0</v>
      </c>
      <c r="H83"/>
      <c r="I83" s="127"/>
      <c r="K83" s="194"/>
    </row>
    <row r="84" spans="1:12" s="5" customFormat="1" ht="15.9" hidden="1" customHeight="1" outlineLevel="2" x14ac:dyDescent="0.3">
      <c r="A84" s="477"/>
      <c r="B84" s="512"/>
      <c r="C84" s="74" t="s">
        <v>61</v>
      </c>
      <c r="D84" s="169"/>
      <c r="E84" s="65"/>
      <c r="F84" s="221">
        <f>F83+F82</f>
        <v>0</v>
      </c>
      <c r="G84" s="221">
        <f>G83+G82</f>
        <v>0</v>
      </c>
      <c r="H84"/>
      <c r="I84" s="127"/>
      <c r="K84" s="194"/>
    </row>
    <row r="85" spans="1:12" s="28" customFormat="1" ht="15.9" customHeight="1" outlineLevel="1" collapsed="1" x14ac:dyDescent="0.3">
      <c r="A85" s="170"/>
      <c r="B85" s="171"/>
      <c r="C85" s="172"/>
      <c r="D85" s="169"/>
      <c r="E85" s="173"/>
      <c r="F85" s="169"/>
      <c r="G85" s="169"/>
      <c r="H85" s="126"/>
      <c r="I85" s="127"/>
      <c r="K85" s="194"/>
    </row>
    <row r="86" spans="1:12" s="28" customFormat="1" ht="15.9" customHeight="1" outlineLevel="1" x14ac:dyDescent="0.3">
      <c r="A86" s="440"/>
      <c r="B86" s="443" t="s">
        <v>187</v>
      </c>
      <c r="C86" s="322" t="s">
        <v>188</v>
      </c>
      <c r="D86" s="324">
        <f>D88+D87</f>
        <v>0</v>
      </c>
      <c r="E86" s="169"/>
      <c r="F86" s="324">
        <f>F88+F87</f>
        <v>30.587899999999991</v>
      </c>
      <c r="G86" s="324">
        <f>G88+G87</f>
        <v>165.30165</v>
      </c>
      <c r="H86" s="126"/>
      <c r="I86" s="122"/>
      <c r="K86" s="194"/>
    </row>
    <row r="87" spans="1:12" s="28" customFormat="1" ht="14.4" outlineLevel="1" x14ac:dyDescent="0.3">
      <c r="A87" s="441"/>
      <c r="B87" s="443"/>
      <c r="C87" s="336" t="s">
        <v>94</v>
      </c>
      <c r="D87" s="325">
        <f>D123-D75</f>
        <v>0</v>
      </c>
      <c r="E87" s="169"/>
      <c r="F87" s="325">
        <f>F123-F75</f>
        <v>30.587899999999991</v>
      </c>
      <c r="G87" s="325">
        <f>G123</f>
        <v>13.23612</v>
      </c>
      <c r="H87" s="126"/>
      <c r="I87" s="127"/>
      <c r="K87" s="181"/>
    </row>
    <row r="88" spans="1:12" s="28" customFormat="1" ht="16.2" outlineLevel="1" x14ac:dyDescent="0.3">
      <c r="A88" s="442"/>
      <c r="B88" s="443"/>
      <c r="C88" s="328" t="s">
        <v>192</v>
      </c>
      <c r="D88" s="325">
        <f>D124</f>
        <v>0</v>
      </c>
      <c r="E88" s="225"/>
      <c r="F88" s="325">
        <f>F124</f>
        <v>0</v>
      </c>
      <c r="G88" s="325">
        <f>G124</f>
        <v>152.06553</v>
      </c>
      <c r="H88" s="126"/>
      <c r="I88" s="127"/>
      <c r="K88" s="181"/>
    </row>
    <row r="89" spans="1:12" s="28" customFormat="1" ht="19.2" customHeight="1" outlineLevel="1" x14ac:dyDescent="0.3">
      <c r="A89" s="519"/>
      <c r="B89" s="521"/>
      <c r="C89" s="411"/>
      <c r="D89" s="374"/>
      <c r="E89" s="169"/>
      <c r="F89" s="374"/>
      <c r="G89" s="374"/>
      <c r="H89" s="126"/>
      <c r="I89" s="127"/>
      <c r="K89" s="181"/>
    </row>
    <row r="90" spans="1:12" s="28" customFormat="1" ht="19.2" customHeight="1" outlineLevel="1" x14ac:dyDescent="0.3">
      <c r="A90" s="520"/>
      <c r="B90" s="522"/>
      <c r="C90" s="412"/>
      <c r="D90" s="413"/>
      <c r="E90" s="169"/>
      <c r="F90" s="413"/>
      <c r="G90" s="413"/>
      <c r="H90" s="126"/>
      <c r="I90" s="127"/>
      <c r="K90" s="422"/>
    </row>
    <row r="91" spans="1:12" ht="33" customHeight="1" x14ac:dyDescent="0.3">
      <c r="A91" s="491" t="s">
        <v>51</v>
      </c>
      <c r="B91" s="492"/>
      <c r="C91" s="492"/>
      <c r="D91" s="492"/>
      <c r="E91" s="492"/>
      <c r="F91" s="492"/>
      <c r="G91" s="492"/>
      <c r="H91" s="492"/>
      <c r="I91" s="493"/>
      <c r="J91"/>
      <c r="K91" s="422"/>
      <c r="L91" s="25"/>
    </row>
    <row r="92" spans="1:12" ht="8.25" customHeight="1" x14ac:dyDescent="0.3">
      <c r="C92" s="3"/>
      <c r="D92"/>
      <c r="G92" s="4"/>
      <c r="K92" s="163"/>
      <c r="L92" s="25"/>
    </row>
    <row r="93" spans="1:12" s="5" customFormat="1" ht="51" customHeight="1" x14ac:dyDescent="0.3">
      <c r="C93" s="41"/>
      <c r="D93" s="82" t="str">
        <f>+D8</f>
        <v>Meta 
2026</v>
      </c>
      <c r="E93"/>
      <c r="F93" s="82" t="str">
        <f>+F8</f>
        <v>Recaudación
 2025</v>
      </c>
      <c r="G93" s="82" t="str">
        <f>+G8</f>
        <v>Recaudación 
2026</v>
      </c>
      <c r="H93"/>
      <c r="I93" s="82" t="str">
        <f>+I8</f>
        <v>Participación de la Recaudación 2026</v>
      </c>
      <c r="J93" s="2"/>
      <c r="K93" s="163"/>
      <c r="L93" s="28"/>
    </row>
    <row r="94" spans="1:12" customFormat="1" ht="6" customHeight="1" x14ac:dyDescent="0.3">
      <c r="J94" s="5"/>
      <c r="K94" s="163"/>
      <c r="L94" s="126"/>
    </row>
    <row r="95" spans="1:12" s="5" customFormat="1" ht="15.9" customHeight="1" x14ac:dyDescent="0.3">
      <c r="A95" s="494" t="s">
        <v>20</v>
      </c>
      <c r="B95" s="435" t="s">
        <v>21</v>
      </c>
      <c r="C95" s="98" t="s">
        <v>1</v>
      </c>
      <c r="D95" s="214">
        <f>D96+D97+D98+D99+D100</f>
        <v>560374.42969000014</v>
      </c>
      <c r="E95" s="65"/>
      <c r="F95" s="214">
        <f>F96+F97+F98+F99+F100</f>
        <v>546076.74847000034</v>
      </c>
      <c r="G95" s="214">
        <f>G96+G97+G98+G99+G100</f>
        <v>650901.31162999978</v>
      </c>
      <c r="H95" s="11"/>
      <c r="I95" s="469">
        <f>+G117/G130</f>
        <v>0.85313648071229431</v>
      </c>
      <c r="J95"/>
      <c r="K95" s="163"/>
      <c r="L95" s="28"/>
    </row>
    <row r="96" spans="1:12" ht="15.9" customHeight="1" outlineLevel="1" x14ac:dyDescent="0.3">
      <c r="A96" s="494"/>
      <c r="B96" s="436"/>
      <c r="C96" s="99" t="s">
        <v>43</v>
      </c>
      <c r="D96" s="68">
        <v>343083.92144000006</v>
      </c>
      <c r="F96" s="68">
        <v>329489.22963000042</v>
      </c>
      <c r="G96" s="68">
        <v>384099.25889999972</v>
      </c>
      <c r="I96" s="464"/>
      <c r="J96" s="12"/>
      <c r="K96" s="428"/>
      <c r="L96" s="25"/>
    </row>
    <row r="97" spans="1:12" s="190" customFormat="1" ht="15.9" customHeight="1" outlineLevel="1" x14ac:dyDescent="0.25">
      <c r="A97" s="494"/>
      <c r="B97" s="436"/>
      <c r="C97" s="266" t="s">
        <v>183</v>
      </c>
      <c r="D97" s="68">
        <v>197600.39510000011</v>
      </c>
      <c r="F97" s="68">
        <v>171427.72274999999</v>
      </c>
      <c r="G97" s="36">
        <v>191275.82588000011</v>
      </c>
      <c r="I97" s="464"/>
      <c r="J97" s="12"/>
      <c r="K97" s="163"/>
      <c r="L97" s="186"/>
    </row>
    <row r="98" spans="1:12" s="190" customFormat="1" ht="15.9" customHeight="1" outlineLevel="1" x14ac:dyDescent="0.25">
      <c r="A98" s="494"/>
      <c r="B98" s="436"/>
      <c r="C98" s="99" t="s">
        <v>182</v>
      </c>
      <c r="D98" s="68">
        <v>0</v>
      </c>
      <c r="F98" s="68">
        <v>0</v>
      </c>
      <c r="G98" s="36">
        <v>48051.580250000006</v>
      </c>
      <c r="I98" s="464"/>
      <c r="J98" s="12"/>
      <c r="K98" s="163"/>
      <c r="L98" s="186"/>
    </row>
    <row r="99" spans="1:12" ht="15.9" customHeight="1" outlineLevel="1" x14ac:dyDescent="0.25">
      <c r="A99" s="494"/>
      <c r="B99" s="436"/>
      <c r="C99" s="99" t="s">
        <v>15</v>
      </c>
      <c r="D99" s="68">
        <v>30.956389999999999</v>
      </c>
      <c r="F99" s="68">
        <v>1229.8689400000001</v>
      </c>
      <c r="G99" s="36">
        <v>179.983</v>
      </c>
      <c r="I99" s="464"/>
      <c r="J99" s="212"/>
      <c r="K99" s="163"/>
      <c r="L99" s="25"/>
    </row>
    <row r="100" spans="1:12" ht="15.9" customHeight="1" outlineLevel="1" x14ac:dyDescent="0.25">
      <c r="A100" s="494"/>
      <c r="B100" s="436"/>
      <c r="C100" s="99" t="s">
        <v>44</v>
      </c>
      <c r="D100" s="414">
        <f>D101+D102+D103+D104+D105</f>
        <v>19659.156759999994</v>
      </c>
      <c r="E100" s="5"/>
      <c r="F100" s="414">
        <f>F101+F102+F103+F104+F105</f>
        <v>43929.927149999996</v>
      </c>
      <c r="G100" s="414">
        <f>G101+G102+G103+G104+G105</f>
        <v>27294.663600000003</v>
      </c>
      <c r="I100" s="464"/>
      <c r="J100" s="13"/>
      <c r="K100" s="364"/>
      <c r="L100" s="25"/>
    </row>
    <row r="101" spans="1:12" ht="15.9" customHeight="1" outlineLevel="1" x14ac:dyDescent="0.25">
      <c r="A101" s="494"/>
      <c r="B101" s="436"/>
      <c r="C101" s="100" t="s">
        <v>14</v>
      </c>
      <c r="D101" s="68">
        <v>7666.7758900000017</v>
      </c>
      <c r="F101" s="68">
        <v>9394.3922100000018</v>
      </c>
      <c r="G101" s="36">
        <v>6676.5547800000049</v>
      </c>
      <c r="I101" s="464"/>
      <c r="K101" s="163"/>
      <c r="L101" s="25"/>
    </row>
    <row r="102" spans="1:12" ht="15.9" customHeight="1" outlineLevel="1" x14ac:dyDescent="0.25">
      <c r="A102" s="494"/>
      <c r="B102" s="436"/>
      <c r="C102" s="100" t="s">
        <v>13</v>
      </c>
      <c r="D102" s="68">
        <v>10497.265989999991</v>
      </c>
      <c r="F102" s="68">
        <v>32537.089919999991</v>
      </c>
      <c r="G102" s="36">
        <v>16804.11493</v>
      </c>
      <c r="I102" s="464"/>
      <c r="K102" s="163"/>
      <c r="L102" s="25"/>
    </row>
    <row r="103" spans="1:12" ht="15.9" customHeight="1" outlineLevel="1" x14ac:dyDescent="0.25">
      <c r="A103" s="494"/>
      <c r="B103" s="436"/>
      <c r="C103" s="100" t="s">
        <v>12</v>
      </c>
      <c r="D103" s="68">
        <v>1490.70047</v>
      </c>
      <c r="F103" s="68">
        <v>1938.14618</v>
      </c>
      <c r="G103" s="36">
        <v>3783.0798300000001</v>
      </c>
      <c r="I103" s="464"/>
      <c r="K103" s="163"/>
      <c r="L103" s="25"/>
    </row>
    <row r="104" spans="1:12" ht="15.9" customHeight="1" outlineLevel="1" x14ac:dyDescent="0.25">
      <c r="A104" s="494"/>
      <c r="B104" s="436"/>
      <c r="C104" s="100" t="s">
        <v>63</v>
      </c>
      <c r="D104" s="68">
        <v>4.4144100000000019</v>
      </c>
      <c r="F104" s="68">
        <v>60.298839999999991</v>
      </c>
      <c r="G104" s="36">
        <v>30.914059999999999</v>
      </c>
      <c r="I104" s="464"/>
      <c r="K104" s="163"/>
      <c r="L104" s="25"/>
    </row>
    <row r="105" spans="1:12" ht="15.9" customHeight="1" outlineLevel="1" x14ac:dyDescent="0.25">
      <c r="A105" s="494"/>
      <c r="B105" s="436"/>
      <c r="C105" s="100" t="s">
        <v>67</v>
      </c>
      <c r="D105" s="68">
        <v>0</v>
      </c>
      <c r="F105" s="68">
        <v>0</v>
      </c>
      <c r="G105" s="36">
        <v>0</v>
      </c>
      <c r="I105" s="464"/>
      <c r="J105" s="121"/>
      <c r="K105" s="163"/>
      <c r="L105" s="25"/>
    </row>
    <row r="106" spans="1:12" ht="15.9" customHeight="1" x14ac:dyDescent="0.25">
      <c r="A106" s="494"/>
      <c r="B106" s="436"/>
      <c r="C106" s="71" t="s">
        <v>40</v>
      </c>
      <c r="D106" s="68">
        <v>686531.38685000013</v>
      </c>
      <c r="F106" s="68">
        <v>651186.59706000146</v>
      </c>
      <c r="G106" s="36">
        <v>795714.56475000049</v>
      </c>
      <c r="H106" s="11"/>
      <c r="I106" s="464"/>
      <c r="K106" s="163"/>
      <c r="L106" s="25"/>
    </row>
    <row r="107" spans="1:12" ht="15.9" customHeight="1" x14ac:dyDescent="0.25">
      <c r="A107" s="494"/>
      <c r="B107" s="436"/>
      <c r="C107" s="101" t="s">
        <v>41</v>
      </c>
      <c r="D107" s="68">
        <v>32947.431230000017</v>
      </c>
      <c r="F107" s="68">
        <v>32221.358920000061</v>
      </c>
      <c r="G107" s="36">
        <v>34022.411129999993</v>
      </c>
      <c r="H107" s="11"/>
      <c r="I107" s="464"/>
      <c r="J107" s="12"/>
      <c r="K107" s="163"/>
    </row>
    <row r="108" spans="1:12" s="5" customFormat="1" ht="15.9" customHeight="1" x14ac:dyDescent="0.25">
      <c r="A108" s="494"/>
      <c r="B108" s="436"/>
      <c r="C108" s="102" t="s">
        <v>122</v>
      </c>
      <c r="D108" s="68">
        <v>3519.6269400000001</v>
      </c>
      <c r="E108" s="2"/>
      <c r="F108" s="68">
        <v>3396.8780299999999</v>
      </c>
      <c r="G108" s="36">
        <v>4162.4959000000008</v>
      </c>
      <c r="H108" s="7"/>
      <c r="I108" s="464"/>
      <c r="K108" s="163"/>
    </row>
    <row r="109" spans="1:12" ht="15.9" customHeight="1" x14ac:dyDescent="0.25">
      <c r="A109" s="494"/>
      <c r="B109" s="436"/>
      <c r="C109" s="102" t="s">
        <v>5</v>
      </c>
      <c r="D109" s="68">
        <v>22750.362189999971</v>
      </c>
      <c r="F109" s="68">
        <v>19807.199219999951</v>
      </c>
      <c r="G109" s="36">
        <v>21691.74842999992</v>
      </c>
      <c r="H109" s="11"/>
      <c r="I109" s="464"/>
      <c r="J109" s="5"/>
    </row>
    <row r="110" spans="1:12" ht="15.9" customHeight="1" x14ac:dyDescent="0.25">
      <c r="A110" s="494"/>
      <c r="B110" s="436"/>
      <c r="C110" s="102" t="s">
        <v>6</v>
      </c>
      <c r="D110" s="68">
        <v>108569.78171</v>
      </c>
      <c r="F110" s="68">
        <v>102755.10763</v>
      </c>
      <c r="G110" s="36">
        <v>121155.04897000011</v>
      </c>
      <c r="H110" s="11"/>
      <c r="I110" s="464"/>
      <c r="J110" s="5"/>
    </row>
    <row r="111" spans="1:12" ht="15.9" customHeight="1" x14ac:dyDescent="0.25">
      <c r="A111" s="494"/>
      <c r="B111" s="436"/>
      <c r="C111" s="102" t="s">
        <v>16</v>
      </c>
      <c r="D111" s="68">
        <v>2475.10151</v>
      </c>
      <c r="F111" s="68">
        <v>2585.9682400000002</v>
      </c>
      <c r="G111" s="36">
        <v>1582.89968</v>
      </c>
      <c r="H111" s="11"/>
      <c r="I111" s="464"/>
      <c r="J111" s="5"/>
    </row>
    <row r="112" spans="1:12" ht="15.9" customHeight="1" x14ac:dyDescent="0.25">
      <c r="A112" s="494"/>
      <c r="B112" s="436"/>
      <c r="C112" s="102" t="s">
        <v>7</v>
      </c>
      <c r="D112" s="68">
        <v>129591.6603700001</v>
      </c>
      <c r="F112" s="68">
        <v>82262.572730000014</v>
      </c>
      <c r="G112" s="36">
        <v>133733.63904000001</v>
      </c>
      <c r="H112" s="11"/>
      <c r="I112" s="464"/>
      <c r="J112" s="14"/>
    </row>
    <row r="113" spans="1:14" ht="15.9" customHeight="1" x14ac:dyDescent="0.25">
      <c r="A113" s="494"/>
      <c r="B113" s="436"/>
      <c r="C113" s="102" t="s">
        <v>169</v>
      </c>
      <c r="D113" s="68">
        <v>20199.12932</v>
      </c>
      <c r="F113" s="68">
        <v>21785.062689999999</v>
      </c>
      <c r="G113" s="36">
        <v>23869.564650000011</v>
      </c>
      <c r="H113" s="11"/>
      <c r="I113" s="464"/>
      <c r="J113" s="5"/>
    </row>
    <row r="114" spans="1:14" ht="15.9" customHeight="1" x14ac:dyDescent="0.25">
      <c r="A114" s="494"/>
      <c r="B114" s="436"/>
      <c r="C114" s="102" t="s">
        <v>57</v>
      </c>
      <c r="D114" s="68">
        <v>3347.4532899999981</v>
      </c>
      <c r="F114" s="68">
        <v>3285.7871400000631</v>
      </c>
      <c r="G114" s="36">
        <v>4920.9694099997123</v>
      </c>
      <c r="H114" s="11"/>
      <c r="I114" s="464"/>
    </row>
    <row r="115" spans="1:14" ht="15.9" customHeight="1" x14ac:dyDescent="0.25">
      <c r="A115" s="494"/>
      <c r="B115" s="436"/>
      <c r="C115" s="102" t="s">
        <v>58</v>
      </c>
      <c r="D115" s="68">
        <v>5749.103630000006</v>
      </c>
      <c r="F115" s="68">
        <v>4588.4639500000949</v>
      </c>
      <c r="G115" s="36">
        <v>6175.5793000002104</v>
      </c>
      <c r="H115" s="11"/>
      <c r="I115" s="464"/>
    </row>
    <row r="116" spans="1:14" ht="15.9" customHeight="1" x14ac:dyDescent="0.25">
      <c r="A116" s="494"/>
      <c r="B116" s="436"/>
      <c r="C116" s="72" t="s">
        <v>74</v>
      </c>
      <c r="D116" s="68">
        <v>1341.5106399999938</v>
      </c>
      <c r="F116" s="68">
        <v>3200.5121300000001</v>
      </c>
      <c r="G116" s="68">
        <v>1456.2779600000001</v>
      </c>
      <c r="H116" s="11"/>
      <c r="I116" s="464"/>
    </row>
    <row r="117" spans="1:14" s="7" customFormat="1" ht="18" customHeight="1" x14ac:dyDescent="0.25">
      <c r="A117" s="494"/>
      <c r="B117" s="437"/>
      <c r="C117" s="83" t="s">
        <v>55</v>
      </c>
      <c r="D117" s="84">
        <f>+D95+D106+D107+SUM(D108:D116)</f>
        <v>1577396.9773700004</v>
      </c>
      <c r="E117" s="61"/>
      <c r="F117" s="84">
        <f>+F95+F106+F107+SUM(F108:F116)</f>
        <v>1473152.2562100021</v>
      </c>
      <c r="G117" s="84">
        <f>+G95+G106+G107+SUM(G108:G116)</f>
        <v>1799386.5108500002</v>
      </c>
      <c r="I117" s="465"/>
      <c r="J117" s="2"/>
      <c r="K117" s="176"/>
    </row>
    <row r="118" spans="1:14" ht="10.5" customHeight="1" x14ac:dyDescent="0.3">
      <c r="A118" s="494"/>
      <c r="B118" s="21"/>
      <c r="C118" s="34"/>
      <c r="D118" s="17"/>
      <c r="E118" s="17"/>
      <c r="F118" s="17"/>
      <c r="G118" s="17"/>
      <c r="H118" s="7"/>
      <c r="I118" s="35"/>
      <c r="J118" s="15"/>
    </row>
    <row r="119" spans="1:14" ht="18.75" customHeight="1" x14ac:dyDescent="0.25">
      <c r="A119" s="494"/>
      <c r="B119" s="466" t="s">
        <v>22</v>
      </c>
      <c r="C119" s="76" t="s">
        <v>38</v>
      </c>
      <c r="D119" s="78">
        <v>319894.62161000038</v>
      </c>
      <c r="E119" s="77"/>
      <c r="F119" s="78">
        <v>267952.35525999981</v>
      </c>
      <c r="G119" s="78">
        <v>287672.85359960102</v>
      </c>
      <c r="H119" s="7"/>
      <c r="I119" s="469">
        <f>+G121/G130</f>
        <v>0.14678514542690005</v>
      </c>
      <c r="J119" s="5"/>
      <c r="K119" s="426"/>
    </row>
    <row r="120" spans="1:14" ht="18.75" customHeight="1" x14ac:dyDescent="0.25">
      <c r="A120" s="494"/>
      <c r="B120" s="467"/>
      <c r="C120" s="79" t="s">
        <v>39</v>
      </c>
      <c r="D120" s="68">
        <v>25221.970290000001</v>
      </c>
      <c r="E120" s="77"/>
      <c r="F120" s="68">
        <v>27288.01246999998</v>
      </c>
      <c r="G120" s="68">
        <v>21917.952379999999</v>
      </c>
      <c r="H120" s="7"/>
      <c r="I120" s="464"/>
    </row>
    <row r="121" spans="1:14" s="7" customFormat="1" ht="18.75" customHeight="1" x14ac:dyDescent="0.25">
      <c r="A121" s="494"/>
      <c r="B121" s="468"/>
      <c r="C121" s="97" t="s">
        <v>61</v>
      </c>
      <c r="D121" s="84">
        <f>SUM(D119:D120)</f>
        <v>345116.59190000041</v>
      </c>
      <c r="F121" s="84">
        <f>SUM(F119:F120)</f>
        <v>295240.36772999977</v>
      </c>
      <c r="G121" s="84">
        <f>SUM(G119:G120)</f>
        <v>309590.80597960099</v>
      </c>
      <c r="H121" s="11"/>
      <c r="I121" s="465"/>
      <c r="J121" s="2"/>
      <c r="K121" s="176"/>
    </row>
    <row r="122" spans="1:14" s="7" customFormat="1" ht="9" customHeight="1" x14ac:dyDescent="0.25">
      <c r="A122" s="494"/>
      <c r="B122" s="237"/>
      <c r="C122" s="238"/>
      <c r="D122" s="125"/>
      <c r="E122" s="124"/>
      <c r="F122" s="125"/>
      <c r="G122" s="125"/>
      <c r="H122" s="239"/>
      <c r="I122" s="240"/>
      <c r="K122" s="176"/>
    </row>
    <row r="123" spans="1:14" s="7" customFormat="1" ht="18.75" customHeight="1" x14ac:dyDescent="0.25">
      <c r="A123" s="494"/>
      <c r="B123" s="466" t="s">
        <v>120</v>
      </c>
      <c r="C123" s="351" t="s">
        <v>94</v>
      </c>
      <c r="D123" s="78">
        <v>0</v>
      </c>
      <c r="E123" s="208"/>
      <c r="F123" s="78">
        <v>180.06131999999999</v>
      </c>
      <c r="G123" s="78">
        <v>13.23612</v>
      </c>
      <c r="I123" s="469">
        <f>+G125/G134</f>
        <v>1.8518341348998969E-3</v>
      </c>
      <c r="K123" s="426"/>
    </row>
    <row r="124" spans="1:14" s="7" customFormat="1" ht="18.75" customHeight="1" x14ac:dyDescent="0.25">
      <c r="A124" s="494"/>
      <c r="B124" s="467"/>
      <c r="C124" s="352" t="s">
        <v>192</v>
      </c>
      <c r="D124" s="68">
        <v>0</v>
      </c>
      <c r="E124" s="216"/>
      <c r="F124" s="68">
        <v>0</v>
      </c>
      <c r="G124" s="68">
        <v>152.06553</v>
      </c>
      <c r="I124" s="464"/>
      <c r="K124" s="426"/>
    </row>
    <row r="125" spans="1:14" s="7" customFormat="1" ht="18.75" customHeight="1" x14ac:dyDescent="0.3">
      <c r="A125" s="494"/>
      <c r="B125" s="468"/>
      <c r="C125" s="97" t="s">
        <v>195</v>
      </c>
      <c r="D125" s="84">
        <f>SUM(D123:D124)</f>
        <v>0</v>
      </c>
      <c r="F125" s="84">
        <f>SUM(F123:F124)</f>
        <v>180.06131999999999</v>
      </c>
      <c r="G125" s="84">
        <f>SUM(G123:G124)</f>
        <v>165.30165</v>
      </c>
      <c r="H125" s="11"/>
      <c r="I125" s="465"/>
      <c r="K125" s="426"/>
      <c r="L125" s="123"/>
      <c r="M125" s="123"/>
      <c r="N125" s="123"/>
    </row>
    <row r="126" spans="1:14" s="7" customFormat="1" ht="18.75" customHeight="1" x14ac:dyDescent="0.3">
      <c r="A126" s="494"/>
      <c r="B126" s="237"/>
      <c r="C126" s="238"/>
      <c r="D126" s="125"/>
      <c r="E126" s="124"/>
      <c r="F126" s="125"/>
      <c r="G126" s="125"/>
      <c r="H126" s="239"/>
      <c r="I126" s="240"/>
      <c r="K126" s="426"/>
      <c r="L126" s="123"/>
      <c r="M126" s="123"/>
      <c r="N126" s="123"/>
    </row>
    <row r="127" spans="1:14" s="7" customFormat="1" ht="15.75" customHeight="1" x14ac:dyDescent="0.3">
      <c r="A127" s="494"/>
      <c r="B127" s="482" t="s">
        <v>24</v>
      </c>
      <c r="C127" s="482"/>
      <c r="D127" s="85">
        <f>D130-D128</f>
        <v>854398.53235000023</v>
      </c>
      <c r="F127" s="85">
        <f t="shared" ref="F127:G127" si="19">F130-F128</f>
        <v>786527.48352000071</v>
      </c>
      <c r="G127" s="85">
        <f t="shared" si="19"/>
        <v>965652.34071999975</v>
      </c>
      <c r="H127" s="11"/>
      <c r="I127" s="249">
        <f>+G127/$G$130</f>
        <v>0.4578411778602724</v>
      </c>
      <c r="K127" s="426"/>
      <c r="L127" s="123"/>
      <c r="M127" s="123"/>
      <c r="N127" s="123"/>
    </row>
    <row r="128" spans="1:14" s="7" customFormat="1" ht="15.75" customHeight="1" x14ac:dyDescent="0.25">
      <c r="A128" s="494"/>
      <c r="B128" s="482" t="s">
        <v>25</v>
      </c>
      <c r="C128" s="482"/>
      <c r="D128" s="85">
        <f>+D106+D107+D108+D121</f>
        <v>1068115.0369200006</v>
      </c>
      <c r="F128" s="85">
        <f>+F106+F107+F108+F121</f>
        <v>982045.20174000133</v>
      </c>
      <c r="G128" s="85">
        <f>+G106+G107+G108+G121</f>
        <v>1143490.2777596014</v>
      </c>
      <c r="H128" s="61"/>
      <c r="I128" s="249">
        <f>+G128/$G$130</f>
        <v>0.54215882213972755</v>
      </c>
      <c r="K128" s="426"/>
      <c r="L128" s="123"/>
      <c r="M128" s="123"/>
      <c r="N128" s="123"/>
    </row>
    <row r="129" spans="1:13" ht="13.8" x14ac:dyDescent="0.25">
      <c r="B129" s="21"/>
      <c r="C129" s="18"/>
      <c r="D129" s="22"/>
      <c r="E129" s="7"/>
      <c r="F129" s="20"/>
      <c r="G129" s="20"/>
      <c r="H129" s="11"/>
      <c r="I129" s="21"/>
      <c r="J129" s="7"/>
      <c r="K129" s="426"/>
    </row>
    <row r="130" spans="1:13" ht="26.25" customHeight="1" x14ac:dyDescent="0.3">
      <c r="A130" s="501" t="s">
        <v>26</v>
      </c>
      <c r="B130" s="495" t="s">
        <v>129</v>
      </c>
      <c r="C130" s="496"/>
      <c r="D130" s="87">
        <f>+D117+D121+D125</f>
        <v>1922513.5692700008</v>
      </c>
      <c r="E130"/>
      <c r="F130" s="87">
        <f>+F117+F121+F125</f>
        <v>1768572.685260002</v>
      </c>
      <c r="G130" s="87">
        <f>+G117+G121+G125</f>
        <v>2109142.6184796011</v>
      </c>
      <c r="H130" s="11"/>
      <c r="I130" s="406">
        <v>1.6298145055770874E-8</v>
      </c>
      <c r="J130" s="176"/>
      <c r="K130" s="429"/>
      <c r="L130" s="286"/>
      <c r="M130" s="13"/>
    </row>
    <row r="131" spans="1:13" ht="14.25" customHeight="1" x14ac:dyDescent="0.25">
      <c r="A131" s="501"/>
      <c r="B131" s="497" t="s">
        <v>130</v>
      </c>
      <c r="C131" s="498"/>
      <c r="D131" s="88"/>
      <c r="E131" s="77"/>
      <c r="F131" s="78">
        <v>184335.65197000001</v>
      </c>
      <c r="G131" s="78">
        <v>279329.40695999807</v>
      </c>
      <c r="H131" s="11"/>
      <c r="I131" s="406">
        <v>-2.3050233721733093E-8</v>
      </c>
      <c r="J131" s="425"/>
      <c r="L131" s="286"/>
      <c r="M131" s="176"/>
    </row>
    <row r="132" spans="1:13" ht="14.25" customHeight="1" x14ac:dyDescent="0.25">
      <c r="A132" s="501"/>
      <c r="B132" s="497" t="s">
        <v>131</v>
      </c>
      <c r="C132" s="498"/>
      <c r="D132" s="88"/>
      <c r="E132" s="77"/>
      <c r="F132" s="112">
        <v>8187.9222100000006</v>
      </c>
      <c r="G132" s="112">
        <v>4791.8789999999999</v>
      </c>
      <c r="H132" s="11"/>
      <c r="I132" s="406">
        <v>-1.2107193470001221E-8</v>
      </c>
      <c r="J132" s="176"/>
      <c r="L132" s="286"/>
    </row>
    <row r="133" spans="1:13" ht="27.45" customHeight="1" x14ac:dyDescent="0.3">
      <c r="A133" s="501"/>
      <c r="B133" s="495" t="s">
        <v>132</v>
      </c>
      <c r="C133" s="496"/>
      <c r="D133" s="87"/>
      <c r="E133"/>
      <c r="F133" s="89">
        <f>+F130-F131-F132</f>
        <v>1576049.111080002</v>
      </c>
      <c r="G133" s="89">
        <f>+G130-G131-G132</f>
        <v>1825021.3325196032</v>
      </c>
      <c r="H133" s="11"/>
      <c r="I133" s="286"/>
    </row>
    <row r="134" spans="1:13" ht="14.25" customHeight="1" x14ac:dyDescent="0.3">
      <c r="A134" s="501"/>
      <c r="B134" s="497" t="s">
        <v>133</v>
      </c>
      <c r="C134" s="498"/>
      <c r="D134" s="90"/>
      <c r="E134" s="91"/>
      <c r="F134" s="78">
        <v>129956.82165000748</v>
      </c>
      <c r="G134" s="78">
        <v>89263.744999999995</v>
      </c>
      <c r="H134" s="11"/>
      <c r="I134" s="61"/>
    </row>
    <row r="135" spans="1:13" ht="38.25" customHeight="1" x14ac:dyDescent="0.3">
      <c r="A135" s="501"/>
      <c r="B135" s="499" t="s">
        <v>134</v>
      </c>
      <c r="C135" s="500"/>
      <c r="D135" s="87"/>
      <c r="E135"/>
      <c r="F135" s="93">
        <f>+F133-F134</f>
        <v>1446092.2894299945</v>
      </c>
      <c r="G135" s="93">
        <f>+G133-G134</f>
        <v>1735757.5875196033</v>
      </c>
      <c r="H135" s="11"/>
      <c r="I135" s="103"/>
    </row>
    <row r="136" spans="1:13" customFormat="1" ht="15" customHeight="1" x14ac:dyDescent="0.3">
      <c r="A136" s="503" t="s">
        <v>220</v>
      </c>
      <c r="B136" s="503"/>
      <c r="C136" s="503"/>
      <c r="F136" s="109"/>
      <c r="G136" s="109"/>
      <c r="J136" s="13"/>
      <c r="K136" s="176"/>
    </row>
    <row r="137" spans="1:13" ht="24" customHeight="1" x14ac:dyDescent="0.3">
      <c r="A137" s="510"/>
      <c r="B137" s="510"/>
      <c r="C137" s="510"/>
      <c r="D137" s="510"/>
      <c r="E137" s="510"/>
      <c r="F137" s="510"/>
      <c r="G137" s="510"/>
      <c r="H137" s="510"/>
      <c r="I137" s="510"/>
      <c r="J137" s="122"/>
    </row>
    <row r="138" spans="1:13" ht="13.2" customHeight="1" x14ac:dyDescent="0.25">
      <c r="A138" s="510" t="s">
        <v>92</v>
      </c>
      <c r="B138" s="510"/>
      <c r="C138" s="510"/>
      <c r="D138" s="510"/>
      <c r="E138" s="510"/>
      <c r="F138" s="510"/>
      <c r="G138" s="510"/>
      <c r="H138" s="510"/>
      <c r="I138" s="510"/>
    </row>
    <row r="139" spans="1:13" ht="13.2" customHeight="1" x14ac:dyDescent="0.25">
      <c r="A139" s="454" t="s">
        <v>45</v>
      </c>
      <c r="B139" s="454"/>
      <c r="C139" s="454"/>
      <c r="D139" s="454"/>
      <c r="E139" s="454"/>
      <c r="F139" s="454"/>
      <c r="G139" s="454"/>
      <c r="H139" s="454"/>
      <c r="I139" s="454"/>
    </row>
    <row r="140" spans="1:13" ht="13.2" customHeight="1" x14ac:dyDescent="0.25">
      <c r="A140" s="454" t="s">
        <v>46</v>
      </c>
      <c r="B140" s="454"/>
      <c r="C140" s="454"/>
      <c r="D140" s="454"/>
      <c r="E140" s="454"/>
      <c r="F140" s="454"/>
      <c r="G140" s="454"/>
      <c r="H140" s="454"/>
      <c r="I140" s="454"/>
    </row>
    <row r="141" spans="1:13" ht="24" customHeight="1" x14ac:dyDescent="0.25">
      <c r="A141" s="454" t="s">
        <v>176</v>
      </c>
      <c r="B141" s="454"/>
      <c r="C141" s="454"/>
      <c r="D141" s="454"/>
      <c r="E141" s="454"/>
      <c r="F141" s="454"/>
      <c r="G141" s="454"/>
      <c r="H141" s="454"/>
      <c r="I141" s="454"/>
    </row>
    <row r="142" spans="1:13" ht="13.2" customHeight="1" x14ac:dyDescent="0.25">
      <c r="A142" s="454" t="s">
        <v>81</v>
      </c>
      <c r="B142" s="454"/>
      <c r="C142" s="454"/>
      <c r="D142" s="454"/>
      <c r="E142" s="454"/>
      <c r="F142" s="454"/>
      <c r="G142" s="454"/>
      <c r="H142" s="454"/>
      <c r="I142" s="454"/>
    </row>
    <row r="143" spans="1:13" ht="13.2" customHeight="1" x14ac:dyDescent="0.25">
      <c r="A143" s="454" t="s">
        <v>82</v>
      </c>
      <c r="B143" s="454"/>
      <c r="C143" s="454"/>
      <c r="D143" s="454"/>
      <c r="E143" s="454"/>
      <c r="F143" s="454"/>
      <c r="G143" s="454"/>
      <c r="H143" s="454"/>
      <c r="I143" s="454"/>
    </row>
    <row r="144" spans="1:13" ht="13.2" customHeight="1" x14ac:dyDescent="0.25">
      <c r="A144" s="454" t="s">
        <v>83</v>
      </c>
      <c r="B144" s="454"/>
      <c r="C144" s="454"/>
      <c r="D144" s="454"/>
      <c r="E144" s="454"/>
      <c r="F144" s="454"/>
      <c r="G144" s="454"/>
      <c r="H144" s="454"/>
      <c r="I144" s="454"/>
    </row>
    <row r="145" spans="1:9" x14ac:dyDescent="0.25">
      <c r="A145" s="454" t="s">
        <v>146</v>
      </c>
      <c r="B145" s="454"/>
      <c r="C145" s="454"/>
      <c r="D145" s="278"/>
      <c r="E145" s="278"/>
      <c r="F145" s="278"/>
      <c r="G145" s="278"/>
      <c r="H145" s="278"/>
      <c r="I145" s="278"/>
    </row>
    <row r="146" spans="1:9" x14ac:dyDescent="0.25">
      <c r="A146" s="454" t="s">
        <v>181</v>
      </c>
      <c r="B146" s="454"/>
      <c r="C146" s="454"/>
      <c r="D146" s="454"/>
      <c r="E146" s="454"/>
      <c r="F146" s="454"/>
      <c r="G146" s="454"/>
      <c r="H146" s="454"/>
      <c r="I146" s="454"/>
    </row>
    <row r="147" spans="1:9" x14ac:dyDescent="0.25">
      <c r="A147" s="454" t="s">
        <v>191</v>
      </c>
      <c r="B147" s="454"/>
      <c r="C147" s="454"/>
      <c r="D147" s="454"/>
      <c r="E147" s="454"/>
      <c r="F147" s="454"/>
      <c r="G147" s="454"/>
      <c r="H147" s="454"/>
      <c r="I147" s="454"/>
    </row>
    <row r="148" spans="1:9" x14ac:dyDescent="0.25">
      <c r="A148" s="502" t="s">
        <v>214</v>
      </c>
      <c r="B148" s="502"/>
      <c r="C148" s="502"/>
      <c r="D148" s="502"/>
      <c r="E148" s="502"/>
      <c r="F148" s="502"/>
      <c r="G148" s="502"/>
      <c r="H148" s="502"/>
      <c r="I148" s="502"/>
    </row>
    <row r="149" spans="1:9" ht="15" customHeight="1" x14ac:dyDescent="0.25">
      <c r="A149" s="278"/>
      <c r="B149" s="278"/>
      <c r="C149" s="278"/>
      <c r="D149" s="278"/>
      <c r="E149" s="278"/>
      <c r="F149" s="278"/>
      <c r="G149" s="278"/>
      <c r="H149" s="162"/>
      <c r="I149" s="162"/>
    </row>
    <row r="150" spans="1:9" ht="15" customHeight="1" x14ac:dyDescent="0.25">
      <c r="A150" s="509" t="s">
        <v>35</v>
      </c>
      <c r="B150" s="509"/>
      <c r="C150" s="509"/>
      <c r="D150" s="162"/>
      <c r="E150" s="162"/>
      <c r="F150" s="162"/>
      <c r="G150" s="162"/>
      <c r="H150" s="7"/>
      <c r="I150" s="21"/>
    </row>
    <row r="151" spans="1:9" ht="13.8" x14ac:dyDescent="0.25">
      <c r="A151" s="509" t="s">
        <v>221</v>
      </c>
      <c r="B151" s="509"/>
      <c r="C151" s="509"/>
      <c r="D151" s="509"/>
      <c r="E151" s="509"/>
      <c r="F151" s="509"/>
      <c r="G151" s="20"/>
      <c r="H151" s="24"/>
      <c r="I151" s="24"/>
    </row>
    <row r="152" spans="1:9" x14ac:dyDescent="0.25">
      <c r="A152" s="509" t="s">
        <v>68</v>
      </c>
      <c r="B152" s="509"/>
      <c r="C152" s="509"/>
      <c r="D152" s="509"/>
      <c r="E152" s="509"/>
      <c r="F152" s="509"/>
      <c r="G152" s="24"/>
      <c r="H152" s="24"/>
      <c r="I152" s="24"/>
    </row>
    <row r="153" spans="1:9" x14ac:dyDescent="0.25">
      <c r="A153" s="509" t="s">
        <v>9</v>
      </c>
      <c r="B153" s="509"/>
      <c r="C153" s="509"/>
      <c r="D153" s="509"/>
      <c r="E153" s="509"/>
      <c r="F153" s="509"/>
      <c r="G153" s="24"/>
      <c r="H153" s="24"/>
      <c r="I153" s="24"/>
    </row>
    <row r="154" spans="1:9" x14ac:dyDescent="0.25">
      <c r="C154" s="24"/>
      <c r="D154" s="24"/>
      <c r="E154" s="23"/>
      <c r="F154" s="23"/>
      <c r="G154" s="24"/>
    </row>
  </sheetData>
  <mergeCells count="65">
    <mergeCell ref="A150:C150"/>
    <mergeCell ref="A151:F151"/>
    <mergeCell ref="A141:I141"/>
    <mergeCell ref="A142:I142"/>
    <mergeCell ref="A143:I143"/>
    <mergeCell ref="A146:I146"/>
    <mergeCell ref="A148:I148"/>
    <mergeCell ref="A136:C136"/>
    <mergeCell ref="A137:I137"/>
    <mergeCell ref="A138:I138"/>
    <mergeCell ref="A139:I139"/>
    <mergeCell ref="A140:I140"/>
    <mergeCell ref="A130:A135"/>
    <mergeCell ref="B130:C130"/>
    <mergeCell ref="B131:C131"/>
    <mergeCell ref="B132:C132"/>
    <mergeCell ref="B133:C133"/>
    <mergeCell ref="B134:C134"/>
    <mergeCell ref="B135:C135"/>
    <mergeCell ref="I119:I121"/>
    <mergeCell ref="B123:B125"/>
    <mergeCell ref="I123:I125"/>
    <mergeCell ref="B127:C127"/>
    <mergeCell ref="B128:C128"/>
    <mergeCell ref="A48:I48"/>
    <mergeCell ref="A52:C52"/>
    <mergeCell ref="A55:C55"/>
    <mergeCell ref="A58:A84"/>
    <mergeCell ref="B58:B80"/>
    <mergeCell ref="B82:B84"/>
    <mergeCell ref="B38:C38"/>
    <mergeCell ref="B39:C39"/>
    <mergeCell ref="A41:A46"/>
    <mergeCell ref="B41:C41"/>
    <mergeCell ref="B42:C42"/>
    <mergeCell ref="B43:C43"/>
    <mergeCell ref="B44:C44"/>
    <mergeCell ref="B45:C45"/>
    <mergeCell ref="B46:C46"/>
    <mergeCell ref="A10:A39"/>
    <mergeCell ref="B10:B32"/>
    <mergeCell ref="I10:I32"/>
    <mergeCell ref="B34:B36"/>
    <mergeCell ref="I34:I36"/>
    <mergeCell ref="A1:I1"/>
    <mergeCell ref="A2:I2"/>
    <mergeCell ref="A3:I3"/>
    <mergeCell ref="A4:I4"/>
    <mergeCell ref="A6:I6"/>
    <mergeCell ref="A152:C152"/>
    <mergeCell ref="D152:F152"/>
    <mergeCell ref="A153:C153"/>
    <mergeCell ref="D153:F153"/>
    <mergeCell ref="A86:A88"/>
    <mergeCell ref="B86:B88"/>
    <mergeCell ref="A144:I144"/>
    <mergeCell ref="A145:C145"/>
    <mergeCell ref="A147:I147"/>
    <mergeCell ref="A89:A90"/>
    <mergeCell ref="B89:B90"/>
    <mergeCell ref="A91:I91"/>
    <mergeCell ref="A95:A128"/>
    <mergeCell ref="B95:B117"/>
    <mergeCell ref="I95:I117"/>
    <mergeCell ref="B119:B121"/>
  </mergeCells>
  <conditionalFormatting sqref="H9">
    <cfRule type="iconSet" priority="40">
      <iconSet>
        <cfvo type="percent" val="0"/>
        <cfvo type="num" val="0.95" gte="0"/>
        <cfvo type="num" val="1" gte="0"/>
      </iconSet>
    </cfRule>
    <cfRule type="iconSet" priority="41">
      <iconSet>
        <cfvo type="percent" val="0"/>
        <cfvo type="num" val="0.95" gte="0"/>
        <cfvo type="num" val="0.99" gte="0"/>
      </iconSet>
    </cfRule>
    <cfRule type="iconSet" priority="42">
      <iconSet>
        <cfvo type="percent" val="0"/>
        <cfvo type="num" val="0.95"/>
        <cfvo type="num" val="1"/>
      </iconSet>
    </cfRule>
  </conditionalFormatting>
  <conditionalFormatting sqref="H10">
    <cfRule type="iconSet" priority="38">
      <iconSet>
        <cfvo type="percent" val="0"/>
        <cfvo type="num" val="0.95"/>
        <cfvo type="num" val="1"/>
      </iconSet>
    </cfRule>
  </conditionalFormatting>
  <conditionalFormatting sqref="H11:H14 H16:H17 H20">
    <cfRule type="iconSet" priority="36">
      <iconSet>
        <cfvo type="percent" val="0"/>
        <cfvo type="num" val="0.95"/>
        <cfvo type="num" val="1"/>
      </iconSet>
    </cfRule>
  </conditionalFormatting>
  <conditionalFormatting sqref="H18">
    <cfRule type="iconSet" priority="27">
      <iconSet>
        <cfvo type="percent" val="0"/>
        <cfvo type="num" val="0.95" gte="0"/>
        <cfvo type="num" val="0.99" gte="0"/>
      </iconSet>
    </cfRule>
    <cfRule type="iconSet" priority="28">
      <iconSet>
        <cfvo type="percent" val="0"/>
        <cfvo type="num" val="0.95" gte="0"/>
        <cfvo type="num" val="1" gte="0"/>
      </iconSet>
    </cfRule>
    <cfRule type="iconSet" priority="29">
      <iconSet>
        <cfvo type="percent" val="0"/>
        <cfvo type="num" val="0.95" gte="0"/>
        <cfvo type="num" val="1" gte="0"/>
      </iconSet>
    </cfRule>
    <cfRule type="iconSet" priority="26">
      <iconSet>
        <cfvo type="percent" val="0"/>
        <cfvo type="num" val="0.95"/>
        <cfvo type="num" val="1"/>
      </iconSet>
    </cfRule>
  </conditionalFormatting>
  <conditionalFormatting sqref="H19">
    <cfRule type="iconSet" priority="22">
      <iconSet>
        <cfvo type="percent" val="0"/>
        <cfvo type="num" val="0.95"/>
        <cfvo type="num" val="1"/>
      </iconSet>
    </cfRule>
    <cfRule type="iconSet" priority="23">
      <iconSet>
        <cfvo type="percent" val="0"/>
        <cfvo type="num" val="0.95" gte="0"/>
        <cfvo type="num" val="0.99" gte="0"/>
      </iconSet>
    </cfRule>
    <cfRule type="iconSet" priority="24">
      <iconSet>
        <cfvo type="percent" val="0"/>
        <cfvo type="num" val="0.95" gte="0"/>
        <cfvo type="num" val="1" gte="0"/>
      </iconSet>
    </cfRule>
    <cfRule type="iconSet" priority="25">
      <iconSet>
        <cfvo type="percent" val="0"/>
        <cfvo type="num" val="0.95" gte="0"/>
        <cfvo type="num" val="1" gte="0"/>
      </iconSet>
    </cfRule>
  </conditionalFormatting>
  <conditionalFormatting sqref="H21:H22">
    <cfRule type="iconSet" priority="33">
      <iconSet>
        <cfvo type="percent" val="0"/>
        <cfvo type="num" val="0.95"/>
        <cfvo type="num" val="1"/>
      </iconSet>
    </cfRule>
  </conditionalFormatting>
  <conditionalFormatting sqref="H24:H30">
    <cfRule type="iconSet" priority="57">
      <iconSet>
        <cfvo type="percent" val="0"/>
        <cfvo type="num" val="0.95"/>
        <cfvo type="num" val="1"/>
      </iconSet>
    </cfRule>
  </conditionalFormatting>
  <conditionalFormatting sqref="H24:H31 H11:H14 H16:H17 H20">
    <cfRule type="iconSet" priority="58">
      <iconSet>
        <cfvo type="percent" val="0"/>
        <cfvo type="num" val="0.95" gte="0"/>
        <cfvo type="num" val="1" gte="0"/>
      </iconSet>
    </cfRule>
  </conditionalFormatting>
  <conditionalFormatting sqref="H24:H32 H10:H14 H16:H17 H20">
    <cfRule type="iconSet" priority="59">
      <iconSet>
        <cfvo type="percent" val="0"/>
        <cfvo type="num" val="0.95" gte="0"/>
        <cfvo type="num" val="1" gte="0"/>
      </iconSet>
    </cfRule>
  </conditionalFormatting>
  <conditionalFormatting sqref="H31">
    <cfRule type="iconSet" priority="52">
      <iconSet>
        <cfvo type="percent" val="0"/>
        <cfvo type="num" val="0.95"/>
        <cfvo type="num" val="1"/>
      </iconSet>
    </cfRule>
  </conditionalFormatting>
  <conditionalFormatting sqref="H32">
    <cfRule type="iconSet" priority="37">
      <iconSet>
        <cfvo type="percent" val="0"/>
        <cfvo type="num" val="0.95"/>
        <cfvo type="num" val="1"/>
      </iconSet>
    </cfRule>
  </conditionalFormatting>
  <conditionalFormatting sqref="H34:H38 H21:H23 H40">
    <cfRule type="iconSet" priority="35">
      <iconSet>
        <cfvo type="percent" val="0"/>
        <cfvo type="num" val="0.95"/>
        <cfvo type="num" val="1"/>
      </iconSet>
    </cfRule>
  </conditionalFormatting>
  <conditionalFormatting sqref="H34:H38 H21:H23">
    <cfRule type="iconSet" priority="34">
      <iconSet>
        <cfvo type="percent" val="0"/>
        <cfvo type="num" val="0.95"/>
        <cfvo type="num" val="1"/>
      </iconSet>
    </cfRule>
  </conditionalFormatting>
  <conditionalFormatting sqref="H40 H10:H14 H16:H17 H20:H38">
    <cfRule type="iconSet" priority="39">
      <iconSet>
        <cfvo type="percent" val="0"/>
        <cfvo type="num" val="0.95" gte="0"/>
        <cfvo type="num" val="0.99" gte="0"/>
      </iconSet>
    </cfRule>
  </conditionalFormatting>
  <conditionalFormatting sqref="H41:H46">
    <cfRule type="iconSet" priority="30">
      <iconSet>
        <cfvo type="percent" val="0"/>
        <cfvo type="num" val="0.95"/>
        <cfvo type="num" val="1"/>
      </iconSet>
    </cfRule>
    <cfRule type="iconSet" priority="32">
      <iconSet>
        <cfvo type="percent" val="0"/>
        <cfvo type="num" val="0.95" gte="0"/>
        <cfvo type="num" val="0.99" gte="0"/>
      </iconSet>
    </cfRule>
    <cfRule type="iconSet" priority="31">
      <iconSet>
        <cfvo type="percent" val="0"/>
        <cfvo type="num" val="0.95"/>
        <cfvo type="num" val="1"/>
      </iconSet>
    </cfRule>
  </conditionalFormatting>
  <conditionalFormatting sqref="H95">
    <cfRule type="iconSet" priority="50">
      <iconSet>
        <cfvo type="percent" val="0"/>
        <cfvo type="num" val="0.95"/>
        <cfvo type="num" val="1"/>
      </iconSet>
    </cfRule>
  </conditionalFormatting>
  <conditionalFormatting sqref="H96:H102 H105">
    <cfRule type="iconSet" priority="48">
      <iconSet>
        <cfvo type="percent" val="0"/>
        <cfvo type="num" val="0.95"/>
        <cfvo type="num" val="1"/>
      </iconSet>
    </cfRule>
  </conditionalFormatting>
  <conditionalFormatting sqref="H103">
    <cfRule type="iconSet" priority="15">
      <iconSet>
        <cfvo type="percent" val="0"/>
        <cfvo type="num" val="0.95" gte="0"/>
        <cfvo type="num" val="0.99" gte="0"/>
      </iconSet>
    </cfRule>
    <cfRule type="iconSet" priority="14">
      <iconSet>
        <cfvo type="percent" val="0"/>
        <cfvo type="num" val="0.95"/>
        <cfvo type="num" val="1"/>
      </iconSet>
    </cfRule>
    <cfRule type="iconSet" priority="16">
      <iconSet>
        <cfvo type="percent" val="0"/>
        <cfvo type="num" val="0.95" gte="0"/>
        <cfvo type="num" val="1" gte="0"/>
      </iconSet>
    </cfRule>
    <cfRule type="iconSet" priority="17">
      <iconSet>
        <cfvo type="percent" val="0"/>
        <cfvo type="num" val="0.95" gte="0"/>
        <cfvo type="num" val="1" gte="0"/>
      </iconSet>
    </cfRule>
  </conditionalFormatting>
  <conditionalFormatting sqref="H104">
    <cfRule type="iconSet" priority="19">
      <iconSet>
        <cfvo type="percent" val="0"/>
        <cfvo type="num" val="0.95" gte="0"/>
        <cfvo type="num" val="0.99" gte="0"/>
      </iconSet>
    </cfRule>
    <cfRule type="iconSet" priority="18">
      <iconSet>
        <cfvo type="percent" val="0"/>
        <cfvo type="num" val="0.95"/>
        <cfvo type="num" val="1"/>
      </iconSet>
    </cfRule>
    <cfRule type="iconSet" priority="21">
      <iconSet>
        <cfvo type="percent" val="0"/>
        <cfvo type="num" val="0.95" gte="0"/>
        <cfvo type="num" val="1" gte="0"/>
      </iconSet>
    </cfRule>
    <cfRule type="iconSet" priority="20">
      <iconSet>
        <cfvo type="percent" val="0"/>
        <cfvo type="num" val="0.95" gte="0"/>
        <cfvo type="num" val="1" gte="0"/>
      </iconSet>
    </cfRule>
  </conditionalFormatting>
  <conditionalFormatting sqref="H106:H107">
    <cfRule type="iconSet" priority="357">
      <iconSet>
        <cfvo type="percent" val="0"/>
        <cfvo type="num" val="0.95"/>
        <cfvo type="num" val="1"/>
      </iconSet>
    </cfRule>
  </conditionalFormatting>
  <conditionalFormatting sqref="H109:H114 H96:H102 H105">
    <cfRule type="iconSet" priority="55">
      <iconSet>
        <cfvo type="percent" val="0"/>
        <cfvo type="num" val="0.95" gte="0"/>
        <cfvo type="num" val="1" gte="0"/>
      </iconSet>
    </cfRule>
  </conditionalFormatting>
  <conditionalFormatting sqref="H109:H114">
    <cfRule type="iconSet" priority="56">
      <iconSet>
        <cfvo type="percent" val="0"/>
        <cfvo type="num" val="0.95"/>
        <cfvo type="num" val="1"/>
      </iconSet>
    </cfRule>
  </conditionalFormatting>
  <conditionalFormatting sqref="H115">
    <cfRule type="iconSet" priority="6">
      <iconSet>
        <cfvo type="percent" val="0"/>
        <cfvo type="num" val="0.95"/>
        <cfvo type="num" val="1"/>
      </iconSet>
    </cfRule>
    <cfRule type="iconSet" priority="7">
      <iconSet>
        <cfvo type="percent" val="0"/>
        <cfvo type="num" val="0.95" gte="0"/>
        <cfvo type="num" val="0.99" gte="0"/>
      </iconSet>
    </cfRule>
    <cfRule type="iconSet" priority="9">
      <iconSet>
        <cfvo type="percent" val="0"/>
        <cfvo type="num" val="0.95" gte="0"/>
        <cfvo type="num" val="1" gte="0"/>
      </iconSet>
    </cfRule>
    <cfRule type="iconSet" priority="8">
      <iconSet>
        <cfvo type="percent" val="0"/>
        <cfvo type="num" val="0.95" gte="0"/>
        <cfvo type="num" val="1" gte="0"/>
      </iconSet>
    </cfRule>
  </conditionalFormatting>
  <conditionalFormatting sqref="H116">
    <cfRule type="iconSet" priority="11">
      <iconSet>
        <cfvo type="percent" val="0"/>
        <cfvo type="num" val="0.95" gte="0"/>
        <cfvo type="num" val="0.99" gte="0"/>
      </iconSet>
    </cfRule>
    <cfRule type="iconSet" priority="10">
      <iconSet>
        <cfvo type="percent" val="0"/>
        <cfvo type="num" val="0.95"/>
        <cfvo type="num" val="1"/>
      </iconSet>
    </cfRule>
    <cfRule type="iconSet" priority="13">
      <iconSet>
        <cfvo type="percent" val="0"/>
        <cfvo type="num" val="0.95" gte="0"/>
        <cfvo type="num" val="1" gte="0"/>
      </iconSet>
    </cfRule>
    <cfRule type="iconSet" priority="12">
      <iconSet>
        <cfvo type="percent" val="0"/>
        <cfvo type="num" val="0.95" gte="0"/>
        <cfvo type="num" val="1" gte="0"/>
      </iconSet>
    </cfRule>
  </conditionalFormatting>
  <conditionalFormatting sqref="H117 H109:H114 H95:H102 H105">
    <cfRule type="iconSet" priority="53">
      <iconSet>
        <cfvo type="percent" val="0"/>
        <cfvo type="num" val="0.95" gte="0"/>
        <cfvo type="num" val="1" gte="0"/>
      </iconSet>
    </cfRule>
  </conditionalFormatting>
  <conditionalFormatting sqref="H117">
    <cfRule type="iconSet" priority="49">
      <iconSet>
        <cfvo type="percent" val="0"/>
        <cfvo type="num" val="0.95"/>
        <cfvo type="num" val="1"/>
      </iconSet>
    </cfRule>
  </conditionalFormatting>
  <conditionalFormatting sqref="H119:H122 H106:H108 H126:H127">
    <cfRule type="iconSet" priority="54">
      <iconSet>
        <cfvo type="percent" val="0"/>
        <cfvo type="num" val="0.95"/>
        <cfvo type="num" val="1"/>
      </iconSet>
    </cfRule>
  </conditionalFormatting>
  <conditionalFormatting sqref="H123:H125">
    <cfRule type="iconSet" priority="5">
      <iconSet>
        <cfvo type="percent" val="0"/>
        <cfvo type="num" val="0.95" gte="0"/>
        <cfvo type="num" val="0.99" gte="0"/>
      </iconSet>
    </cfRule>
    <cfRule type="iconSet" priority="4">
      <iconSet>
        <cfvo type="percent" val="0"/>
        <cfvo type="num" val="0.95"/>
        <cfvo type="num" val="1"/>
      </iconSet>
    </cfRule>
    <cfRule type="iconSet" priority="3">
      <iconSet>
        <cfvo type="percent" val="0"/>
        <cfvo type="num" val="0.95"/>
        <cfvo type="num" val="1"/>
      </iconSet>
    </cfRule>
  </conditionalFormatting>
  <conditionalFormatting sqref="H129 H95:H102 H105:H114 H117:H122 H126:H127">
    <cfRule type="iconSet" priority="51">
      <iconSet>
        <cfvo type="percent" val="0"/>
        <cfvo type="num" val="0.95" gte="0"/>
        <cfvo type="num" val="0.99" gte="0"/>
      </iconSet>
    </cfRule>
  </conditionalFormatting>
  <conditionalFormatting sqref="H129 H119:H122 H106:H108 H126:H127">
    <cfRule type="iconSet" priority="47">
      <iconSet>
        <cfvo type="percent" val="0"/>
        <cfvo type="num" val="0.95"/>
        <cfvo type="num" val="1"/>
      </iconSet>
    </cfRule>
  </conditionalFormatting>
  <conditionalFormatting sqref="H130:H135">
    <cfRule type="iconSet" priority="43">
      <iconSet>
        <cfvo type="percent" val="0"/>
        <cfvo type="num" val="0.95"/>
        <cfvo type="num" val="1"/>
      </iconSet>
    </cfRule>
    <cfRule type="iconSet" priority="44">
      <iconSet>
        <cfvo type="percent" val="0"/>
        <cfvo type="num" val="0.95"/>
        <cfvo type="num" val="1"/>
      </iconSet>
    </cfRule>
    <cfRule type="iconSet" priority="45">
      <iconSet>
        <cfvo type="percent" val="0"/>
        <cfvo type="num" val="0.95" gte="0"/>
        <cfvo type="num" val="0.99" gte="0"/>
      </iconSet>
    </cfRule>
  </conditionalFormatting>
  <conditionalFormatting sqref="I130:I132">
    <cfRule type="cellIs" dxfId="6" priority="1" operator="notBetween">
      <formula>-1</formula>
      <formula>1</formula>
    </cfRule>
  </conditionalFormatting>
  <conditionalFormatting sqref="I41:J41">
    <cfRule type="cellIs" dxfId="5" priority="2" operator="notBetween">
      <formula>-1</formula>
      <formula>1</formula>
    </cfRule>
  </conditionalFormatting>
  <printOptions horizontalCentered="1" verticalCentered="1"/>
  <pageMargins left="0.74803149606299213" right="0.74803149606299213" top="0.35" bottom="0.39370078740157483" header="0.26" footer="0.19685039370078741"/>
  <pageSetup paperSize="9" scale="26" orientation="landscape" r:id="rId1"/>
  <headerFooter alignWithMargins="0">
    <oddHeader>&amp;R&amp;"Arial,Negrita"&amp;11CUADRO No. "A1"</oddHeader>
    <oddFooter>&amp;LFecha:  &amp;D&amp;RPlanificación Nacional.- XM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CEE151-DF70-4116-9E19-CA4C6A1A1DBC}">
  <sheetPr>
    <pageSetUpPr fitToPage="1"/>
  </sheetPr>
  <dimension ref="A1:N160"/>
  <sheetViews>
    <sheetView showGridLines="0" zoomScale="90" zoomScaleNormal="90" zoomScaleSheetLayoutView="85" workbookViewId="0">
      <selection activeCell="I73" sqref="I73"/>
    </sheetView>
  </sheetViews>
  <sheetFormatPr baseColWidth="10" defaultColWidth="11.44140625" defaultRowHeight="13.2" outlineLevelRow="2" x14ac:dyDescent="0.25"/>
  <cols>
    <col min="1" max="2" width="5.6640625" style="2" customWidth="1"/>
    <col min="3" max="3" width="63.6640625" style="2" customWidth="1"/>
    <col min="4" max="4" width="18.44140625" style="2" customWidth="1"/>
    <col min="5" max="5" width="1.33203125" style="2" customWidth="1"/>
    <col min="6" max="6" width="20.33203125" style="2" customWidth="1"/>
    <col min="7" max="7" width="20.44140625" style="2" customWidth="1"/>
    <col min="8" max="8" width="1.5546875" style="2" customWidth="1"/>
    <col min="9" max="9" width="14" style="2" customWidth="1"/>
    <col min="10" max="10" width="12.33203125" style="2" bestFit="1" customWidth="1"/>
    <col min="11" max="11" width="16.33203125" style="121" customWidth="1"/>
    <col min="12" max="12" width="4.44140625" style="2" customWidth="1"/>
    <col min="13" max="14" width="15.44140625" style="2" customWidth="1"/>
    <col min="15" max="16384" width="11.44140625" style="2"/>
  </cols>
  <sheetData>
    <row r="1" spans="1:14" ht="27.75" customHeight="1" x14ac:dyDescent="0.25">
      <c r="A1" s="455" t="s">
        <v>52</v>
      </c>
      <c r="B1" s="455"/>
      <c r="C1" s="455"/>
      <c r="D1" s="455"/>
      <c r="E1" s="455"/>
      <c r="F1" s="455"/>
      <c r="G1" s="455"/>
      <c r="H1" s="455"/>
      <c r="I1" s="455"/>
    </row>
    <row r="2" spans="1:14" ht="17.399999999999999" x14ac:dyDescent="0.25">
      <c r="A2" s="456" t="s">
        <v>53</v>
      </c>
      <c r="B2" s="456"/>
      <c r="C2" s="456"/>
      <c r="D2" s="456"/>
      <c r="E2" s="456"/>
      <c r="F2" s="456"/>
      <c r="G2" s="456"/>
      <c r="H2" s="456"/>
      <c r="I2" s="456"/>
    </row>
    <row r="3" spans="1:14" ht="20.25" customHeight="1" x14ac:dyDescent="0.25">
      <c r="A3" s="457" t="s">
        <v>156</v>
      </c>
      <c r="B3" s="457"/>
      <c r="C3" s="457"/>
      <c r="D3" s="457"/>
      <c r="E3" s="457"/>
      <c r="F3" s="457"/>
      <c r="G3" s="457"/>
      <c r="H3" s="457"/>
      <c r="I3" s="457"/>
    </row>
    <row r="4" spans="1:14" ht="17.25" customHeight="1" x14ac:dyDescent="0.25">
      <c r="A4" s="508" t="s">
        <v>73</v>
      </c>
      <c r="B4" s="508"/>
      <c r="C4" s="508"/>
      <c r="D4" s="508"/>
      <c r="E4" s="508"/>
      <c r="F4" s="508"/>
      <c r="G4" s="508"/>
      <c r="H4" s="508"/>
      <c r="I4" s="508"/>
      <c r="K4" s="203"/>
    </row>
    <row r="5" spans="1:14" ht="15.6" x14ac:dyDescent="0.3">
      <c r="A5" s="62"/>
      <c r="B5" s="62"/>
      <c r="C5" s="62"/>
      <c r="D5" s="62"/>
      <c r="E5" s="62"/>
      <c r="F5" s="62"/>
      <c r="G5" s="62"/>
      <c r="H5" s="62"/>
      <c r="I5" s="62"/>
      <c r="L5" s="159"/>
    </row>
    <row r="6" spans="1:14" customFormat="1" ht="31.5" customHeight="1" x14ac:dyDescent="0.3">
      <c r="A6" s="459" t="s">
        <v>42</v>
      </c>
      <c r="B6" s="460"/>
      <c r="C6" s="460"/>
      <c r="D6" s="460"/>
      <c r="E6" s="460"/>
      <c r="F6" s="460"/>
      <c r="G6" s="460"/>
      <c r="H6" s="460"/>
      <c r="I6" s="461"/>
      <c r="K6" s="122"/>
      <c r="L6" s="160"/>
    </row>
    <row r="7" spans="1:14" ht="15.6" x14ac:dyDescent="0.3">
      <c r="C7" s="3"/>
      <c r="D7" s="4"/>
      <c r="G7" s="4"/>
      <c r="L7" s="159"/>
    </row>
    <row r="8" spans="1:14" s="5" customFormat="1" ht="60" customHeight="1" x14ac:dyDescent="0.25">
      <c r="C8" s="41"/>
      <c r="D8" s="42" t="s">
        <v>138</v>
      </c>
      <c r="E8" s="6"/>
      <c r="F8" s="42" t="s">
        <v>136</v>
      </c>
      <c r="G8" s="42" t="s">
        <v>137</v>
      </c>
      <c r="H8" s="6"/>
      <c r="I8" s="42" t="s">
        <v>139</v>
      </c>
      <c r="K8" s="121"/>
    </row>
    <row r="9" spans="1:14" s="7" customFormat="1" ht="4.5" customHeight="1" x14ac:dyDescent="0.25">
      <c r="C9" s="8"/>
      <c r="D9" s="33"/>
      <c r="E9" s="10"/>
      <c r="F9" s="9"/>
      <c r="G9" s="9"/>
      <c r="H9" s="10"/>
      <c r="J9" s="5"/>
      <c r="K9" s="123"/>
    </row>
    <row r="10" spans="1:14" s="5" customFormat="1" ht="15.9" customHeight="1" x14ac:dyDescent="0.25">
      <c r="A10" s="478" t="s">
        <v>20</v>
      </c>
      <c r="B10" s="479" t="s">
        <v>21</v>
      </c>
      <c r="C10" s="98" t="s">
        <v>1</v>
      </c>
      <c r="D10" s="128">
        <f t="shared" ref="D10:D20" si="0">D104</f>
        <v>0</v>
      </c>
      <c r="E10" s="114"/>
      <c r="F10" s="128">
        <f t="shared" ref="F10" si="1">F104</f>
        <v>0</v>
      </c>
      <c r="G10" s="128">
        <f>G104-G57</f>
        <v>0</v>
      </c>
      <c r="H10" s="11"/>
      <c r="I10" s="483" t="e">
        <f>+G31/G40</f>
        <v>#DIV/0!</v>
      </c>
      <c r="K10" s="121"/>
      <c r="L10" s="121"/>
      <c r="M10" s="121"/>
      <c r="N10" s="121"/>
    </row>
    <row r="11" spans="1:14" ht="15.9" customHeight="1" outlineLevel="1" x14ac:dyDescent="0.25">
      <c r="A11" s="478"/>
      <c r="B11" s="480"/>
      <c r="C11" s="99" t="s">
        <v>43</v>
      </c>
      <c r="D11" s="36">
        <f t="shared" si="0"/>
        <v>0</v>
      </c>
      <c r="E11" s="114"/>
      <c r="F11" s="36">
        <f>F105</f>
        <v>0</v>
      </c>
      <c r="G11" s="36">
        <f>G105-G58</f>
        <v>0</v>
      </c>
      <c r="I11" s="484"/>
      <c r="J11" s="5"/>
      <c r="K11" s="120"/>
      <c r="L11" s="120"/>
      <c r="M11" s="120"/>
      <c r="N11" s="120"/>
    </row>
    <row r="12" spans="1:14" s="190" customFormat="1" ht="15.9" customHeight="1" outlineLevel="1" x14ac:dyDescent="0.25">
      <c r="A12" s="478"/>
      <c r="B12" s="480"/>
      <c r="C12" s="187" t="s">
        <v>154</v>
      </c>
      <c r="D12" s="188">
        <f t="shared" si="0"/>
        <v>0</v>
      </c>
      <c r="E12" s="188"/>
      <c r="F12" s="188">
        <f>F106</f>
        <v>0</v>
      </c>
      <c r="G12" s="188">
        <f>G106</f>
        <v>0</v>
      </c>
      <c r="I12" s="484"/>
      <c r="J12" s="189"/>
      <c r="K12" s="192"/>
      <c r="L12" s="192"/>
      <c r="M12" s="192"/>
      <c r="N12" s="192"/>
    </row>
    <row r="13" spans="1:14" ht="15.9" customHeight="1" outlineLevel="1" x14ac:dyDescent="0.25">
      <c r="A13" s="478"/>
      <c r="B13" s="480"/>
      <c r="C13" s="99" t="s">
        <v>15</v>
      </c>
      <c r="D13" s="36">
        <f t="shared" si="0"/>
        <v>0</v>
      </c>
      <c r="E13" s="114"/>
      <c r="F13" s="36">
        <f t="shared" ref="F13:F30" si="2">F107</f>
        <v>0</v>
      </c>
      <c r="G13" s="36">
        <f t="shared" ref="G13:G27" si="3">G107-G59</f>
        <v>0</v>
      </c>
      <c r="I13" s="484"/>
      <c r="K13" s="120"/>
      <c r="L13" s="120"/>
      <c r="M13" s="120"/>
      <c r="N13" s="120"/>
    </row>
    <row r="14" spans="1:14" ht="15.9" customHeight="1" outlineLevel="1" x14ac:dyDescent="0.25">
      <c r="A14" s="478"/>
      <c r="B14" s="480"/>
      <c r="C14" s="99" t="s">
        <v>153</v>
      </c>
      <c r="D14" s="144">
        <f t="shared" si="0"/>
        <v>0</v>
      </c>
      <c r="E14" s="115"/>
      <c r="F14" s="36">
        <f t="shared" si="2"/>
        <v>0</v>
      </c>
      <c r="G14" s="144">
        <f t="shared" si="3"/>
        <v>0</v>
      </c>
      <c r="H14" s="68"/>
      <c r="I14" s="484"/>
      <c r="K14" s="120"/>
      <c r="L14" s="120"/>
      <c r="M14" s="120"/>
      <c r="N14" s="120"/>
    </row>
    <row r="15" spans="1:14" ht="15.9" customHeight="1" outlineLevel="1" x14ac:dyDescent="0.25">
      <c r="A15" s="478"/>
      <c r="B15" s="480"/>
      <c r="C15" s="100" t="s">
        <v>14</v>
      </c>
      <c r="D15" s="36">
        <f t="shared" si="0"/>
        <v>0</v>
      </c>
      <c r="E15" s="114"/>
      <c r="F15" s="36">
        <f t="shared" si="2"/>
        <v>0</v>
      </c>
      <c r="G15" s="36">
        <f t="shared" si="3"/>
        <v>0</v>
      </c>
      <c r="I15" s="484"/>
      <c r="K15" s="120"/>
      <c r="L15" s="120"/>
      <c r="M15" s="120"/>
      <c r="N15" s="120"/>
    </row>
    <row r="16" spans="1:14" ht="15.9" customHeight="1" outlineLevel="1" x14ac:dyDescent="0.25">
      <c r="A16" s="478"/>
      <c r="B16" s="480"/>
      <c r="C16" s="100" t="s">
        <v>13</v>
      </c>
      <c r="D16" s="36">
        <f t="shared" si="0"/>
        <v>0</v>
      </c>
      <c r="E16" s="114"/>
      <c r="F16" s="36">
        <f t="shared" si="2"/>
        <v>0</v>
      </c>
      <c r="G16" s="36">
        <f t="shared" si="3"/>
        <v>0</v>
      </c>
      <c r="I16" s="484"/>
      <c r="K16" s="120"/>
      <c r="L16" s="120"/>
      <c r="M16" s="120"/>
      <c r="N16" s="120"/>
    </row>
    <row r="17" spans="1:14" ht="15.9" customHeight="1" outlineLevel="1" x14ac:dyDescent="0.25">
      <c r="A17" s="478"/>
      <c r="B17" s="480"/>
      <c r="C17" s="100" t="s">
        <v>12</v>
      </c>
      <c r="D17" s="36">
        <f t="shared" si="0"/>
        <v>0</v>
      </c>
      <c r="E17" s="114"/>
      <c r="F17" s="36">
        <f t="shared" si="2"/>
        <v>0</v>
      </c>
      <c r="G17" s="36">
        <f t="shared" si="3"/>
        <v>0</v>
      </c>
      <c r="I17" s="484"/>
      <c r="K17" s="120"/>
      <c r="L17" s="120"/>
      <c r="M17" s="120"/>
      <c r="N17" s="120"/>
    </row>
    <row r="18" spans="1:14" ht="15.9" customHeight="1" outlineLevel="1" x14ac:dyDescent="0.25">
      <c r="A18" s="478"/>
      <c r="B18" s="480"/>
      <c r="C18" s="100" t="s">
        <v>63</v>
      </c>
      <c r="D18" s="36">
        <f t="shared" si="0"/>
        <v>0</v>
      </c>
      <c r="E18" s="114"/>
      <c r="F18" s="36">
        <f t="shared" si="2"/>
        <v>0</v>
      </c>
      <c r="G18" s="36">
        <f t="shared" si="3"/>
        <v>0</v>
      </c>
      <c r="I18" s="484"/>
      <c r="K18" s="120"/>
      <c r="L18" s="120"/>
      <c r="M18" s="120"/>
      <c r="N18" s="120"/>
    </row>
    <row r="19" spans="1:14" ht="15.9" customHeight="1" outlineLevel="1" x14ac:dyDescent="0.25">
      <c r="A19" s="478"/>
      <c r="B19" s="480"/>
      <c r="C19" s="100" t="s">
        <v>67</v>
      </c>
      <c r="D19" s="36">
        <f t="shared" si="0"/>
        <v>0</v>
      </c>
      <c r="E19" s="114"/>
      <c r="F19" s="36">
        <f t="shared" si="2"/>
        <v>0</v>
      </c>
      <c r="G19" s="36">
        <f t="shared" si="3"/>
        <v>0</v>
      </c>
      <c r="I19" s="484"/>
      <c r="K19" s="120"/>
      <c r="L19" s="120"/>
      <c r="M19" s="120"/>
      <c r="N19" s="120"/>
    </row>
    <row r="20" spans="1:14" ht="15.9" customHeight="1" x14ac:dyDescent="0.25">
      <c r="A20" s="478"/>
      <c r="B20" s="480"/>
      <c r="C20" s="101" t="s">
        <v>147</v>
      </c>
      <c r="D20" s="36">
        <f t="shared" si="0"/>
        <v>0</v>
      </c>
      <c r="E20" s="114"/>
      <c r="F20" s="36">
        <f t="shared" si="2"/>
        <v>0</v>
      </c>
      <c r="G20" s="144">
        <f t="shared" si="3"/>
        <v>0</v>
      </c>
      <c r="H20" s="11"/>
      <c r="I20" s="484"/>
      <c r="J20" s="12"/>
      <c r="K20" s="120"/>
      <c r="L20" s="120"/>
      <c r="M20" s="120"/>
      <c r="N20" s="120"/>
    </row>
    <row r="21" spans="1:14" ht="15.9" customHeight="1" x14ac:dyDescent="0.25">
      <c r="A21" s="478"/>
      <c r="B21" s="480"/>
      <c r="C21" s="101" t="s">
        <v>41</v>
      </c>
      <c r="D21" s="36">
        <f>D115</f>
        <v>0</v>
      </c>
      <c r="E21" s="114"/>
      <c r="F21" s="36">
        <f t="shared" si="2"/>
        <v>0</v>
      </c>
      <c r="G21" s="144">
        <f t="shared" si="3"/>
        <v>0</v>
      </c>
      <c r="H21" s="11"/>
      <c r="I21" s="484"/>
      <c r="J21" s="12"/>
      <c r="K21" s="120"/>
      <c r="L21" s="120"/>
      <c r="M21" s="120"/>
      <c r="N21" s="120"/>
    </row>
    <row r="22" spans="1:14" s="5" customFormat="1" ht="15.9" customHeight="1" x14ac:dyDescent="0.25">
      <c r="A22" s="478"/>
      <c r="B22" s="480"/>
      <c r="C22" s="102" t="s">
        <v>122</v>
      </c>
      <c r="D22" s="36">
        <f t="shared" ref="D22:D30" si="4">D116</f>
        <v>0</v>
      </c>
      <c r="E22" s="114"/>
      <c r="F22" s="36">
        <f t="shared" si="2"/>
        <v>0</v>
      </c>
      <c r="G22" s="144">
        <f t="shared" si="3"/>
        <v>0</v>
      </c>
      <c r="H22" s="7"/>
      <c r="I22" s="484"/>
      <c r="K22" s="120"/>
      <c r="L22" s="120"/>
      <c r="M22" s="120"/>
      <c r="N22" s="120"/>
    </row>
    <row r="23" spans="1:14" ht="15.9" customHeight="1" x14ac:dyDescent="0.25">
      <c r="A23" s="478"/>
      <c r="B23" s="480"/>
      <c r="C23" s="102" t="s">
        <v>5</v>
      </c>
      <c r="D23" s="36">
        <f t="shared" si="4"/>
        <v>0</v>
      </c>
      <c r="E23" s="114"/>
      <c r="F23" s="36">
        <f t="shared" si="2"/>
        <v>0</v>
      </c>
      <c r="G23" s="144">
        <f t="shared" si="3"/>
        <v>0</v>
      </c>
      <c r="H23" s="11"/>
      <c r="I23" s="484"/>
      <c r="J23" s="5"/>
      <c r="K23" s="120"/>
      <c r="L23" s="120"/>
      <c r="M23" s="120"/>
      <c r="N23" s="120"/>
    </row>
    <row r="24" spans="1:14" ht="15.9" customHeight="1" x14ac:dyDescent="0.25">
      <c r="A24" s="478"/>
      <c r="B24" s="480"/>
      <c r="C24" s="102" t="s">
        <v>6</v>
      </c>
      <c r="D24" s="36">
        <f t="shared" si="4"/>
        <v>0</v>
      </c>
      <c r="E24" s="114"/>
      <c r="F24" s="36">
        <f t="shared" si="2"/>
        <v>0</v>
      </c>
      <c r="G24" s="144">
        <f t="shared" si="3"/>
        <v>0</v>
      </c>
      <c r="H24" s="11"/>
      <c r="I24" s="484"/>
      <c r="J24" s="5"/>
      <c r="K24" s="120"/>
      <c r="L24" s="120"/>
      <c r="M24" s="120"/>
      <c r="N24" s="120"/>
    </row>
    <row r="25" spans="1:14" ht="15.9" customHeight="1" x14ac:dyDescent="0.25">
      <c r="A25" s="478"/>
      <c r="B25" s="480"/>
      <c r="C25" s="102" t="s">
        <v>16</v>
      </c>
      <c r="D25" s="36">
        <f t="shared" si="4"/>
        <v>0</v>
      </c>
      <c r="E25" s="114"/>
      <c r="F25" s="36">
        <f t="shared" si="2"/>
        <v>0</v>
      </c>
      <c r="G25" s="144">
        <f t="shared" si="3"/>
        <v>0</v>
      </c>
      <c r="H25" s="11"/>
      <c r="I25" s="484"/>
      <c r="J25" s="14"/>
      <c r="K25" s="120"/>
      <c r="L25" s="120"/>
      <c r="M25" s="120"/>
      <c r="N25" s="120"/>
    </row>
    <row r="26" spans="1:14" ht="15.9" customHeight="1" x14ac:dyDescent="0.25">
      <c r="A26" s="478"/>
      <c r="B26" s="480"/>
      <c r="C26" s="102" t="s">
        <v>7</v>
      </c>
      <c r="D26" s="36">
        <f t="shared" si="4"/>
        <v>0</v>
      </c>
      <c r="E26" s="114"/>
      <c r="F26" s="36">
        <f t="shared" si="2"/>
        <v>0</v>
      </c>
      <c r="G26" s="144">
        <f t="shared" si="3"/>
        <v>0</v>
      </c>
      <c r="H26" s="11"/>
      <c r="I26" s="484"/>
      <c r="J26" s="5"/>
      <c r="K26" s="120"/>
      <c r="L26" s="120"/>
      <c r="M26" s="120"/>
      <c r="N26" s="120"/>
    </row>
    <row r="27" spans="1:14" ht="15.9" customHeight="1" x14ac:dyDescent="0.25">
      <c r="A27" s="478"/>
      <c r="B27" s="480"/>
      <c r="C27" s="102" t="s">
        <v>17</v>
      </c>
      <c r="D27" s="36">
        <f t="shared" si="4"/>
        <v>0</v>
      </c>
      <c r="E27" s="114"/>
      <c r="F27" s="36">
        <f t="shared" si="2"/>
        <v>0</v>
      </c>
      <c r="G27" s="144">
        <f t="shared" si="3"/>
        <v>0</v>
      </c>
      <c r="H27" s="11"/>
      <c r="I27" s="484"/>
      <c r="K27" s="120"/>
      <c r="L27" s="120"/>
      <c r="M27" s="120"/>
      <c r="N27" s="120"/>
    </row>
    <row r="28" spans="1:14" ht="15.9" customHeight="1" x14ac:dyDescent="0.25">
      <c r="A28" s="478"/>
      <c r="B28" s="480"/>
      <c r="C28" s="102" t="s">
        <v>57</v>
      </c>
      <c r="D28" s="36">
        <f t="shared" si="4"/>
        <v>0</v>
      </c>
      <c r="E28" s="114"/>
      <c r="F28" s="36">
        <f t="shared" si="2"/>
        <v>0</v>
      </c>
      <c r="G28" s="144">
        <f>G122-G76</f>
        <v>0</v>
      </c>
      <c r="H28" s="11"/>
      <c r="I28" s="484"/>
      <c r="K28" s="120"/>
      <c r="L28" s="120"/>
      <c r="M28" s="120"/>
      <c r="N28" s="120"/>
    </row>
    <row r="29" spans="1:14" ht="15.9" customHeight="1" x14ac:dyDescent="0.25">
      <c r="A29" s="478"/>
      <c r="B29" s="480"/>
      <c r="C29" s="102" t="s">
        <v>58</v>
      </c>
      <c r="D29" s="36">
        <f t="shared" si="4"/>
        <v>0</v>
      </c>
      <c r="E29" s="114"/>
      <c r="F29" s="36">
        <f t="shared" si="2"/>
        <v>0</v>
      </c>
      <c r="G29" s="144">
        <f>G123-G77</f>
        <v>0</v>
      </c>
      <c r="H29" s="11"/>
      <c r="I29" s="484"/>
      <c r="K29" s="120"/>
      <c r="L29" s="120"/>
      <c r="M29" s="120"/>
      <c r="N29" s="120"/>
    </row>
    <row r="30" spans="1:14" ht="15.9" customHeight="1" x14ac:dyDescent="0.25">
      <c r="A30" s="478"/>
      <c r="B30" s="480"/>
      <c r="C30" s="72" t="s">
        <v>74</v>
      </c>
      <c r="D30" s="36">
        <f t="shared" si="4"/>
        <v>0</v>
      </c>
      <c r="E30" s="114"/>
      <c r="F30" s="36">
        <f t="shared" si="2"/>
        <v>0</v>
      </c>
      <c r="G30" s="144">
        <f>G124-G78</f>
        <v>0</v>
      </c>
      <c r="H30" s="7"/>
      <c r="I30" s="484"/>
      <c r="J30" s="5"/>
      <c r="K30" s="120"/>
      <c r="L30" s="120"/>
      <c r="M30" s="120"/>
      <c r="N30" s="120"/>
    </row>
    <row r="31" spans="1:14" s="7" customFormat="1" ht="18" customHeight="1" x14ac:dyDescent="0.3">
      <c r="A31" s="478"/>
      <c r="B31" s="481"/>
      <c r="C31" s="47" t="s">
        <v>55</v>
      </c>
      <c r="D31" s="48">
        <f>+D10+SUM(D20:D30)</f>
        <v>0</v>
      </c>
      <c r="E31" s="116"/>
      <c r="F31" s="48">
        <f>+F10+SUM(F20:F30)</f>
        <v>0</v>
      </c>
      <c r="G31" s="48">
        <f>+G10+SUM(G20:G30)</f>
        <v>0</v>
      </c>
      <c r="I31" s="485"/>
      <c r="J31" s="15"/>
      <c r="K31" s="129"/>
      <c r="L31" s="129"/>
      <c r="M31" s="129"/>
      <c r="N31" s="129"/>
    </row>
    <row r="32" spans="1:14" ht="6.6" customHeight="1" x14ac:dyDescent="0.3">
      <c r="A32" s="478"/>
      <c r="B32" s="21"/>
      <c r="C32" s="34"/>
      <c r="D32" s="17"/>
      <c r="E32" s="17"/>
      <c r="F32" s="17"/>
      <c r="G32" s="17"/>
      <c r="H32" s="7"/>
      <c r="I32" s="35"/>
      <c r="J32" s="5"/>
      <c r="K32" s="129"/>
      <c r="L32" s="129"/>
      <c r="M32" s="129"/>
      <c r="N32" s="129"/>
    </row>
    <row r="33" spans="1:14" ht="18.75" customHeight="1" x14ac:dyDescent="0.25">
      <c r="A33" s="478"/>
      <c r="B33" s="486" t="s">
        <v>22</v>
      </c>
      <c r="C33" s="37" t="s">
        <v>38</v>
      </c>
      <c r="D33" s="38">
        <f>D127</f>
        <v>0</v>
      </c>
      <c r="E33" s="117"/>
      <c r="F33" s="38">
        <f>F127</f>
        <v>0</v>
      </c>
      <c r="G33" s="38">
        <f>G127-G81</f>
        <v>0</v>
      </c>
      <c r="H33" s="7"/>
      <c r="I33" s="483" t="e">
        <f>+G35/G40</f>
        <v>#DIV/0!</v>
      </c>
      <c r="K33" s="129"/>
      <c r="L33" s="129"/>
      <c r="M33" s="129"/>
      <c r="N33" s="129"/>
    </row>
    <row r="34" spans="1:14" ht="18.75" customHeight="1" x14ac:dyDescent="0.25">
      <c r="A34" s="478"/>
      <c r="B34" s="487"/>
      <c r="C34" s="39" t="s">
        <v>39</v>
      </c>
      <c r="D34" s="36">
        <f>D128</f>
        <v>0</v>
      </c>
      <c r="E34" s="117"/>
      <c r="F34" s="36">
        <f>F128</f>
        <v>0</v>
      </c>
      <c r="G34" s="36">
        <f>G128-G82</f>
        <v>0</v>
      </c>
      <c r="H34" s="7"/>
      <c r="I34" s="484"/>
      <c r="K34" s="129"/>
      <c r="L34" s="129"/>
      <c r="M34" s="129"/>
      <c r="N34" s="129"/>
    </row>
    <row r="35" spans="1:14" s="7" customFormat="1" ht="18.75" customHeight="1" x14ac:dyDescent="0.25">
      <c r="A35" s="478"/>
      <c r="B35" s="488"/>
      <c r="C35" s="96" t="s">
        <v>61</v>
      </c>
      <c r="D35" s="48">
        <f>SUM(D33:D34)</f>
        <v>0</v>
      </c>
      <c r="F35" s="48">
        <f>SUM(F33:F34)</f>
        <v>0</v>
      </c>
      <c r="G35" s="48">
        <f>SUM(G33:G34)</f>
        <v>0</v>
      </c>
      <c r="H35" s="11"/>
      <c r="I35" s="485"/>
      <c r="K35" s="120"/>
      <c r="L35" s="129"/>
    </row>
    <row r="36" spans="1:14" s="7" customFormat="1" ht="15.6" x14ac:dyDescent="0.3">
      <c r="A36" s="478"/>
      <c r="B36" s="21"/>
      <c r="C36" s="18"/>
      <c r="D36" s="94"/>
      <c r="E36" s="94"/>
      <c r="F36" s="94"/>
      <c r="G36" s="94"/>
      <c r="H36" s="11"/>
      <c r="I36" s="35"/>
      <c r="K36" s="120"/>
      <c r="L36" s="129"/>
    </row>
    <row r="37" spans="1:14" s="7" customFormat="1" ht="15.75" customHeight="1" x14ac:dyDescent="0.3">
      <c r="A37" s="478"/>
      <c r="B37" s="489" t="s">
        <v>24</v>
      </c>
      <c r="C37" s="489"/>
      <c r="D37" s="49">
        <f t="shared" ref="D37:F37" si="5">D40-D38</f>
        <v>0</v>
      </c>
      <c r="F37" s="49">
        <f t="shared" si="5"/>
        <v>0</v>
      </c>
      <c r="G37" s="49">
        <f>G40-G38</f>
        <v>0</v>
      </c>
      <c r="H37" s="11"/>
      <c r="I37" s="50" t="e">
        <f>+G37/$G$40</f>
        <v>#DIV/0!</v>
      </c>
      <c r="K37" s="125"/>
      <c r="L37" s="124"/>
    </row>
    <row r="38" spans="1:14" s="7" customFormat="1" ht="15.75" customHeight="1" x14ac:dyDescent="0.25">
      <c r="A38" s="478"/>
      <c r="B38" s="489" t="s">
        <v>25</v>
      </c>
      <c r="C38" s="489"/>
      <c r="D38" s="49">
        <f>+D20+D21+D22+D35</f>
        <v>0</v>
      </c>
      <c r="F38" s="49">
        <f>+F20+F21+F22+F35</f>
        <v>0</v>
      </c>
      <c r="G38" s="49">
        <f>+G20+G21+G22+G35</f>
        <v>0</v>
      </c>
      <c r="H38" s="61"/>
      <c r="I38" s="50" t="e">
        <f>+G38/$G$40</f>
        <v>#DIV/0!</v>
      </c>
      <c r="K38" s="125"/>
      <c r="L38" s="124"/>
    </row>
    <row r="39" spans="1:14" ht="13.8" x14ac:dyDescent="0.25">
      <c r="B39" s="21"/>
      <c r="C39" s="18"/>
      <c r="D39" s="22"/>
      <c r="E39" s="16"/>
      <c r="F39" s="20"/>
      <c r="G39" s="20"/>
      <c r="H39" s="11"/>
      <c r="I39" s="21"/>
      <c r="K39" s="120"/>
      <c r="L39" s="25"/>
    </row>
    <row r="40" spans="1:14" ht="24.75" customHeight="1" x14ac:dyDescent="0.3">
      <c r="A40" s="490" t="s">
        <v>26</v>
      </c>
      <c r="B40" s="452" t="s">
        <v>75</v>
      </c>
      <c r="C40" s="453"/>
      <c r="D40" s="43">
        <f>+D31+D35</f>
        <v>0</v>
      </c>
      <c r="E40" s="109"/>
      <c r="F40" s="43">
        <f>+F31+F35</f>
        <v>0</v>
      </c>
      <c r="G40" s="43">
        <f>+G31+G35</f>
        <v>0</v>
      </c>
      <c r="H40" s="11"/>
      <c r="I40" s="294"/>
      <c r="J40" s="295"/>
      <c r="K40" s="295"/>
      <c r="L40" s="25"/>
    </row>
    <row r="41" spans="1:14" ht="14.25" customHeight="1" x14ac:dyDescent="0.25">
      <c r="A41" s="490"/>
      <c r="B41" s="450" t="s">
        <v>49</v>
      </c>
      <c r="C41" s="451"/>
      <c r="D41" s="40"/>
      <c r="E41" s="7"/>
      <c r="F41" s="206">
        <f>F139</f>
        <v>0</v>
      </c>
      <c r="G41" s="206">
        <f>G139</f>
        <v>0</v>
      </c>
      <c r="H41" s="11"/>
      <c r="I41" s="103"/>
      <c r="K41" s="2"/>
      <c r="L41" s="25"/>
    </row>
    <row r="42" spans="1:14" ht="14.25" customHeight="1" x14ac:dyDescent="0.25">
      <c r="A42" s="490"/>
      <c r="B42" s="450" t="s">
        <v>50</v>
      </c>
      <c r="C42" s="451"/>
      <c r="D42" s="40"/>
      <c r="E42" s="7"/>
      <c r="F42" s="206">
        <f>F140</f>
        <v>0</v>
      </c>
      <c r="G42" s="206">
        <f>G140</f>
        <v>0</v>
      </c>
      <c r="H42" s="11"/>
      <c r="I42" s="103"/>
      <c r="K42" s="2"/>
      <c r="L42" s="25"/>
    </row>
    <row r="43" spans="1:14" ht="25.5" customHeight="1" x14ac:dyDescent="0.25">
      <c r="A43" s="490"/>
      <c r="B43" s="452" t="s">
        <v>76</v>
      </c>
      <c r="C43" s="453"/>
      <c r="D43" s="43">
        <f>+D40</f>
        <v>0</v>
      </c>
      <c r="E43" s="61"/>
      <c r="F43" s="45">
        <f t="shared" ref="F43" si="6">+F40-F41-F42</f>
        <v>0</v>
      </c>
      <c r="G43" s="45">
        <f>+G40-G41-G42</f>
        <v>0</v>
      </c>
      <c r="H43" s="11"/>
      <c r="I43" s="61"/>
      <c r="K43" s="125"/>
      <c r="L43" s="25"/>
    </row>
    <row r="44" spans="1:14" ht="14.25" customHeight="1" x14ac:dyDescent="0.25">
      <c r="A44" s="490"/>
      <c r="B44" s="450" t="s">
        <v>77</v>
      </c>
      <c r="C44" s="451"/>
      <c r="D44" s="51"/>
      <c r="E44" s="61"/>
      <c r="F44" s="36">
        <f>F142</f>
        <v>0</v>
      </c>
      <c r="G44" s="36">
        <f>G142</f>
        <v>0</v>
      </c>
      <c r="H44" s="11"/>
      <c r="I44" s="110"/>
      <c r="K44" s="2"/>
      <c r="L44" s="25"/>
    </row>
    <row r="45" spans="1:14" ht="33" customHeight="1" x14ac:dyDescent="0.25">
      <c r="A45" s="490"/>
      <c r="B45" s="470" t="s">
        <v>84</v>
      </c>
      <c r="C45" s="471"/>
      <c r="D45" s="43">
        <f>+D43</f>
        <v>0</v>
      </c>
      <c r="E45" s="61"/>
      <c r="F45" s="46">
        <f t="shared" ref="F45:G45" si="7">+F43-F44</f>
        <v>0</v>
      </c>
      <c r="G45" s="46">
        <f t="shared" si="7"/>
        <v>0</v>
      </c>
      <c r="H45" s="11"/>
      <c r="I45" s="61"/>
      <c r="K45" s="125"/>
      <c r="L45" s="25"/>
      <c r="M45" s="13"/>
    </row>
    <row r="46" spans="1:14" customFormat="1" ht="14.4" x14ac:dyDescent="0.3">
      <c r="K46" s="120"/>
      <c r="L46" s="126"/>
    </row>
    <row r="47" spans="1:14" customFormat="1" ht="27.75" customHeight="1" x14ac:dyDescent="0.3">
      <c r="A47" s="472" t="s">
        <v>48</v>
      </c>
      <c r="B47" s="473"/>
      <c r="C47" s="473"/>
      <c r="D47" s="473"/>
      <c r="E47" s="473"/>
      <c r="F47" s="473"/>
      <c r="G47" s="473"/>
      <c r="H47" s="473"/>
      <c r="I47" s="474"/>
      <c r="K47" s="120"/>
      <c r="L47" s="126"/>
    </row>
    <row r="48" spans="1:14" customFormat="1" ht="8.25" customHeight="1" x14ac:dyDescent="0.3">
      <c r="K48" s="120"/>
      <c r="L48" s="126"/>
    </row>
    <row r="49" spans="1:12" s="5" customFormat="1" ht="30" customHeight="1" x14ac:dyDescent="0.3">
      <c r="C49" s="41"/>
      <c r="D49" s="73" t="str">
        <f>D8</f>
        <v>Meta 
2025</v>
      </c>
      <c r="F49" s="73" t="str">
        <f>+F8</f>
        <v>Recaudación
 2024</v>
      </c>
      <c r="G49" s="73" t="str">
        <f>+G8</f>
        <v>Recaudación 
2025</v>
      </c>
      <c r="I49"/>
      <c r="K49" s="120"/>
      <c r="L49" s="28"/>
    </row>
    <row r="50" spans="1:12" s="28" customFormat="1" ht="14.4" x14ac:dyDescent="0.3">
      <c r="C50" s="233"/>
      <c r="D50" s="167"/>
      <c r="F50" s="167"/>
      <c r="G50" s="167"/>
      <c r="I50" s="126"/>
      <c r="K50" s="120"/>
    </row>
    <row r="51" spans="1:12" s="28" customFormat="1" ht="15.6" x14ac:dyDescent="0.3">
      <c r="A51" s="439" t="s">
        <v>47</v>
      </c>
      <c r="B51" s="439"/>
      <c r="C51" s="439"/>
      <c r="D51" s="81">
        <f>D54+D86+D93</f>
        <v>0</v>
      </c>
      <c r="E51"/>
      <c r="F51" s="81">
        <f>F54+F86+F93</f>
        <v>0</v>
      </c>
      <c r="G51" s="81">
        <f>G54+G86+G93</f>
        <v>0</v>
      </c>
      <c r="I51" s="126"/>
      <c r="K51" s="120"/>
    </row>
    <row r="52" spans="1:12" s="28" customFormat="1" ht="9.4499999999999993" customHeight="1" x14ac:dyDescent="0.3">
      <c r="C52" s="233"/>
      <c r="D52" s="167"/>
      <c r="F52" s="167"/>
      <c r="G52" s="167"/>
      <c r="I52" s="126"/>
      <c r="K52" s="120"/>
    </row>
    <row r="53" spans="1:12" customFormat="1" ht="8.25" customHeight="1" x14ac:dyDescent="0.3">
      <c r="K53" s="120"/>
      <c r="L53" s="126"/>
    </row>
    <row r="54" spans="1:12" s="7" customFormat="1" ht="19.5" customHeight="1" x14ac:dyDescent="0.3">
      <c r="A54" s="475" t="s">
        <v>93</v>
      </c>
      <c r="B54" s="475"/>
      <c r="C54" s="476"/>
      <c r="D54" s="194"/>
      <c r="E54"/>
      <c r="F54" s="234">
        <f>SUM(F57:F83)</f>
        <v>0</v>
      </c>
      <c r="G54" s="234">
        <f>SUM(G66:G78)+G57+G83</f>
        <v>0</v>
      </c>
      <c r="H54"/>
      <c r="I54" s="194"/>
      <c r="J54" s="194"/>
      <c r="K54" s="120"/>
      <c r="L54" s="124"/>
    </row>
    <row r="55" spans="1:12" customFormat="1" ht="6" customHeight="1" x14ac:dyDescent="0.3">
      <c r="K55" s="120"/>
      <c r="L55" s="126"/>
    </row>
    <row r="56" spans="1:12" customFormat="1" ht="0.6" customHeight="1" outlineLevel="1" x14ac:dyDescent="0.3">
      <c r="K56" s="120"/>
      <c r="L56" s="126"/>
    </row>
    <row r="57" spans="1:12" s="5" customFormat="1" ht="15.9" customHeight="1" outlineLevel="2" x14ac:dyDescent="0.3">
      <c r="A57" s="477" t="s">
        <v>20</v>
      </c>
      <c r="B57" s="511" t="s">
        <v>21</v>
      </c>
      <c r="C57" s="63" t="s">
        <v>1</v>
      </c>
      <c r="D57" s="169"/>
      <c r="E57" s="65"/>
      <c r="F57" s="78"/>
      <c r="G57" s="78"/>
      <c r="H57"/>
      <c r="I57" s="122"/>
    </row>
    <row r="58" spans="1:12" s="5" customFormat="1" ht="15.9" customHeight="1" outlineLevel="2" x14ac:dyDescent="0.3">
      <c r="A58" s="477"/>
      <c r="B58" s="511"/>
      <c r="C58" s="67" t="s">
        <v>11</v>
      </c>
      <c r="D58" s="169"/>
      <c r="E58" s="65"/>
      <c r="F58" s="68"/>
      <c r="G58" s="68"/>
      <c r="H58"/>
      <c r="I58" s="122"/>
    </row>
    <row r="59" spans="1:12" s="5" customFormat="1" ht="15.9" customHeight="1" outlineLevel="2" x14ac:dyDescent="0.3">
      <c r="A59" s="477"/>
      <c r="B59" s="511"/>
      <c r="C59" s="67" t="s">
        <v>15</v>
      </c>
      <c r="D59" s="169"/>
      <c r="E59" s="65"/>
      <c r="F59" s="68"/>
      <c r="G59" s="68"/>
      <c r="H59"/>
      <c r="I59" s="122"/>
    </row>
    <row r="60" spans="1:12" s="5" customFormat="1" ht="15.9" customHeight="1" outlineLevel="2" x14ac:dyDescent="0.3">
      <c r="A60" s="477"/>
      <c r="B60" s="511"/>
      <c r="C60" s="67" t="s">
        <v>2</v>
      </c>
      <c r="D60" s="169"/>
      <c r="E60" s="65"/>
      <c r="F60" s="68"/>
      <c r="G60" s="68"/>
      <c r="H60"/>
      <c r="I60" s="122"/>
    </row>
    <row r="61" spans="1:12" s="5" customFormat="1" ht="15.9" customHeight="1" outlineLevel="2" x14ac:dyDescent="0.3">
      <c r="A61" s="477"/>
      <c r="B61" s="511"/>
      <c r="C61" s="70" t="s">
        <v>14</v>
      </c>
      <c r="D61" s="169"/>
      <c r="E61" s="65"/>
      <c r="F61" s="68"/>
      <c r="G61" s="68"/>
      <c r="H61"/>
      <c r="I61" s="122"/>
    </row>
    <row r="62" spans="1:12" s="5" customFormat="1" ht="15.9" customHeight="1" outlineLevel="2" x14ac:dyDescent="0.3">
      <c r="A62" s="477"/>
      <c r="B62" s="511"/>
      <c r="C62" s="70" t="s">
        <v>13</v>
      </c>
      <c r="D62" s="169"/>
      <c r="E62" s="65"/>
      <c r="F62" s="68"/>
      <c r="G62" s="68"/>
      <c r="H62"/>
      <c r="I62" s="122"/>
    </row>
    <row r="63" spans="1:12" s="5" customFormat="1" ht="15.9" customHeight="1" outlineLevel="2" x14ac:dyDescent="0.3">
      <c r="A63" s="477"/>
      <c r="B63" s="511"/>
      <c r="C63" s="70" t="s">
        <v>12</v>
      </c>
      <c r="D63" s="169"/>
      <c r="E63" s="65"/>
      <c r="F63" s="68"/>
      <c r="G63" s="68"/>
      <c r="H63"/>
      <c r="I63" s="122"/>
    </row>
    <row r="64" spans="1:12" s="5" customFormat="1" ht="15.9" customHeight="1" outlineLevel="2" x14ac:dyDescent="0.3">
      <c r="A64" s="477"/>
      <c r="B64" s="511"/>
      <c r="C64" s="70" t="s">
        <v>63</v>
      </c>
      <c r="D64" s="169"/>
      <c r="E64" s="65"/>
      <c r="F64" s="68"/>
      <c r="G64" s="68"/>
      <c r="H64"/>
      <c r="I64" s="122"/>
      <c r="J64" s="12"/>
    </row>
    <row r="65" spans="1:9" s="5" customFormat="1" ht="15.9" customHeight="1" outlineLevel="2" x14ac:dyDescent="0.3">
      <c r="A65" s="477"/>
      <c r="B65" s="511"/>
      <c r="C65" s="70" t="s">
        <v>67</v>
      </c>
      <c r="D65" s="169"/>
      <c r="E65" s="65"/>
      <c r="F65" s="68"/>
      <c r="G65" s="68"/>
      <c r="H65"/>
      <c r="I65" s="122"/>
    </row>
    <row r="66" spans="1:9" s="5" customFormat="1" ht="15.9" customHeight="1" outlineLevel="2" x14ac:dyDescent="0.3">
      <c r="A66" s="477"/>
      <c r="B66" s="511"/>
      <c r="C66" s="71" t="s">
        <v>40</v>
      </c>
      <c r="D66" s="169"/>
      <c r="E66" s="65"/>
      <c r="F66" s="68"/>
      <c r="G66" s="68"/>
      <c r="H66"/>
      <c r="I66" s="122"/>
    </row>
    <row r="67" spans="1:9" s="5" customFormat="1" ht="15.9" customHeight="1" outlineLevel="2" x14ac:dyDescent="0.3">
      <c r="A67" s="477"/>
      <c r="B67" s="511"/>
      <c r="C67" s="71" t="s">
        <v>41</v>
      </c>
      <c r="D67" s="169"/>
      <c r="E67" s="65"/>
      <c r="F67" s="68"/>
      <c r="G67" s="68"/>
      <c r="H67"/>
      <c r="I67" s="122"/>
    </row>
    <row r="68" spans="1:9" s="5" customFormat="1" ht="15.9" customHeight="1" outlineLevel="2" x14ac:dyDescent="0.3">
      <c r="A68" s="477"/>
      <c r="B68" s="511"/>
      <c r="C68" s="72" t="s">
        <v>18</v>
      </c>
      <c r="D68" s="169"/>
      <c r="E68" s="65"/>
      <c r="F68" s="68"/>
      <c r="G68" s="68"/>
      <c r="H68"/>
      <c r="I68" s="122"/>
    </row>
    <row r="69" spans="1:9" s="5" customFormat="1" ht="15.9" customHeight="1" outlineLevel="2" x14ac:dyDescent="0.3">
      <c r="A69" s="477"/>
      <c r="B69" s="511"/>
      <c r="C69" s="72" t="s">
        <v>5</v>
      </c>
      <c r="D69" s="169"/>
      <c r="E69" s="65"/>
      <c r="F69" s="68"/>
      <c r="G69" s="68"/>
      <c r="H69"/>
      <c r="I69" s="122"/>
    </row>
    <row r="70" spans="1:9" s="5" customFormat="1" ht="15.9" customHeight="1" outlineLevel="2" x14ac:dyDescent="0.3">
      <c r="A70" s="477"/>
      <c r="B70" s="511"/>
      <c r="C70" s="72" t="s">
        <v>6</v>
      </c>
      <c r="D70" s="169"/>
      <c r="E70" s="65"/>
      <c r="F70" s="68"/>
      <c r="G70" s="68"/>
      <c r="H70"/>
      <c r="I70" s="122"/>
    </row>
    <row r="71" spans="1:9" s="5" customFormat="1" ht="15.9" customHeight="1" outlineLevel="2" x14ac:dyDescent="0.3">
      <c r="A71" s="477"/>
      <c r="B71" s="511"/>
      <c r="C71" s="72" t="s">
        <v>16</v>
      </c>
      <c r="D71" s="169"/>
      <c r="E71" s="65"/>
      <c r="F71" s="68"/>
      <c r="G71" s="68"/>
      <c r="H71"/>
      <c r="I71" s="122"/>
    </row>
    <row r="72" spans="1:9" s="5" customFormat="1" ht="15.9" customHeight="1" outlineLevel="2" x14ac:dyDescent="0.3">
      <c r="A72" s="477"/>
      <c r="B72" s="511"/>
      <c r="C72" s="72" t="s">
        <v>7</v>
      </c>
      <c r="D72" s="169"/>
      <c r="E72" s="65"/>
      <c r="F72" s="68"/>
      <c r="G72" s="68"/>
      <c r="H72"/>
      <c r="I72" s="122"/>
    </row>
    <row r="73" spans="1:9" s="5" customFormat="1" ht="15.9" customHeight="1" outlineLevel="2" x14ac:dyDescent="0.3">
      <c r="A73" s="477"/>
      <c r="B73" s="511"/>
      <c r="C73" s="72" t="s">
        <v>17</v>
      </c>
      <c r="D73" s="169"/>
      <c r="E73" s="65"/>
      <c r="F73" s="68"/>
      <c r="G73" s="68"/>
      <c r="H73"/>
      <c r="I73" s="122"/>
    </row>
    <row r="74" spans="1:9" s="5" customFormat="1" ht="15.9" customHeight="1" outlineLevel="2" x14ac:dyDescent="0.3">
      <c r="A74" s="477"/>
      <c r="B74" s="511"/>
      <c r="C74" s="72" t="s">
        <v>94</v>
      </c>
      <c r="D74" s="169"/>
      <c r="E74" s="65"/>
      <c r="F74" s="68"/>
      <c r="G74" s="68"/>
      <c r="H74"/>
      <c r="I74" s="122"/>
    </row>
    <row r="75" spans="1:9" s="5" customFormat="1" ht="15.9" customHeight="1" outlineLevel="2" x14ac:dyDescent="0.3">
      <c r="A75" s="477"/>
      <c r="B75" s="511"/>
      <c r="C75" s="72" t="s">
        <v>95</v>
      </c>
      <c r="D75" s="169"/>
      <c r="E75" s="65"/>
      <c r="F75" s="68"/>
      <c r="G75" s="68"/>
      <c r="H75"/>
      <c r="I75" s="122"/>
    </row>
    <row r="76" spans="1:9" s="5" customFormat="1" ht="15.9" customHeight="1" outlineLevel="2" x14ac:dyDescent="0.3">
      <c r="A76" s="477"/>
      <c r="B76" s="511"/>
      <c r="C76" s="72" t="s">
        <v>57</v>
      </c>
      <c r="D76" s="169"/>
      <c r="E76" s="65"/>
      <c r="F76" s="68"/>
      <c r="G76" s="68"/>
      <c r="H76"/>
      <c r="I76" s="122"/>
    </row>
    <row r="77" spans="1:9" s="5" customFormat="1" ht="15.9" customHeight="1" outlineLevel="2" x14ac:dyDescent="0.3">
      <c r="A77" s="477"/>
      <c r="B77" s="511"/>
      <c r="C77" s="72" t="s">
        <v>58</v>
      </c>
      <c r="D77" s="169"/>
      <c r="E77" s="65"/>
      <c r="F77" s="68"/>
      <c r="G77" s="68"/>
      <c r="H77"/>
      <c r="I77" s="122"/>
    </row>
    <row r="78" spans="1:9" s="5" customFormat="1" ht="15.9" customHeight="1" outlineLevel="2" x14ac:dyDescent="0.3">
      <c r="A78" s="477"/>
      <c r="B78" s="511"/>
      <c r="C78" s="72" t="s">
        <v>74</v>
      </c>
      <c r="D78" s="169"/>
      <c r="E78" s="65"/>
      <c r="F78" s="68"/>
      <c r="G78" s="68"/>
      <c r="H78"/>
      <c r="I78" s="122"/>
    </row>
    <row r="79" spans="1:9" s="5" customFormat="1" ht="15.9" customHeight="1" outlineLevel="2" x14ac:dyDescent="0.3">
      <c r="A79" s="477"/>
      <c r="B79" s="511"/>
      <c r="C79" s="174" t="s">
        <v>55</v>
      </c>
      <c r="D79" s="169"/>
      <c r="E79" s="65"/>
      <c r="F79" s="178">
        <f>SUM(F66:F78)+F57</f>
        <v>0</v>
      </c>
      <c r="G79" s="178">
        <f>SUM(G66:G78)+G57</f>
        <v>0</v>
      </c>
      <c r="H79"/>
      <c r="I79" s="109"/>
    </row>
    <row r="80" spans="1:9" s="5" customFormat="1" ht="6" customHeight="1" outlineLevel="2" x14ac:dyDescent="0.3">
      <c r="A80" s="477"/>
      <c r="B80" s="171"/>
      <c r="C80" s="175"/>
      <c r="D80" s="169"/>
      <c r="E80" s="173"/>
      <c r="F80" s="169"/>
      <c r="G80" s="169"/>
      <c r="H80"/>
      <c r="I80"/>
    </row>
    <row r="81" spans="1:12" s="5" customFormat="1" ht="15.9" customHeight="1" outlineLevel="2" x14ac:dyDescent="0.3">
      <c r="A81" s="477"/>
      <c r="B81" s="512" t="s">
        <v>22</v>
      </c>
      <c r="C81" s="37" t="s">
        <v>38</v>
      </c>
      <c r="D81" s="169"/>
      <c r="E81" s="65"/>
      <c r="F81" s="78">
        <v>0</v>
      </c>
      <c r="G81" s="78">
        <v>0</v>
      </c>
      <c r="H81"/>
      <c r="I81"/>
    </row>
    <row r="82" spans="1:12" s="5" customFormat="1" ht="15.9" customHeight="1" outlineLevel="2" x14ac:dyDescent="0.3">
      <c r="A82" s="477"/>
      <c r="B82" s="512"/>
      <c r="C82" s="39" t="s">
        <v>39</v>
      </c>
      <c r="D82" s="169"/>
      <c r="E82" s="65"/>
      <c r="F82" s="68">
        <v>0</v>
      </c>
      <c r="G82" s="68">
        <v>0</v>
      </c>
      <c r="H82"/>
      <c r="I82"/>
    </row>
    <row r="83" spans="1:12" s="5" customFormat="1" ht="15.9" customHeight="1" outlineLevel="2" x14ac:dyDescent="0.3">
      <c r="A83" s="477"/>
      <c r="B83" s="512"/>
      <c r="C83" s="74" t="s">
        <v>61</v>
      </c>
      <c r="D83" s="169"/>
      <c r="E83" s="65"/>
      <c r="F83" s="74">
        <v>0</v>
      </c>
      <c r="G83" s="221">
        <f>SUM(G81:G82)</f>
        <v>0</v>
      </c>
      <c r="H83"/>
      <c r="I83"/>
    </row>
    <row r="84" spans="1:12" s="28" customFormat="1" ht="15.9" customHeight="1" outlineLevel="1" x14ac:dyDescent="0.3">
      <c r="A84" s="170"/>
      <c r="B84" s="171"/>
      <c r="C84" s="172"/>
      <c r="D84" s="169"/>
      <c r="E84" s="173"/>
      <c r="F84" s="169"/>
      <c r="G84" s="169"/>
      <c r="H84" s="126"/>
      <c r="I84" s="126"/>
    </row>
    <row r="85" spans="1:12" s="28" customFormat="1" ht="15.9" customHeight="1" outlineLevel="1" x14ac:dyDescent="0.3">
      <c r="A85" s="170"/>
      <c r="B85" s="171"/>
      <c r="C85" s="172"/>
      <c r="D85" s="169"/>
      <c r="E85" s="173"/>
      <c r="F85" s="169"/>
      <c r="G85" s="169"/>
      <c r="H85" s="126"/>
      <c r="I85" s="126"/>
    </row>
    <row r="86" spans="1:12" s="28" customFormat="1" ht="15.9" customHeight="1" outlineLevel="1" x14ac:dyDescent="0.3">
      <c r="A86" s="523" t="s">
        <v>117</v>
      </c>
      <c r="B86" s="523"/>
      <c r="C86" s="524"/>
      <c r="D86" s="229">
        <f>D88+D89</f>
        <v>0</v>
      </c>
      <c r="E86" s="126"/>
      <c r="F86" s="229">
        <f>F88+F89</f>
        <v>0</v>
      </c>
      <c r="G86" s="229">
        <f>G88+G89</f>
        <v>0</v>
      </c>
      <c r="H86" s="126"/>
      <c r="I86" s="126"/>
    </row>
    <row r="87" spans="1:12" s="28" customFormat="1" ht="7.2" customHeight="1" outlineLevel="1" x14ac:dyDescent="0.3">
      <c r="A87"/>
      <c r="B87"/>
      <c r="C87"/>
      <c r="D87"/>
      <c r="E87" s="126"/>
      <c r="F87"/>
      <c r="G87"/>
      <c r="H87" s="126"/>
      <c r="I87" s="126"/>
    </row>
    <row r="88" spans="1:12" s="28" customFormat="1" ht="19.2" customHeight="1" outlineLevel="1" x14ac:dyDescent="0.3">
      <c r="A88" s="477"/>
      <c r="B88" s="525" t="s">
        <v>118</v>
      </c>
      <c r="C88" s="226" t="s">
        <v>94</v>
      </c>
      <c r="D88" s="228">
        <f>D131</f>
        <v>0</v>
      </c>
      <c r="E88" s="169"/>
      <c r="F88" s="228">
        <f>F131</f>
        <v>0</v>
      </c>
      <c r="G88" s="228">
        <f>G131-G74</f>
        <v>0</v>
      </c>
      <c r="H88" s="126"/>
      <c r="I88" s="126"/>
    </row>
    <row r="89" spans="1:12" s="28" customFormat="1" ht="19.2" customHeight="1" outlineLevel="1" x14ac:dyDescent="0.3">
      <c r="A89" s="477"/>
      <c r="B89" s="525"/>
      <c r="C89" s="227" t="s">
        <v>95</v>
      </c>
      <c r="D89" s="215">
        <f>D132</f>
        <v>0</v>
      </c>
      <c r="E89" s="169"/>
      <c r="F89" s="215">
        <f>F132</f>
        <v>0</v>
      </c>
      <c r="G89" s="215">
        <f>G132-G75</f>
        <v>0</v>
      </c>
      <c r="H89" s="126"/>
      <c r="I89" s="126"/>
    </row>
    <row r="90" spans="1:12" s="28" customFormat="1" ht="19.2" customHeight="1" outlineLevel="1" x14ac:dyDescent="0.3">
      <c r="A90" s="477"/>
      <c r="B90" s="525"/>
      <c r="C90" s="232" t="s">
        <v>119</v>
      </c>
      <c r="D90" s="230"/>
      <c r="E90" s="225"/>
      <c r="F90" s="230"/>
      <c r="G90" s="231">
        <f>SUM(G88:G89)</f>
        <v>0</v>
      </c>
      <c r="H90" s="126"/>
      <c r="I90" s="126"/>
    </row>
    <row r="91" spans="1:12" s="28" customFormat="1" ht="15.9" customHeight="1" outlineLevel="1" x14ac:dyDescent="0.3">
      <c r="A91" s="170"/>
      <c r="B91" s="171"/>
      <c r="C91" s="172"/>
      <c r="D91" s="169"/>
      <c r="E91" s="173"/>
      <c r="F91" s="169"/>
      <c r="G91" s="169"/>
      <c r="H91" s="126"/>
      <c r="I91" s="126"/>
    </row>
    <row r="92" spans="1:12" customFormat="1" ht="18.75" customHeight="1" x14ac:dyDescent="0.3">
      <c r="K92" s="120"/>
      <c r="L92" s="126"/>
    </row>
    <row r="93" spans="1:12" customFormat="1" ht="18.75" customHeight="1" x14ac:dyDescent="0.3">
      <c r="A93" s="526" t="s">
        <v>124</v>
      </c>
      <c r="B93" s="526"/>
      <c r="C93" s="527"/>
      <c r="D93" s="126"/>
      <c r="E93" s="126"/>
      <c r="F93" s="244">
        <f>F95</f>
        <v>0</v>
      </c>
      <c r="G93" s="245">
        <f>G95</f>
        <v>0</v>
      </c>
      <c r="K93" s="120"/>
      <c r="L93" s="126"/>
    </row>
    <row r="94" spans="1:12" customFormat="1" ht="6.6" customHeight="1" x14ac:dyDescent="0.3">
      <c r="D94" s="126"/>
      <c r="E94" s="126"/>
      <c r="K94" s="120"/>
      <c r="L94" s="126"/>
    </row>
    <row r="95" spans="1:12" customFormat="1" ht="18.75" customHeight="1" x14ac:dyDescent="0.3">
      <c r="A95" s="477"/>
      <c r="B95" s="528" t="s">
        <v>126</v>
      </c>
      <c r="C95" s="248" t="s">
        <v>127</v>
      </c>
      <c r="D95" s="169"/>
      <c r="E95" s="169"/>
      <c r="F95" s="78">
        <v>0</v>
      </c>
      <c r="G95" s="282">
        <v>0</v>
      </c>
      <c r="K95" s="120"/>
      <c r="L95" s="126"/>
    </row>
    <row r="96" spans="1:12" customFormat="1" ht="18.75" customHeight="1" x14ac:dyDescent="0.3">
      <c r="A96" s="477"/>
      <c r="B96" s="528"/>
      <c r="C96" s="243" t="s">
        <v>125</v>
      </c>
      <c r="D96" s="125"/>
      <c r="E96" s="225"/>
      <c r="F96" s="246">
        <f>F95</f>
        <v>0</v>
      </c>
      <c r="G96" s="247">
        <f>SUM(G95:G95)</f>
        <v>0</v>
      </c>
      <c r="K96" s="120"/>
      <c r="L96" s="126"/>
    </row>
    <row r="97" spans="1:12" customFormat="1" ht="18.75" customHeight="1" x14ac:dyDescent="0.3">
      <c r="K97" s="120"/>
      <c r="L97" s="126"/>
    </row>
    <row r="98" spans="1:12" customFormat="1" ht="18.75" customHeight="1" x14ac:dyDescent="0.3">
      <c r="K98" s="120"/>
      <c r="L98" s="126"/>
    </row>
    <row r="99" spans="1:12" customFormat="1" ht="18.75" customHeight="1" x14ac:dyDescent="0.3">
      <c r="K99" s="120"/>
      <c r="L99" s="126"/>
    </row>
    <row r="100" spans="1:12" ht="33" customHeight="1" x14ac:dyDescent="0.25">
      <c r="A100" s="491" t="s">
        <v>51</v>
      </c>
      <c r="B100" s="492"/>
      <c r="C100" s="492"/>
      <c r="D100" s="492"/>
      <c r="E100" s="492"/>
      <c r="F100" s="492"/>
      <c r="G100" s="492"/>
      <c r="H100" s="492"/>
      <c r="I100" s="493"/>
      <c r="K100" s="120"/>
      <c r="L100" s="25"/>
    </row>
    <row r="101" spans="1:12" ht="8.25" customHeight="1" x14ac:dyDescent="0.3">
      <c r="C101" s="3"/>
      <c r="D101"/>
      <c r="G101" s="4"/>
      <c r="K101" s="120"/>
      <c r="L101" s="25"/>
    </row>
    <row r="102" spans="1:12" s="5" customFormat="1" ht="51" customHeight="1" x14ac:dyDescent="0.3">
      <c r="C102" s="41"/>
      <c r="D102" s="82" t="str">
        <f>+D8</f>
        <v>Meta 
2025</v>
      </c>
      <c r="E102"/>
      <c r="F102" s="82" t="str">
        <f>+F8</f>
        <v>Recaudación
 2024</v>
      </c>
      <c r="G102" s="82" t="str">
        <f>+G8</f>
        <v>Recaudación 
2025</v>
      </c>
      <c r="H102"/>
      <c r="I102" s="82" t="str">
        <f>+I8</f>
        <v>Participación de la Recaudación 2025</v>
      </c>
      <c r="K102" s="120"/>
      <c r="L102" s="28"/>
    </row>
    <row r="103" spans="1:12" customFormat="1" ht="6" customHeight="1" x14ac:dyDescent="0.3">
      <c r="K103" s="127"/>
      <c r="L103" s="126"/>
    </row>
    <row r="104" spans="1:12" s="5" customFormat="1" ht="15.9" customHeight="1" x14ac:dyDescent="0.25">
      <c r="A104" s="494" t="s">
        <v>20</v>
      </c>
      <c r="B104" s="435" t="s">
        <v>21</v>
      </c>
      <c r="C104" s="98" t="s">
        <v>1</v>
      </c>
      <c r="D104" s="214"/>
      <c r="E104" s="65"/>
      <c r="F104" s="214"/>
      <c r="G104" s="214"/>
      <c r="H104" s="11"/>
      <c r="I104" s="469" t="e">
        <f>+G125/G138</f>
        <v>#DIV/0!</v>
      </c>
      <c r="J104" s="12"/>
      <c r="K104" s="120"/>
      <c r="L104" s="28"/>
    </row>
    <row r="105" spans="1:12" ht="15.9" customHeight="1" outlineLevel="1" x14ac:dyDescent="0.25">
      <c r="A105" s="494"/>
      <c r="B105" s="436"/>
      <c r="C105" s="99" t="s">
        <v>43</v>
      </c>
      <c r="D105" s="68"/>
      <c r="F105" s="68"/>
      <c r="G105" s="68"/>
      <c r="I105" s="464"/>
      <c r="J105" s="12"/>
      <c r="K105" s="120"/>
      <c r="L105" s="25"/>
    </row>
    <row r="106" spans="1:12" s="190" customFormat="1" ht="15.9" customHeight="1" outlineLevel="1" x14ac:dyDescent="0.25">
      <c r="A106" s="494"/>
      <c r="B106" s="436"/>
      <c r="C106" s="187" t="s">
        <v>154</v>
      </c>
      <c r="D106" s="298"/>
      <c r="E106" s="299"/>
      <c r="F106" s="298"/>
      <c r="G106" s="188"/>
      <c r="I106" s="464"/>
      <c r="J106" s="212"/>
      <c r="K106" s="192"/>
      <c r="L106" s="186"/>
    </row>
    <row r="107" spans="1:12" ht="15.9" customHeight="1" outlineLevel="1" x14ac:dyDescent="0.25">
      <c r="A107" s="494"/>
      <c r="B107" s="436"/>
      <c r="C107" s="99" t="s">
        <v>15</v>
      </c>
      <c r="D107" s="68"/>
      <c r="F107" s="68"/>
      <c r="G107" s="296"/>
      <c r="I107" s="464"/>
      <c r="J107" s="13"/>
      <c r="K107" s="120"/>
      <c r="L107" s="25"/>
    </row>
    <row r="108" spans="1:12" ht="15.9" customHeight="1" outlineLevel="1" x14ac:dyDescent="0.25">
      <c r="A108" s="494"/>
      <c r="B108" s="436"/>
      <c r="C108" s="99" t="s">
        <v>44</v>
      </c>
      <c r="D108" s="68"/>
      <c r="F108" s="68"/>
      <c r="G108" s="68"/>
      <c r="I108" s="464"/>
      <c r="K108" s="120"/>
      <c r="L108" s="25"/>
    </row>
    <row r="109" spans="1:12" ht="15.9" customHeight="1" outlineLevel="1" x14ac:dyDescent="0.25">
      <c r="A109" s="494"/>
      <c r="B109" s="436"/>
      <c r="C109" s="100" t="s">
        <v>14</v>
      </c>
      <c r="D109" s="68"/>
      <c r="F109" s="68"/>
      <c r="G109" s="296"/>
      <c r="I109" s="464"/>
      <c r="K109" s="120"/>
      <c r="L109" s="25"/>
    </row>
    <row r="110" spans="1:12" ht="15.9" customHeight="1" outlineLevel="1" x14ac:dyDescent="0.25">
      <c r="A110" s="494"/>
      <c r="B110" s="436"/>
      <c r="C110" s="100" t="s">
        <v>13</v>
      </c>
      <c r="D110" s="68"/>
      <c r="F110" s="68"/>
      <c r="G110" s="296"/>
      <c r="I110" s="464"/>
      <c r="K110" s="120"/>
      <c r="L110" s="25"/>
    </row>
    <row r="111" spans="1:12" ht="15.9" customHeight="1" outlineLevel="1" x14ac:dyDescent="0.25">
      <c r="A111" s="494"/>
      <c r="B111" s="436"/>
      <c r="C111" s="100" t="s">
        <v>12</v>
      </c>
      <c r="D111" s="68"/>
      <c r="F111" s="68"/>
      <c r="G111" s="296"/>
      <c r="I111" s="464"/>
      <c r="K111" s="120"/>
      <c r="L111" s="25"/>
    </row>
    <row r="112" spans="1:12" ht="15.9" customHeight="1" outlineLevel="1" x14ac:dyDescent="0.25">
      <c r="A112" s="494"/>
      <c r="B112" s="436"/>
      <c r="C112" s="100" t="s">
        <v>63</v>
      </c>
      <c r="D112" s="68"/>
      <c r="F112" s="68"/>
      <c r="G112" s="296"/>
      <c r="I112" s="464"/>
      <c r="J112" s="121"/>
      <c r="K112" s="120"/>
      <c r="L112" s="25"/>
    </row>
    <row r="113" spans="1:12" ht="15.9" customHeight="1" outlineLevel="1" x14ac:dyDescent="0.25">
      <c r="A113" s="494"/>
      <c r="B113" s="436"/>
      <c r="C113" s="100" t="s">
        <v>67</v>
      </c>
      <c r="D113" s="68"/>
      <c r="F113" s="68"/>
      <c r="G113" s="296"/>
      <c r="I113" s="464"/>
      <c r="K113" s="120"/>
      <c r="L113" s="25"/>
    </row>
    <row r="114" spans="1:12" ht="15.9" customHeight="1" x14ac:dyDescent="0.25">
      <c r="A114" s="494"/>
      <c r="B114" s="436"/>
      <c r="C114" s="101" t="s">
        <v>147</v>
      </c>
      <c r="D114" s="68"/>
      <c r="F114" s="68"/>
      <c r="G114" s="296"/>
      <c r="H114" s="11"/>
      <c r="I114" s="464"/>
      <c r="J114" s="12"/>
      <c r="K114" s="120"/>
      <c r="L114" s="25"/>
    </row>
    <row r="115" spans="1:12" ht="15.9" customHeight="1" x14ac:dyDescent="0.25">
      <c r="A115" s="494"/>
      <c r="B115" s="436"/>
      <c r="C115" s="101" t="s">
        <v>41</v>
      </c>
      <c r="D115" s="68"/>
      <c r="F115" s="68"/>
      <c r="G115" s="296"/>
      <c r="H115" s="11"/>
      <c r="I115" s="464"/>
      <c r="J115" s="5"/>
    </row>
    <row r="116" spans="1:12" s="5" customFormat="1" ht="15.9" customHeight="1" x14ac:dyDescent="0.25">
      <c r="A116" s="494"/>
      <c r="B116" s="436"/>
      <c r="C116" s="102" t="s">
        <v>122</v>
      </c>
      <c r="D116" s="68"/>
      <c r="E116" s="2"/>
      <c r="F116" s="68"/>
      <c r="G116" s="296"/>
      <c r="H116" s="7"/>
      <c r="I116" s="464"/>
      <c r="K116" s="121"/>
    </row>
    <row r="117" spans="1:12" ht="15.9" customHeight="1" x14ac:dyDescent="0.25">
      <c r="A117" s="494"/>
      <c r="B117" s="436"/>
      <c r="C117" s="102" t="s">
        <v>5</v>
      </c>
      <c r="D117" s="68"/>
      <c r="F117" s="68"/>
      <c r="G117" s="296"/>
      <c r="H117" s="11"/>
      <c r="I117" s="464"/>
      <c r="J117" s="5"/>
    </row>
    <row r="118" spans="1:12" ht="15.9" customHeight="1" x14ac:dyDescent="0.25">
      <c r="A118" s="494"/>
      <c r="B118" s="436"/>
      <c r="C118" s="102" t="s">
        <v>6</v>
      </c>
      <c r="D118" s="68"/>
      <c r="F118" s="68"/>
      <c r="G118" s="296"/>
      <c r="H118" s="11"/>
      <c r="I118" s="464"/>
      <c r="J118" s="5"/>
    </row>
    <row r="119" spans="1:12" ht="15.9" customHeight="1" x14ac:dyDescent="0.25">
      <c r="A119" s="494"/>
      <c r="B119" s="436"/>
      <c r="C119" s="102" t="s">
        <v>16</v>
      </c>
      <c r="D119" s="68"/>
      <c r="F119" s="68"/>
      <c r="G119" s="296"/>
      <c r="H119" s="11"/>
      <c r="I119" s="464"/>
      <c r="J119" s="14"/>
    </row>
    <row r="120" spans="1:12" ht="15.9" customHeight="1" x14ac:dyDescent="0.25">
      <c r="A120" s="494"/>
      <c r="B120" s="436"/>
      <c r="C120" s="102" t="s">
        <v>7</v>
      </c>
      <c r="D120" s="68"/>
      <c r="F120" s="68"/>
      <c r="G120" s="296"/>
      <c r="H120" s="11"/>
      <c r="I120" s="464"/>
      <c r="J120" s="5"/>
    </row>
    <row r="121" spans="1:12" ht="15.9" customHeight="1" x14ac:dyDescent="0.25">
      <c r="A121" s="494"/>
      <c r="B121" s="436"/>
      <c r="C121" s="102" t="s">
        <v>17</v>
      </c>
      <c r="D121" s="68"/>
      <c r="F121" s="68"/>
      <c r="G121" s="296"/>
      <c r="H121" s="11"/>
      <c r="I121" s="464"/>
    </row>
    <row r="122" spans="1:12" ht="15.9" customHeight="1" x14ac:dyDescent="0.25">
      <c r="A122" s="494"/>
      <c r="B122" s="436"/>
      <c r="C122" s="102" t="s">
        <v>57</v>
      </c>
      <c r="D122" s="68"/>
      <c r="F122" s="68"/>
      <c r="G122" s="296"/>
      <c r="H122" s="11"/>
      <c r="I122" s="464"/>
    </row>
    <row r="123" spans="1:12" ht="15.9" customHeight="1" x14ac:dyDescent="0.25">
      <c r="A123" s="494"/>
      <c r="B123" s="436"/>
      <c r="C123" s="102" t="s">
        <v>58</v>
      </c>
      <c r="D123" s="68"/>
      <c r="F123" s="68"/>
      <c r="G123" s="296"/>
      <c r="H123" s="11"/>
      <c r="I123" s="464"/>
    </row>
    <row r="124" spans="1:12" ht="15.9" customHeight="1" x14ac:dyDescent="0.25">
      <c r="A124" s="494"/>
      <c r="B124" s="436"/>
      <c r="C124" s="72" t="s">
        <v>74</v>
      </c>
      <c r="D124" s="68"/>
      <c r="F124" s="68"/>
      <c r="G124" s="68"/>
      <c r="H124" s="11"/>
      <c r="I124" s="464"/>
    </row>
    <row r="125" spans="1:12" s="7" customFormat="1" ht="18" customHeight="1" x14ac:dyDescent="0.25">
      <c r="A125" s="494"/>
      <c r="B125" s="437"/>
      <c r="C125" s="83" t="s">
        <v>55</v>
      </c>
      <c r="D125" s="84">
        <f>+D104+D114+D115+SUM(D116:D124)</f>
        <v>0</v>
      </c>
      <c r="E125" s="61"/>
      <c r="F125" s="84">
        <f>+F104+F114+F115+SUM(F116:F124)</f>
        <v>0</v>
      </c>
      <c r="G125" s="84">
        <f>+G104+G114+G115+SUM(G116:G124)</f>
        <v>0</v>
      </c>
      <c r="I125" s="465"/>
      <c r="J125" s="15"/>
      <c r="K125" s="123"/>
    </row>
    <row r="126" spans="1:12" ht="10.5" customHeight="1" x14ac:dyDescent="0.3">
      <c r="A126" s="494"/>
      <c r="B126" s="21"/>
      <c r="C126" s="34"/>
      <c r="D126" s="17"/>
      <c r="E126" s="17"/>
      <c r="F126" s="17"/>
      <c r="G126" s="17"/>
      <c r="H126" s="7"/>
      <c r="I126" s="35"/>
      <c r="J126" s="5"/>
    </row>
    <row r="127" spans="1:12" ht="18.75" customHeight="1" x14ac:dyDescent="0.25">
      <c r="A127" s="494"/>
      <c r="B127" s="466" t="s">
        <v>22</v>
      </c>
      <c r="C127" s="76" t="s">
        <v>38</v>
      </c>
      <c r="D127" s="78"/>
      <c r="E127" s="77"/>
      <c r="F127" s="78"/>
      <c r="G127" s="78"/>
      <c r="H127" s="7"/>
      <c r="I127" s="469" t="e">
        <f>+G129/G138</f>
        <v>#DIV/0!</v>
      </c>
    </row>
    <row r="128" spans="1:12" ht="18.75" customHeight="1" x14ac:dyDescent="0.25">
      <c r="A128" s="494"/>
      <c r="B128" s="467"/>
      <c r="C128" s="79" t="s">
        <v>39</v>
      </c>
      <c r="D128" s="68"/>
      <c r="E128" s="77"/>
      <c r="F128" s="68"/>
      <c r="G128" s="68"/>
      <c r="H128" s="7"/>
      <c r="I128" s="464"/>
    </row>
    <row r="129" spans="1:13" s="7" customFormat="1" ht="18.75" customHeight="1" x14ac:dyDescent="0.3">
      <c r="A129" s="494"/>
      <c r="B129" s="468"/>
      <c r="C129" s="97" t="s">
        <v>61</v>
      </c>
      <c r="D129" s="84">
        <f>SUM(D127:D128)</f>
        <v>0</v>
      </c>
      <c r="F129" s="84">
        <f>SUM(F127:F128)</f>
        <v>0</v>
      </c>
      <c r="G129" s="84">
        <f>SUM(G127:G128)</f>
        <v>0</v>
      </c>
      <c r="H129" s="11"/>
      <c r="I129" s="465"/>
      <c r="K129" s="123"/>
    </row>
    <row r="130" spans="1:13" s="7" customFormat="1" ht="9" customHeight="1" x14ac:dyDescent="0.3">
      <c r="A130" s="494"/>
      <c r="B130" s="237"/>
      <c r="C130" s="238"/>
      <c r="D130" s="125"/>
      <c r="E130" s="124"/>
      <c r="F130" s="125"/>
      <c r="G130" s="125"/>
      <c r="H130" s="239"/>
      <c r="I130" s="240"/>
      <c r="K130" s="123"/>
    </row>
    <row r="131" spans="1:13" s="7" customFormat="1" ht="18.75" customHeight="1" x14ac:dyDescent="0.25">
      <c r="A131" s="494"/>
      <c r="B131" s="466" t="s">
        <v>120</v>
      </c>
      <c r="C131" s="226" t="s">
        <v>94</v>
      </c>
      <c r="D131" s="78"/>
      <c r="E131" s="208"/>
      <c r="F131" s="78"/>
      <c r="G131" s="78"/>
      <c r="I131" s="469" t="e">
        <f>+G133/G142</f>
        <v>#DIV/0!</v>
      </c>
      <c r="K131" s="123"/>
    </row>
    <row r="132" spans="1:13" s="7" customFormat="1" ht="18.75" customHeight="1" x14ac:dyDescent="0.25">
      <c r="A132" s="494"/>
      <c r="B132" s="467"/>
      <c r="C132" s="227" t="s">
        <v>95</v>
      </c>
      <c r="D132" s="68"/>
      <c r="E132" s="216"/>
      <c r="F132" s="68"/>
      <c r="G132" s="68"/>
      <c r="I132" s="464"/>
      <c r="K132" s="123"/>
    </row>
    <row r="133" spans="1:13" s="7" customFormat="1" ht="18.75" customHeight="1" x14ac:dyDescent="0.3">
      <c r="A133" s="494"/>
      <c r="B133" s="468"/>
      <c r="C133" s="97" t="s">
        <v>128</v>
      </c>
      <c r="D133" s="84">
        <f>SUM(D131:D132)</f>
        <v>0</v>
      </c>
      <c r="F133" s="84">
        <f>SUM(F131:F132)</f>
        <v>0</v>
      </c>
      <c r="G133" s="84">
        <f>SUM(G131:G132)</f>
        <v>0</v>
      </c>
      <c r="H133" s="11"/>
      <c r="I133" s="465"/>
      <c r="K133" s="123"/>
    </row>
    <row r="134" spans="1:13" s="7" customFormat="1" ht="18.75" customHeight="1" x14ac:dyDescent="0.3">
      <c r="A134" s="494"/>
      <c r="B134" s="237"/>
      <c r="C134" s="238"/>
      <c r="D134" s="125"/>
      <c r="E134" s="124"/>
      <c r="F134" s="125"/>
      <c r="G134" s="125"/>
      <c r="H134" s="239"/>
      <c r="I134" s="240"/>
      <c r="K134" s="123"/>
    </row>
    <row r="135" spans="1:13" s="7" customFormat="1" ht="15.75" customHeight="1" x14ac:dyDescent="0.3">
      <c r="A135" s="494"/>
      <c r="B135" s="482" t="s">
        <v>24</v>
      </c>
      <c r="C135" s="482"/>
      <c r="D135" s="85">
        <f>D138-D136</f>
        <v>0</v>
      </c>
      <c r="F135" s="85">
        <f t="shared" ref="F135:G135" si="8">F138-F136</f>
        <v>0</v>
      </c>
      <c r="G135" s="85">
        <f t="shared" si="8"/>
        <v>0</v>
      </c>
      <c r="H135" s="11"/>
      <c r="I135" s="249" t="e">
        <f>+G135/$G$138</f>
        <v>#DIV/0!</v>
      </c>
      <c r="K135" s="123"/>
    </row>
    <row r="136" spans="1:13" s="7" customFormat="1" ht="15.75" customHeight="1" x14ac:dyDescent="0.25">
      <c r="A136" s="494"/>
      <c r="B136" s="482" t="s">
        <v>25</v>
      </c>
      <c r="C136" s="482"/>
      <c r="D136" s="85">
        <f>+D114+D115+D116+D129</f>
        <v>0</v>
      </c>
      <c r="F136" s="85">
        <f>+G114+G115+F116+F129</f>
        <v>0</v>
      </c>
      <c r="G136" s="85">
        <f>+G114+G115+G116+G129</f>
        <v>0</v>
      </c>
      <c r="H136" s="61"/>
      <c r="I136" s="249" t="e">
        <f>+G136/$G$138</f>
        <v>#DIV/0!</v>
      </c>
      <c r="K136" s="123"/>
    </row>
    <row r="137" spans="1:13" ht="13.8" x14ac:dyDescent="0.25">
      <c r="B137" s="21"/>
      <c r="C137" s="18"/>
      <c r="D137" s="22"/>
      <c r="E137" s="7"/>
      <c r="F137" s="20"/>
      <c r="G137" s="20"/>
      <c r="H137" s="11"/>
      <c r="I137" s="21"/>
    </row>
    <row r="138" spans="1:13" ht="26.25" customHeight="1" x14ac:dyDescent="0.3">
      <c r="A138" s="501" t="s">
        <v>26</v>
      </c>
      <c r="B138" s="495" t="s">
        <v>129</v>
      </c>
      <c r="C138" s="496"/>
      <c r="D138" s="87">
        <f>+D125+D129+D133</f>
        <v>0</v>
      </c>
      <c r="E138"/>
      <c r="F138" s="87">
        <f>+F125+F129+F133</f>
        <v>0</v>
      </c>
      <c r="G138" s="87">
        <f>+G125+G129+G133</f>
        <v>0</v>
      </c>
      <c r="H138" s="11"/>
      <c r="I138" s="286"/>
      <c r="J138" s="273"/>
      <c r="K138" s="297"/>
      <c r="M138" s="13"/>
    </row>
    <row r="139" spans="1:13" ht="14.25" customHeight="1" x14ac:dyDescent="0.25">
      <c r="A139" s="501"/>
      <c r="B139" s="497" t="s">
        <v>130</v>
      </c>
      <c r="C139" s="498"/>
      <c r="D139" s="88"/>
      <c r="E139" s="77"/>
      <c r="F139" s="78"/>
      <c r="G139" s="78"/>
      <c r="H139" s="11"/>
      <c r="I139" s="286"/>
      <c r="J139" s="13"/>
      <c r="M139" s="176"/>
    </row>
    <row r="140" spans="1:13" ht="14.25" customHeight="1" x14ac:dyDescent="0.25">
      <c r="A140" s="501"/>
      <c r="B140" s="497" t="s">
        <v>131</v>
      </c>
      <c r="C140" s="498"/>
      <c r="D140" s="88"/>
      <c r="E140" s="77"/>
      <c r="F140" s="112"/>
      <c r="G140" s="112"/>
      <c r="H140" s="11"/>
      <c r="I140" s="286"/>
    </row>
    <row r="141" spans="1:13" ht="27.45" customHeight="1" x14ac:dyDescent="0.3">
      <c r="A141" s="501"/>
      <c r="B141" s="495" t="s">
        <v>132</v>
      </c>
      <c r="C141" s="496"/>
      <c r="D141" s="87"/>
      <c r="E141"/>
      <c r="F141" s="89">
        <f>+F138-F139-F140</f>
        <v>0</v>
      </c>
      <c r="G141" s="89">
        <f>+G138-G139-G140</f>
        <v>0</v>
      </c>
      <c r="H141" s="11"/>
      <c r="I141" s="61"/>
    </row>
    <row r="142" spans="1:13" ht="14.25" customHeight="1" x14ac:dyDescent="0.3">
      <c r="A142" s="501"/>
      <c r="B142" s="497" t="s">
        <v>133</v>
      </c>
      <c r="C142" s="498"/>
      <c r="D142" s="90"/>
      <c r="E142" s="91"/>
      <c r="F142" s="78"/>
      <c r="G142" s="78"/>
      <c r="H142" s="11"/>
      <c r="I142" s="61"/>
    </row>
    <row r="143" spans="1:13" ht="38.25" customHeight="1" x14ac:dyDescent="0.3">
      <c r="A143" s="501"/>
      <c r="B143" s="499" t="s">
        <v>134</v>
      </c>
      <c r="C143" s="500"/>
      <c r="D143" s="87"/>
      <c r="E143"/>
      <c r="F143" s="93">
        <f>+F141-F142</f>
        <v>0</v>
      </c>
      <c r="G143" s="93">
        <f>+G141-G142</f>
        <v>0</v>
      </c>
      <c r="H143" s="11"/>
      <c r="I143" s="103"/>
      <c r="J143" s="13"/>
    </row>
    <row r="144" spans="1:13" customFormat="1" ht="15" customHeight="1" x14ac:dyDescent="0.3">
      <c r="A144" s="503" t="s">
        <v>157</v>
      </c>
      <c r="B144" s="503"/>
      <c r="C144" s="503"/>
      <c r="F144" s="109"/>
      <c r="G144" s="109"/>
      <c r="J144" s="122"/>
      <c r="K144" s="121"/>
    </row>
    <row r="145" spans="1:11" ht="24" customHeight="1" x14ac:dyDescent="0.25">
      <c r="A145" s="510" t="s">
        <v>92</v>
      </c>
      <c r="B145" s="510"/>
      <c r="C145" s="510"/>
      <c r="D145" s="510"/>
      <c r="E145" s="510"/>
      <c r="F145" s="510"/>
      <c r="G145" s="510"/>
      <c r="H145" s="510"/>
      <c r="I145" s="510"/>
    </row>
    <row r="146" spans="1:11" ht="13.2" customHeight="1" x14ac:dyDescent="0.25">
      <c r="A146" s="454" t="s">
        <v>45</v>
      </c>
      <c r="B146" s="454"/>
      <c r="C146" s="454"/>
      <c r="D146" s="454"/>
      <c r="E146" s="454"/>
      <c r="F146" s="454"/>
      <c r="G146" s="454"/>
      <c r="H146" s="454"/>
      <c r="I146" s="454"/>
    </row>
    <row r="147" spans="1:11" ht="13.2" customHeight="1" x14ac:dyDescent="0.25">
      <c r="A147" s="454" t="s">
        <v>46</v>
      </c>
      <c r="B147" s="454"/>
      <c r="C147" s="454"/>
      <c r="D147" s="454"/>
      <c r="E147" s="454"/>
      <c r="F147" s="454"/>
      <c r="G147" s="454"/>
      <c r="H147" s="454"/>
      <c r="I147" s="454"/>
    </row>
    <row r="148" spans="1:11" ht="13.2" customHeight="1" x14ac:dyDescent="0.25">
      <c r="A148" s="454" t="s">
        <v>123</v>
      </c>
      <c r="B148" s="454"/>
      <c r="C148" s="454"/>
      <c r="D148" s="454"/>
      <c r="E148" s="454"/>
      <c r="F148" s="454"/>
      <c r="G148" s="454"/>
      <c r="H148" s="454"/>
      <c r="I148" s="454"/>
      <c r="K148" s="2"/>
    </row>
    <row r="149" spans="1:11" ht="13.2" customHeight="1" x14ac:dyDescent="0.25">
      <c r="A149" s="454" t="s">
        <v>81</v>
      </c>
      <c r="B149" s="454"/>
      <c r="C149" s="454"/>
      <c r="D149" s="454"/>
      <c r="E149" s="454"/>
      <c r="F149" s="454"/>
      <c r="G149" s="454"/>
      <c r="H149" s="454"/>
      <c r="I149" s="454"/>
      <c r="K149" s="2"/>
    </row>
    <row r="150" spans="1:11" ht="13.2" customHeight="1" x14ac:dyDescent="0.25">
      <c r="A150" s="454" t="s">
        <v>82</v>
      </c>
      <c r="B150" s="454"/>
      <c r="C150" s="454"/>
      <c r="D150" s="454"/>
      <c r="E150" s="454"/>
      <c r="F150" s="454"/>
      <c r="G150" s="454"/>
      <c r="H150" s="454"/>
      <c r="I150" s="454"/>
      <c r="K150" s="2"/>
    </row>
    <row r="151" spans="1:11" ht="13.2" customHeight="1" x14ac:dyDescent="0.25">
      <c r="A151" s="454" t="s">
        <v>83</v>
      </c>
      <c r="B151" s="454"/>
      <c r="C151" s="454"/>
      <c r="D151" s="454"/>
      <c r="E151" s="454"/>
      <c r="F151" s="454"/>
      <c r="G151" s="454"/>
      <c r="H151" s="454"/>
      <c r="I151" s="454"/>
      <c r="K151" s="2"/>
    </row>
    <row r="152" spans="1:11" ht="13.2" customHeight="1" x14ac:dyDescent="0.25">
      <c r="A152" s="454" t="s">
        <v>146</v>
      </c>
      <c r="B152" s="454"/>
      <c r="C152" s="454"/>
      <c r="D152" s="278"/>
      <c r="E152" s="278"/>
      <c r="F152" s="278"/>
      <c r="G152" s="278"/>
      <c r="H152" s="278"/>
      <c r="I152" s="278"/>
      <c r="K152" s="2"/>
    </row>
    <row r="153" spans="1:11" ht="22.95" customHeight="1" x14ac:dyDescent="0.25">
      <c r="A153" s="454" t="s">
        <v>145</v>
      </c>
      <c r="B153" s="454"/>
      <c r="C153" s="454"/>
      <c r="D153" s="454"/>
      <c r="E153" s="454"/>
      <c r="F153" s="454"/>
      <c r="G153" s="454"/>
      <c r="H153" s="454"/>
      <c r="I153" s="454"/>
      <c r="K153" s="2"/>
    </row>
    <row r="154" spans="1:11" ht="22.95" customHeight="1" x14ac:dyDescent="0.25">
      <c r="A154" s="454" t="s">
        <v>158</v>
      </c>
      <c r="B154" s="454"/>
      <c r="C154" s="454"/>
      <c r="D154" s="454"/>
      <c r="E154" s="454"/>
      <c r="F154" s="454"/>
      <c r="G154" s="454"/>
      <c r="H154" s="454"/>
      <c r="I154" s="454"/>
      <c r="K154" s="2"/>
    </row>
    <row r="155" spans="1:11" ht="18.600000000000001" customHeight="1" x14ac:dyDescent="0.25">
      <c r="A155" s="454" t="s">
        <v>148</v>
      </c>
      <c r="B155" s="454"/>
      <c r="C155" s="454"/>
      <c r="D155" s="454"/>
      <c r="E155" s="454"/>
      <c r="F155" s="454"/>
      <c r="G155" s="454"/>
      <c r="H155" s="278"/>
      <c r="I155" s="278"/>
      <c r="K155" s="2"/>
    </row>
    <row r="156" spans="1:11" ht="25.95" customHeight="1" x14ac:dyDescent="0.25">
      <c r="A156" s="509" t="s">
        <v>35</v>
      </c>
      <c r="B156" s="509"/>
      <c r="C156" s="509"/>
      <c r="D156" s="162"/>
      <c r="E156" s="162"/>
      <c r="F156" s="162"/>
      <c r="G156" s="162"/>
      <c r="H156" s="162"/>
      <c r="I156" s="162"/>
    </row>
    <row r="157" spans="1:11" ht="15" customHeight="1" x14ac:dyDescent="0.25">
      <c r="A157" s="509" t="s">
        <v>155</v>
      </c>
      <c r="B157" s="509"/>
      <c r="C157" s="509"/>
      <c r="D157" s="509"/>
      <c r="E157" s="509"/>
      <c r="F157" s="509"/>
      <c r="G157" s="20"/>
      <c r="H157" s="7"/>
      <c r="I157" s="21"/>
    </row>
    <row r="158" spans="1:11" ht="15" customHeight="1" x14ac:dyDescent="0.25">
      <c r="A158" s="509" t="s">
        <v>68</v>
      </c>
      <c r="B158" s="509"/>
      <c r="C158" s="509"/>
      <c r="D158" s="509"/>
      <c r="E158" s="509"/>
      <c r="F158" s="509"/>
      <c r="G158" s="24"/>
      <c r="H158" s="24"/>
      <c r="I158" s="24"/>
    </row>
    <row r="159" spans="1:11" ht="15" customHeight="1" x14ac:dyDescent="0.25">
      <c r="A159" s="509" t="s">
        <v>9</v>
      </c>
      <c r="B159" s="509"/>
      <c r="C159" s="509"/>
      <c r="D159" s="509"/>
      <c r="E159" s="509"/>
      <c r="F159" s="509"/>
      <c r="G159" s="24"/>
      <c r="H159" s="24"/>
      <c r="I159" s="24"/>
    </row>
    <row r="160" spans="1:11" x14ac:dyDescent="0.25">
      <c r="C160" s="24"/>
      <c r="D160" s="24"/>
      <c r="E160" s="23"/>
      <c r="F160" s="23"/>
      <c r="G160" s="24"/>
      <c r="H160" s="24"/>
      <c r="I160" s="24"/>
    </row>
  </sheetData>
  <mergeCells count="66">
    <mergeCell ref="A156:C156"/>
    <mergeCell ref="A157:F157"/>
    <mergeCell ref="A158:C158"/>
    <mergeCell ref="D158:F158"/>
    <mergeCell ref="A159:C159"/>
    <mergeCell ref="D159:F159"/>
    <mergeCell ref="A155:G155"/>
    <mergeCell ref="A144:C144"/>
    <mergeCell ref="A145:I145"/>
    <mergeCell ref="A146:I146"/>
    <mergeCell ref="A147:I147"/>
    <mergeCell ref="A148:I148"/>
    <mergeCell ref="A149:I149"/>
    <mergeCell ref="A150:I150"/>
    <mergeCell ref="A151:I151"/>
    <mergeCell ref="A152:C152"/>
    <mergeCell ref="A153:I153"/>
    <mergeCell ref="A154:I154"/>
    <mergeCell ref="A138:A143"/>
    <mergeCell ref="B138:C138"/>
    <mergeCell ref="B139:C139"/>
    <mergeCell ref="B140:C140"/>
    <mergeCell ref="B141:C141"/>
    <mergeCell ref="B142:C142"/>
    <mergeCell ref="B143:C143"/>
    <mergeCell ref="A100:I100"/>
    <mergeCell ref="A104:A136"/>
    <mergeCell ref="B104:B125"/>
    <mergeCell ref="I104:I125"/>
    <mergeCell ref="B127:B129"/>
    <mergeCell ref="I127:I129"/>
    <mergeCell ref="B131:B133"/>
    <mergeCell ref="I131:I133"/>
    <mergeCell ref="B135:C135"/>
    <mergeCell ref="B136:C136"/>
    <mergeCell ref="A86:C86"/>
    <mergeCell ref="A88:A90"/>
    <mergeCell ref="B88:B90"/>
    <mergeCell ref="A93:C93"/>
    <mergeCell ref="A95:A96"/>
    <mergeCell ref="B95:B96"/>
    <mergeCell ref="A47:I47"/>
    <mergeCell ref="A51:C51"/>
    <mergeCell ref="A54:C54"/>
    <mergeCell ref="A57:A83"/>
    <mergeCell ref="B57:B79"/>
    <mergeCell ref="B81:B83"/>
    <mergeCell ref="B37:C37"/>
    <mergeCell ref="B38:C38"/>
    <mergeCell ref="A40:A45"/>
    <mergeCell ref="B40:C40"/>
    <mergeCell ref="B41:C41"/>
    <mergeCell ref="B42:C42"/>
    <mergeCell ref="B43:C43"/>
    <mergeCell ref="B44:C44"/>
    <mergeCell ref="B45:C45"/>
    <mergeCell ref="A10:A38"/>
    <mergeCell ref="B10:B31"/>
    <mergeCell ref="I10:I31"/>
    <mergeCell ref="B33:B35"/>
    <mergeCell ref="I33:I35"/>
    <mergeCell ref="A1:I1"/>
    <mergeCell ref="A2:I2"/>
    <mergeCell ref="A3:I3"/>
    <mergeCell ref="A4:I4"/>
    <mergeCell ref="A6:I6"/>
  </mergeCells>
  <conditionalFormatting sqref="H9">
    <cfRule type="iconSet" priority="40">
      <iconSet>
        <cfvo type="percent" val="0"/>
        <cfvo type="num" val="0.95"/>
        <cfvo type="num" val="1"/>
      </iconSet>
    </cfRule>
    <cfRule type="iconSet" priority="39">
      <iconSet>
        <cfvo type="percent" val="0"/>
        <cfvo type="num" val="0.95" gte="0"/>
        <cfvo type="num" val="0.99" gte="0"/>
      </iconSet>
    </cfRule>
    <cfRule type="iconSet" priority="38">
      <iconSet>
        <cfvo type="percent" val="0"/>
        <cfvo type="num" val="0.95" gte="0"/>
        <cfvo type="num" val="1" gte="0"/>
      </iconSet>
    </cfRule>
  </conditionalFormatting>
  <conditionalFormatting sqref="H10">
    <cfRule type="iconSet" priority="36">
      <iconSet>
        <cfvo type="percent" val="0"/>
        <cfvo type="num" val="0.95"/>
        <cfvo type="num" val="1"/>
      </iconSet>
    </cfRule>
  </conditionalFormatting>
  <conditionalFormatting sqref="H11:H13 H15:H16 H19">
    <cfRule type="iconSet" priority="34">
      <iconSet>
        <cfvo type="percent" val="0"/>
        <cfvo type="num" val="0.95"/>
        <cfvo type="num" val="1"/>
      </iconSet>
    </cfRule>
  </conditionalFormatting>
  <conditionalFormatting sqref="H17">
    <cfRule type="iconSet" priority="24">
      <iconSet>
        <cfvo type="percent" val="0"/>
        <cfvo type="num" val="0.95"/>
        <cfvo type="num" val="1"/>
      </iconSet>
    </cfRule>
    <cfRule type="iconSet" priority="26">
      <iconSet>
        <cfvo type="percent" val="0"/>
        <cfvo type="num" val="0.95" gte="0"/>
        <cfvo type="num" val="1" gte="0"/>
      </iconSet>
    </cfRule>
    <cfRule type="iconSet" priority="27">
      <iconSet>
        <cfvo type="percent" val="0"/>
        <cfvo type="num" val="0.95" gte="0"/>
        <cfvo type="num" val="1" gte="0"/>
      </iconSet>
    </cfRule>
    <cfRule type="iconSet" priority="25">
      <iconSet>
        <cfvo type="percent" val="0"/>
        <cfvo type="num" val="0.95" gte="0"/>
        <cfvo type="num" val="0.99" gte="0"/>
      </iconSet>
    </cfRule>
  </conditionalFormatting>
  <conditionalFormatting sqref="H18">
    <cfRule type="iconSet" priority="23">
      <iconSet>
        <cfvo type="percent" val="0"/>
        <cfvo type="num" val="0.95" gte="0"/>
        <cfvo type="num" val="1" gte="0"/>
      </iconSet>
    </cfRule>
    <cfRule type="iconSet" priority="20">
      <iconSet>
        <cfvo type="percent" val="0"/>
        <cfvo type="num" val="0.95"/>
        <cfvo type="num" val="1"/>
      </iconSet>
    </cfRule>
    <cfRule type="iconSet" priority="21">
      <iconSet>
        <cfvo type="percent" val="0"/>
        <cfvo type="num" val="0.95" gte="0"/>
        <cfvo type="num" val="0.99" gte="0"/>
      </iconSet>
    </cfRule>
    <cfRule type="iconSet" priority="22">
      <iconSet>
        <cfvo type="percent" val="0"/>
        <cfvo type="num" val="0.95" gte="0"/>
        <cfvo type="num" val="1" gte="0"/>
      </iconSet>
    </cfRule>
  </conditionalFormatting>
  <conditionalFormatting sqref="H20:H21">
    <cfRule type="iconSet" priority="31">
      <iconSet>
        <cfvo type="percent" val="0"/>
        <cfvo type="num" val="0.95"/>
        <cfvo type="num" val="1"/>
      </iconSet>
    </cfRule>
  </conditionalFormatting>
  <conditionalFormatting sqref="H23:H29">
    <cfRule type="iconSet" priority="54">
      <iconSet>
        <cfvo type="percent" val="0"/>
        <cfvo type="num" val="0.95"/>
        <cfvo type="num" val="1"/>
      </iconSet>
    </cfRule>
  </conditionalFormatting>
  <conditionalFormatting sqref="H23:H30 H11:H13 H15:H16 H19">
    <cfRule type="iconSet" priority="55">
      <iconSet>
        <cfvo type="percent" val="0"/>
        <cfvo type="num" val="0.95" gte="0"/>
        <cfvo type="num" val="1" gte="0"/>
      </iconSet>
    </cfRule>
  </conditionalFormatting>
  <conditionalFormatting sqref="H23:H31 H10:H13 H15:H16 H19">
    <cfRule type="iconSet" priority="56">
      <iconSet>
        <cfvo type="percent" val="0"/>
        <cfvo type="num" val="0.95" gte="0"/>
        <cfvo type="num" val="1" gte="0"/>
      </iconSet>
    </cfRule>
  </conditionalFormatting>
  <conditionalFormatting sqref="H30">
    <cfRule type="iconSet" priority="49">
      <iconSet>
        <cfvo type="percent" val="0"/>
        <cfvo type="num" val="0.95"/>
        <cfvo type="num" val="1"/>
      </iconSet>
    </cfRule>
  </conditionalFormatting>
  <conditionalFormatting sqref="H31">
    <cfRule type="iconSet" priority="35">
      <iconSet>
        <cfvo type="percent" val="0"/>
        <cfvo type="num" val="0.95"/>
        <cfvo type="num" val="1"/>
      </iconSet>
    </cfRule>
  </conditionalFormatting>
  <conditionalFormatting sqref="H33:H37 H20:H22 H39">
    <cfRule type="iconSet" priority="33">
      <iconSet>
        <cfvo type="percent" val="0"/>
        <cfvo type="num" val="0.95"/>
        <cfvo type="num" val="1"/>
      </iconSet>
    </cfRule>
  </conditionalFormatting>
  <conditionalFormatting sqref="H33:H37 H20:H22">
    <cfRule type="iconSet" priority="32">
      <iconSet>
        <cfvo type="percent" val="0"/>
        <cfvo type="num" val="0.95"/>
        <cfvo type="num" val="1"/>
      </iconSet>
    </cfRule>
  </conditionalFormatting>
  <conditionalFormatting sqref="H39 H10:H13 H15:H16 H19:H37">
    <cfRule type="iconSet" priority="37">
      <iconSet>
        <cfvo type="percent" val="0"/>
        <cfvo type="num" val="0.95" gte="0"/>
        <cfvo type="num" val="0.99" gte="0"/>
      </iconSet>
    </cfRule>
  </conditionalFormatting>
  <conditionalFormatting sqref="H40:H45">
    <cfRule type="iconSet" priority="28">
      <iconSet>
        <cfvo type="percent" val="0"/>
        <cfvo type="num" val="0.95"/>
        <cfvo type="num" val="1"/>
      </iconSet>
    </cfRule>
    <cfRule type="iconSet" priority="29">
      <iconSet>
        <cfvo type="percent" val="0"/>
        <cfvo type="num" val="0.95"/>
        <cfvo type="num" val="1"/>
      </iconSet>
    </cfRule>
    <cfRule type="iconSet" priority="30">
      <iconSet>
        <cfvo type="percent" val="0"/>
        <cfvo type="num" val="0.95" gte="0"/>
        <cfvo type="num" val="0.99" gte="0"/>
      </iconSet>
    </cfRule>
  </conditionalFormatting>
  <conditionalFormatting sqref="H104">
    <cfRule type="iconSet" priority="47">
      <iconSet>
        <cfvo type="percent" val="0"/>
        <cfvo type="num" val="0.95"/>
        <cfvo type="num" val="1"/>
      </iconSet>
    </cfRule>
  </conditionalFormatting>
  <conditionalFormatting sqref="H105:H110 H113">
    <cfRule type="iconSet" priority="45">
      <iconSet>
        <cfvo type="percent" val="0"/>
        <cfvo type="num" val="0.95"/>
        <cfvo type="num" val="1"/>
      </iconSet>
    </cfRule>
  </conditionalFormatting>
  <conditionalFormatting sqref="H111">
    <cfRule type="iconSet" priority="14">
      <iconSet>
        <cfvo type="percent" val="0"/>
        <cfvo type="num" val="0.95" gte="0"/>
        <cfvo type="num" val="1" gte="0"/>
      </iconSet>
    </cfRule>
    <cfRule type="iconSet" priority="13">
      <iconSet>
        <cfvo type="percent" val="0"/>
        <cfvo type="num" val="0.95" gte="0"/>
        <cfvo type="num" val="0.99" gte="0"/>
      </iconSet>
    </cfRule>
    <cfRule type="iconSet" priority="15">
      <iconSet>
        <cfvo type="percent" val="0"/>
        <cfvo type="num" val="0.95" gte="0"/>
        <cfvo type="num" val="1" gte="0"/>
      </iconSet>
    </cfRule>
    <cfRule type="iconSet" priority="12">
      <iconSet>
        <cfvo type="percent" val="0"/>
        <cfvo type="num" val="0.95"/>
        <cfvo type="num" val="1"/>
      </iconSet>
    </cfRule>
  </conditionalFormatting>
  <conditionalFormatting sqref="H112">
    <cfRule type="iconSet" priority="19">
      <iconSet>
        <cfvo type="percent" val="0"/>
        <cfvo type="num" val="0.95" gte="0"/>
        <cfvo type="num" val="1" gte="0"/>
      </iconSet>
    </cfRule>
    <cfRule type="iconSet" priority="18">
      <iconSet>
        <cfvo type="percent" val="0"/>
        <cfvo type="num" val="0.95" gte="0"/>
        <cfvo type="num" val="1" gte="0"/>
      </iconSet>
    </cfRule>
    <cfRule type="iconSet" priority="16">
      <iconSet>
        <cfvo type="percent" val="0"/>
        <cfvo type="num" val="0.95"/>
        <cfvo type="num" val="1"/>
      </iconSet>
    </cfRule>
    <cfRule type="iconSet" priority="17">
      <iconSet>
        <cfvo type="percent" val="0"/>
        <cfvo type="num" val="0.95" gte="0"/>
        <cfvo type="num" val="0.99" gte="0"/>
      </iconSet>
    </cfRule>
  </conditionalFormatting>
  <conditionalFormatting sqref="H114:H115">
    <cfRule type="iconSet" priority="57">
      <iconSet>
        <cfvo type="percent" val="0"/>
        <cfvo type="num" val="0.95"/>
        <cfvo type="num" val="1"/>
      </iconSet>
    </cfRule>
  </conditionalFormatting>
  <conditionalFormatting sqref="H117:H122 H105:H110 H113">
    <cfRule type="iconSet" priority="52">
      <iconSet>
        <cfvo type="percent" val="0"/>
        <cfvo type="num" val="0.95" gte="0"/>
        <cfvo type="num" val="1" gte="0"/>
      </iconSet>
    </cfRule>
  </conditionalFormatting>
  <conditionalFormatting sqref="H117:H122">
    <cfRule type="iconSet" priority="53">
      <iconSet>
        <cfvo type="percent" val="0"/>
        <cfvo type="num" val="0.95"/>
        <cfvo type="num" val="1"/>
      </iconSet>
    </cfRule>
  </conditionalFormatting>
  <conditionalFormatting sqref="H123">
    <cfRule type="iconSet" priority="4">
      <iconSet>
        <cfvo type="percent" val="0"/>
        <cfvo type="num" val="0.95"/>
        <cfvo type="num" val="1"/>
      </iconSet>
    </cfRule>
    <cfRule type="iconSet" priority="5">
      <iconSet>
        <cfvo type="percent" val="0"/>
        <cfvo type="num" val="0.95" gte="0"/>
        <cfvo type="num" val="0.99" gte="0"/>
      </iconSet>
    </cfRule>
    <cfRule type="iconSet" priority="7">
      <iconSet>
        <cfvo type="percent" val="0"/>
        <cfvo type="num" val="0.95" gte="0"/>
        <cfvo type="num" val="1" gte="0"/>
      </iconSet>
    </cfRule>
    <cfRule type="iconSet" priority="6">
      <iconSet>
        <cfvo type="percent" val="0"/>
        <cfvo type="num" val="0.95" gte="0"/>
        <cfvo type="num" val="1" gte="0"/>
      </iconSet>
    </cfRule>
  </conditionalFormatting>
  <conditionalFormatting sqref="H124">
    <cfRule type="iconSet" priority="10">
      <iconSet>
        <cfvo type="percent" val="0"/>
        <cfvo type="num" val="0.95" gte="0"/>
        <cfvo type="num" val="1" gte="0"/>
      </iconSet>
    </cfRule>
    <cfRule type="iconSet" priority="11">
      <iconSet>
        <cfvo type="percent" val="0"/>
        <cfvo type="num" val="0.95" gte="0"/>
        <cfvo type="num" val="1" gte="0"/>
      </iconSet>
    </cfRule>
    <cfRule type="iconSet" priority="8">
      <iconSet>
        <cfvo type="percent" val="0"/>
        <cfvo type="num" val="0.95"/>
        <cfvo type="num" val="1"/>
      </iconSet>
    </cfRule>
    <cfRule type="iconSet" priority="9">
      <iconSet>
        <cfvo type="percent" val="0"/>
        <cfvo type="num" val="0.95" gte="0"/>
        <cfvo type="num" val="0.99" gte="0"/>
      </iconSet>
    </cfRule>
  </conditionalFormatting>
  <conditionalFormatting sqref="H125 H117:H122 H104:H110 H113">
    <cfRule type="iconSet" priority="50">
      <iconSet>
        <cfvo type="percent" val="0"/>
        <cfvo type="num" val="0.95" gte="0"/>
        <cfvo type="num" val="1" gte="0"/>
      </iconSet>
    </cfRule>
  </conditionalFormatting>
  <conditionalFormatting sqref="H125">
    <cfRule type="iconSet" priority="46">
      <iconSet>
        <cfvo type="percent" val="0"/>
        <cfvo type="num" val="0.95"/>
        <cfvo type="num" val="1"/>
      </iconSet>
    </cfRule>
  </conditionalFormatting>
  <conditionalFormatting sqref="H127:H130 H114:H116 H134:H135">
    <cfRule type="iconSet" priority="51">
      <iconSet>
        <cfvo type="percent" val="0"/>
        <cfvo type="num" val="0.95"/>
        <cfvo type="num" val="1"/>
      </iconSet>
    </cfRule>
  </conditionalFormatting>
  <conditionalFormatting sqref="H131:H133">
    <cfRule type="iconSet" priority="3">
      <iconSet>
        <cfvo type="percent" val="0"/>
        <cfvo type="num" val="0.95" gte="0"/>
        <cfvo type="num" val="0.99" gte="0"/>
      </iconSet>
    </cfRule>
    <cfRule type="iconSet" priority="2">
      <iconSet>
        <cfvo type="percent" val="0"/>
        <cfvo type="num" val="0.95"/>
        <cfvo type="num" val="1"/>
      </iconSet>
    </cfRule>
    <cfRule type="iconSet" priority="1">
      <iconSet>
        <cfvo type="percent" val="0"/>
        <cfvo type="num" val="0.95"/>
        <cfvo type="num" val="1"/>
      </iconSet>
    </cfRule>
  </conditionalFormatting>
  <conditionalFormatting sqref="H137 H104:H110 H113:H122 H125:H130 H134:H135">
    <cfRule type="iconSet" priority="48">
      <iconSet>
        <cfvo type="percent" val="0"/>
        <cfvo type="num" val="0.95" gte="0"/>
        <cfvo type="num" val="0.99" gte="0"/>
      </iconSet>
    </cfRule>
  </conditionalFormatting>
  <conditionalFormatting sqref="H137 H127:H130 H114:H116 H134:H135">
    <cfRule type="iconSet" priority="44">
      <iconSet>
        <cfvo type="percent" val="0"/>
        <cfvo type="num" val="0.95"/>
        <cfvo type="num" val="1"/>
      </iconSet>
    </cfRule>
  </conditionalFormatting>
  <conditionalFormatting sqref="H138:H143">
    <cfRule type="iconSet" priority="41">
      <iconSet>
        <cfvo type="percent" val="0"/>
        <cfvo type="num" val="0.95"/>
        <cfvo type="num" val="1"/>
      </iconSet>
    </cfRule>
    <cfRule type="iconSet" priority="42">
      <iconSet>
        <cfvo type="percent" val="0"/>
        <cfvo type="num" val="0.95"/>
        <cfvo type="num" val="1"/>
      </iconSet>
    </cfRule>
    <cfRule type="iconSet" priority="43">
      <iconSet>
        <cfvo type="percent" val="0"/>
        <cfvo type="num" val="0.95" gte="0"/>
        <cfvo type="num" val="0.99" gte="0"/>
      </iconSet>
    </cfRule>
  </conditionalFormatting>
  <printOptions horizontalCentered="1" verticalCentered="1"/>
  <pageMargins left="0.74803149606299213" right="0.74803149606299213" top="0.35" bottom="0.39370078740157483" header="0.26" footer="0.19685039370078741"/>
  <pageSetup paperSize="9" scale="26" orientation="landscape" r:id="rId1"/>
  <headerFooter alignWithMargins="0">
    <oddHeader>&amp;R&amp;"Arial,Negrita"&amp;11CUADRO No. "A1"</oddHeader>
    <oddFooter>&amp;LFecha:  &amp;D&amp;RPlanificación Nacional.- XM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9B0AB2-C974-4E96-8852-82ACC6BE7D3D}">
  <sheetPr>
    <pageSetUpPr fitToPage="1"/>
  </sheetPr>
  <dimension ref="A1:N163"/>
  <sheetViews>
    <sheetView showGridLines="0" zoomScale="90" zoomScaleNormal="90" zoomScaleSheetLayoutView="85" workbookViewId="0">
      <selection activeCell="J147" sqref="J147"/>
    </sheetView>
  </sheetViews>
  <sheetFormatPr baseColWidth="10" defaultColWidth="11.44140625" defaultRowHeight="13.2" outlineLevelRow="2" x14ac:dyDescent="0.25"/>
  <cols>
    <col min="1" max="2" width="5.6640625" style="2" customWidth="1"/>
    <col min="3" max="3" width="63.6640625" style="2" customWidth="1"/>
    <col min="4" max="4" width="18.44140625" style="2" customWidth="1"/>
    <col min="5" max="5" width="1.33203125" style="2" customWidth="1"/>
    <col min="6" max="6" width="20.33203125" style="2" customWidth="1"/>
    <col min="7" max="7" width="20.44140625" style="2" customWidth="1"/>
    <col min="8" max="8" width="1.5546875" style="2" customWidth="1"/>
    <col min="9" max="9" width="18.33203125" style="2" customWidth="1"/>
    <col min="10" max="10" width="12.33203125" style="2" bestFit="1" customWidth="1"/>
    <col min="11" max="11" width="16.33203125" style="121" customWidth="1"/>
    <col min="12" max="12" width="4.44140625" style="2" customWidth="1"/>
    <col min="13" max="14" width="15.44140625" style="2" customWidth="1"/>
    <col min="15" max="16384" width="11.44140625" style="2"/>
  </cols>
  <sheetData>
    <row r="1" spans="1:14" ht="27.75" customHeight="1" x14ac:dyDescent="0.25">
      <c r="A1" s="455" t="s">
        <v>52</v>
      </c>
      <c r="B1" s="455"/>
      <c r="C1" s="455"/>
      <c r="D1" s="455"/>
      <c r="E1" s="455"/>
      <c r="F1" s="455"/>
      <c r="G1" s="455"/>
      <c r="H1" s="455"/>
      <c r="I1" s="455"/>
    </row>
    <row r="2" spans="1:14" ht="17.399999999999999" x14ac:dyDescent="0.25">
      <c r="A2" s="456" t="s">
        <v>53</v>
      </c>
      <c r="B2" s="456"/>
      <c r="C2" s="456"/>
      <c r="D2" s="456"/>
      <c r="E2" s="456"/>
      <c r="F2" s="456"/>
      <c r="G2" s="456"/>
      <c r="H2" s="456"/>
      <c r="I2" s="456"/>
    </row>
    <row r="3" spans="1:14" ht="20.25" customHeight="1" x14ac:dyDescent="0.25">
      <c r="A3" s="457" t="s">
        <v>160</v>
      </c>
      <c r="B3" s="457"/>
      <c r="C3" s="457"/>
      <c r="D3" s="457"/>
      <c r="E3" s="457"/>
      <c r="F3" s="457"/>
      <c r="G3" s="457"/>
      <c r="H3" s="457"/>
      <c r="I3" s="457"/>
    </row>
    <row r="4" spans="1:14" ht="17.25" customHeight="1" x14ac:dyDescent="0.25">
      <c r="A4" s="508" t="s">
        <v>73</v>
      </c>
      <c r="B4" s="508"/>
      <c r="C4" s="508"/>
      <c r="D4" s="508"/>
      <c r="E4" s="508"/>
      <c r="F4" s="508"/>
      <c r="G4" s="508"/>
      <c r="H4" s="508"/>
      <c r="I4" s="508"/>
      <c r="K4" s="203"/>
    </row>
    <row r="5" spans="1:14" ht="15.6" x14ac:dyDescent="0.3">
      <c r="A5" s="62"/>
      <c r="B5" s="62"/>
      <c r="C5" s="62"/>
      <c r="D5" s="62"/>
      <c r="E5" s="62"/>
      <c r="F5" s="62"/>
      <c r="G5" s="62"/>
      <c r="H5" s="62"/>
      <c r="I5" s="62"/>
      <c r="L5" s="159"/>
    </row>
    <row r="6" spans="1:14" customFormat="1" ht="31.5" customHeight="1" x14ac:dyDescent="0.3">
      <c r="A6" s="459" t="s">
        <v>42</v>
      </c>
      <c r="B6" s="460"/>
      <c r="C6" s="460"/>
      <c r="D6" s="460"/>
      <c r="E6" s="460"/>
      <c r="F6" s="460"/>
      <c r="G6" s="460"/>
      <c r="H6" s="460"/>
      <c r="I6" s="461"/>
      <c r="K6" s="122"/>
      <c r="L6" s="160"/>
    </row>
    <row r="7" spans="1:14" ht="15.6" x14ac:dyDescent="0.3">
      <c r="C7" s="3"/>
      <c r="D7" s="4"/>
      <c r="G7" s="4"/>
      <c r="L7" s="159"/>
    </row>
    <row r="8" spans="1:14" s="5" customFormat="1" ht="60" customHeight="1" x14ac:dyDescent="0.25">
      <c r="C8" s="41"/>
      <c r="D8" s="42" t="s">
        <v>138</v>
      </c>
      <c r="E8" s="6"/>
      <c r="F8" s="42" t="s">
        <v>136</v>
      </c>
      <c r="G8" s="42" t="s">
        <v>137</v>
      </c>
      <c r="H8" s="6"/>
      <c r="I8" s="42" t="s">
        <v>139</v>
      </c>
      <c r="K8" s="121"/>
    </row>
    <row r="9" spans="1:14" s="7" customFormat="1" ht="4.5" customHeight="1" x14ac:dyDescent="0.25">
      <c r="C9" s="8"/>
      <c r="D9" s="33"/>
      <c r="E9" s="10"/>
      <c r="F9" s="9"/>
      <c r="G9" s="9"/>
      <c r="H9" s="10"/>
      <c r="J9" s="5"/>
      <c r="K9" s="123"/>
    </row>
    <row r="10" spans="1:14" s="5" customFormat="1" ht="15.9" customHeight="1" x14ac:dyDescent="0.25">
      <c r="A10" s="478" t="s">
        <v>20</v>
      </c>
      <c r="B10" s="479" t="s">
        <v>21</v>
      </c>
      <c r="C10" s="98" t="s">
        <v>1</v>
      </c>
      <c r="D10" s="128">
        <f t="shared" ref="D10:D13" si="0">D105</f>
        <v>0</v>
      </c>
      <c r="E10" s="114"/>
      <c r="F10" s="128">
        <f t="shared" ref="F10" si="1">F105</f>
        <v>0</v>
      </c>
      <c r="G10" s="128">
        <f>G105-G58</f>
        <v>0</v>
      </c>
      <c r="H10" s="11"/>
      <c r="I10" s="483" t="e">
        <f>+G32/G41</f>
        <v>#DIV/0!</v>
      </c>
      <c r="K10" s="121"/>
      <c r="L10" s="121"/>
      <c r="M10" s="121"/>
      <c r="N10" s="121"/>
    </row>
    <row r="11" spans="1:14" ht="15.9" customHeight="1" outlineLevel="1" x14ac:dyDescent="0.25">
      <c r="A11" s="478"/>
      <c r="B11" s="480"/>
      <c r="C11" s="99" t="s">
        <v>43</v>
      </c>
      <c r="D11" s="36">
        <f t="shared" si="0"/>
        <v>0</v>
      </c>
      <c r="E11" s="114"/>
      <c r="F11" s="36">
        <f>F106</f>
        <v>0</v>
      </c>
      <c r="G11" s="36">
        <f>G106-G59</f>
        <v>0</v>
      </c>
      <c r="I11" s="484"/>
      <c r="J11" s="5"/>
      <c r="K11" s="120"/>
      <c r="L11" s="120"/>
      <c r="M11" s="120"/>
      <c r="N11" s="120"/>
    </row>
    <row r="12" spans="1:14" s="190" customFormat="1" ht="15.9" customHeight="1" outlineLevel="1" x14ac:dyDescent="0.25">
      <c r="A12" s="478"/>
      <c r="B12" s="480"/>
      <c r="C12" s="266" t="s">
        <v>164</v>
      </c>
      <c r="D12" s="36">
        <f t="shared" si="0"/>
        <v>0</v>
      </c>
      <c r="E12" s="36"/>
      <c r="F12" s="36">
        <f>F107</f>
        <v>0</v>
      </c>
      <c r="G12" s="36">
        <f>G107</f>
        <v>0</v>
      </c>
      <c r="I12" s="484"/>
      <c r="J12" s="189"/>
      <c r="K12" s="192"/>
      <c r="L12" s="192"/>
      <c r="M12" s="192"/>
      <c r="N12" s="192"/>
    </row>
    <row r="13" spans="1:14" s="190" customFormat="1" ht="15.9" customHeight="1" outlineLevel="1" x14ac:dyDescent="0.25">
      <c r="A13" s="478"/>
      <c r="B13" s="480"/>
      <c r="C13" s="99" t="s">
        <v>162</v>
      </c>
      <c r="D13" s="36">
        <f t="shared" si="0"/>
        <v>0</v>
      </c>
      <c r="E13" s="300"/>
      <c r="F13" s="36">
        <f>F108</f>
        <v>0</v>
      </c>
      <c r="G13" s="36">
        <f>G108</f>
        <v>0</v>
      </c>
      <c r="I13" s="484"/>
      <c r="J13" s="189"/>
      <c r="K13" s="192"/>
      <c r="L13" s="192"/>
      <c r="M13" s="192"/>
      <c r="N13" s="192"/>
    </row>
    <row r="14" spans="1:14" ht="15.9" customHeight="1" outlineLevel="1" x14ac:dyDescent="0.25">
      <c r="A14" s="478"/>
      <c r="B14" s="480"/>
      <c r="C14" s="99" t="s">
        <v>15</v>
      </c>
      <c r="D14" s="36">
        <f t="shared" ref="D14:D22" si="2">D109</f>
        <v>0</v>
      </c>
      <c r="E14" s="114"/>
      <c r="F14" s="36">
        <f t="shared" ref="F14:F31" si="3">F109</f>
        <v>0</v>
      </c>
      <c r="G14" s="36">
        <f t="shared" ref="G14:G28" si="4">G109-G60</f>
        <v>0</v>
      </c>
      <c r="I14" s="484"/>
      <c r="K14" s="120"/>
      <c r="L14" s="120"/>
      <c r="M14" s="120"/>
      <c r="N14" s="120"/>
    </row>
    <row r="15" spans="1:14" ht="15.9" customHeight="1" outlineLevel="1" x14ac:dyDescent="0.25">
      <c r="A15" s="478"/>
      <c r="B15" s="480"/>
      <c r="C15" s="99" t="s">
        <v>153</v>
      </c>
      <c r="D15" s="144">
        <f t="shared" si="2"/>
        <v>0</v>
      </c>
      <c r="E15" s="115"/>
      <c r="F15" s="36">
        <f t="shared" si="3"/>
        <v>0</v>
      </c>
      <c r="G15" s="144">
        <f t="shared" si="4"/>
        <v>0</v>
      </c>
      <c r="H15" s="68"/>
      <c r="I15" s="484"/>
      <c r="K15" s="120"/>
      <c r="L15" s="120"/>
      <c r="M15" s="120"/>
      <c r="N15" s="120"/>
    </row>
    <row r="16" spans="1:14" ht="15.9" customHeight="1" outlineLevel="1" x14ac:dyDescent="0.25">
      <c r="A16" s="478"/>
      <c r="B16" s="480"/>
      <c r="C16" s="100" t="s">
        <v>14</v>
      </c>
      <c r="D16" s="36">
        <f t="shared" si="2"/>
        <v>0</v>
      </c>
      <c r="E16" s="114"/>
      <c r="F16" s="36">
        <f t="shared" si="3"/>
        <v>0</v>
      </c>
      <c r="G16" s="36">
        <f t="shared" si="4"/>
        <v>0</v>
      </c>
      <c r="I16" s="484"/>
      <c r="K16" s="120"/>
      <c r="L16" s="120"/>
      <c r="M16" s="120"/>
      <c r="N16" s="120"/>
    </row>
    <row r="17" spans="1:14" ht="15.9" customHeight="1" outlineLevel="1" x14ac:dyDescent="0.25">
      <c r="A17" s="478"/>
      <c r="B17" s="480"/>
      <c r="C17" s="100" t="s">
        <v>13</v>
      </c>
      <c r="D17" s="36">
        <f t="shared" si="2"/>
        <v>0</v>
      </c>
      <c r="E17" s="114"/>
      <c r="F17" s="36">
        <f t="shared" si="3"/>
        <v>0</v>
      </c>
      <c r="G17" s="36">
        <f t="shared" si="4"/>
        <v>0</v>
      </c>
      <c r="I17" s="484"/>
      <c r="K17" s="120"/>
      <c r="L17" s="120"/>
      <c r="M17" s="120"/>
      <c r="N17" s="120"/>
    </row>
    <row r="18" spans="1:14" ht="15.9" customHeight="1" outlineLevel="1" x14ac:dyDescent="0.25">
      <c r="A18" s="478"/>
      <c r="B18" s="480"/>
      <c r="C18" s="100" t="s">
        <v>12</v>
      </c>
      <c r="D18" s="36">
        <f t="shared" si="2"/>
        <v>0</v>
      </c>
      <c r="E18" s="114"/>
      <c r="F18" s="36">
        <f t="shared" si="3"/>
        <v>0</v>
      </c>
      <c r="G18" s="36">
        <f t="shared" si="4"/>
        <v>0</v>
      </c>
      <c r="I18" s="484"/>
      <c r="K18" s="120"/>
      <c r="L18" s="120"/>
      <c r="M18" s="120"/>
      <c r="N18" s="120"/>
    </row>
    <row r="19" spans="1:14" ht="15.9" customHeight="1" outlineLevel="1" x14ac:dyDescent="0.25">
      <c r="A19" s="478"/>
      <c r="B19" s="480"/>
      <c r="C19" s="100" t="s">
        <v>63</v>
      </c>
      <c r="D19" s="36">
        <f t="shared" si="2"/>
        <v>0</v>
      </c>
      <c r="E19" s="114"/>
      <c r="F19" s="36">
        <f t="shared" si="3"/>
        <v>0</v>
      </c>
      <c r="G19" s="36">
        <f t="shared" si="4"/>
        <v>0</v>
      </c>
      <c r="I19" s="484"/>
      <c r="K19" s="120"/>
      <c r="L19" s="120"/>
      <c r="M19" s="120"/>
      <c r="N19" s="120"/>
    </row>
    <row r="20" spans="1:14" ht="15.9" customHeight="1" outlineLevel="1" x14ac:dyDescent="0.25">
      <c r="A20" s="478"/>
      <c r="B20" s="480"/>
      <c r="C20" s="100" t="s">
        <v>67</v>
      </c>
      <c r="D20" s="36">
        <f t="shared" si="2"/>
        <v>0</v>
      </c>
      <c r="E20" s="114"/>
      <c r="F20" s="36">
        <f t="shared" si="3"/>
        <v>0</v>
      </c>
      <c r="G20" s="36">
        <f t="shared" si="4"/>
        <v>0</v>
      </c>
      <c r="I20" s="484"/>
      <c r="K20" s="120"/>
      <c r="L20" s="120"/>
      <c r="M20" s="120"/>
      <c r="N20" s="120"/>
    </row>
    <row r="21" spans="1:14" ht="15.9" customHeight="1" x14ac:dyDescent="0.25">
      <c r="A21" s="478"/>
      <c r="B21" s="480"/>
      <c r="C21" s="101" t="s">
        <v>147</v>
      </c>
      <c r="D21" s="36">
        <f t="shared" si="2"/>
        <v>0</v>
      </c>
      <c r="E21" s="114"/>
      <c r="F21" s="36">
        <f t="shared" si="3"/>
        <v>0</v>
      </c>
      <c r="G21" s="144">
        <f t="shared" si="4"/>
        <v>0</v>
      </c>
      <c r="H21" s="11"/>
      <c r="I21" s="484"/>
      <c r="J21" s="12"/>
      <c r="K21" s="120"/>
      <c r="L21" s="120"/>
      <c r="M21" s="120"/>
      <c r="N21" s="120"/>
    </row>
    <row r="22" spans="1:14" ht="15.9" customHeight="1" x14ac:dyDescent="0.25">
      <c r="A22" s="478"/>
      <c r="B22" s="480"/>
      <c r="C22" s="101" t="s">
        <v>41</v>
      </c>
      <c r="D22" s="36">
        <f t="shared" si="2"/>
        <v>0</v>
      </c>
      <c r="E22" s="114"/>
      <c r="F22" s="36">
        <f t="shared" si="3"/>
        <v>0</v>
      </c>
      <c r="G22" s="144">
        <f t="shared" si="4"/>
        <v>0</v>
      </c>
      <c r="H22" s="11"/>
      <c r="I22" s="484"/>
      <c r="J22" s="12"/>
      <c r="K22" s="120"/>
      <c r="L22" s="120"/>
      <c r="M22" s="120"/>
      <c r="N22" s="120"/>
    </row>
    <row r="23" spans="1:14" s="5" customFormat="1" ht="15.9" customHeight="1" x14ac:dyDescent="0.25">
      <c r="A23" s="478"/>
      <c r="B23" s="480"/>
      <c r="C23" s="102" t="s">
        <v>122</v>
      </c>
      <c r="D23" s="36">
        <f t="shared" ref="D23:D31" si="5">D118</f>
        <v>0</v>
      </c>
      <c r="E23" s="114"/>
      <c r="F23" s="36">
        <f t="shared" si="3"/>
        <v>0</v>
      </c>
      <c r="G23" s="144">
        <f t="shared" si="4"/>
        <v>0</v>
      </c>
      <c r="H23" s="7"/>
      <c r="I23" s="484"/>
      <c r="K23" s="120"/>
      <c r="L23" s="120"/>
      <c r="M23" s="120"/>
      <c r="N23" s="120"/>
    </row>
    <row r="24" spans="1:14" ht="15.9" customHeight="1" x14ac:dyDescent="0.25">
      <c r="A24" s="478"/>
      <c r="B24" s="480"/>
      <c r="C24" s="102" t="s">
        <v>5</v>
      </c>
      <c r="D24" s="36">
        <f t="shared" si="5"/>
        <v>0</v>
      </c>
      <c r="E24" s="114"/>
      <c r="F24" s="36">
        <f t="shared" si="3"/>
        <v>0</v>
      </c>
      <c r="G24" s="144">
        <f t="shared" si="4"/>
        <v>0</v>
      </c>
      <c r="H24" s="11"/>
      <c r="I24" s="484"/>
      <c r="J24" s="5"/>
      <c r="K24" s="120"/>
      <c r="L24" s="120"/>
      <c r="M24" s="120"/>
      <c r="N24" s="120"/>
    </row>
    <row r="25" spans="1:14" ht="15.9" customHeight="1" x14ac:dyDescent="0.25">
      <c r="A25" s="478"/>
      <c r="B25" s="480"/>
      <c r="C25" s="102" t="s">
        <v>6</v>
      </c>
      <c r="D25" s="36">
        <f t="shared" si="5"/>
        <v>0</v>
      </c>
      <c r="E25" s="114"/>
      <c r="F25" s="36">
        <f t="shared" si="3"/>
        <v>0</v>
      </c>
      <c r="G25" s="144">
        <f t="shared" si="4"/>
        <v>0</v>
      </c>
      <c r="H25" s="11"/>
      <c r="I25" s="484"/>
      <c r="J25" s="5"/>
      <c r="K25" s="120"/>
      <c r="L25" s="120"/>
      <c r="M25" s="120"/>
      <c r="N25" s="120"/>
    </row>
    <row r="26" spans="1:14" ht="15.9" customHeight="1" x14ac:dyDescent="0.25">
      <c r="A26" s="478"/>
      <c r="B26" s="480"/>
      <c r="C26" s="102" t="s">
        <v>16</v>
      </c>
      <c r="D26" s="36">
        <f t="shared" si="5"/>
        <v>0</v>
      </c>
      <c r="E26" s="114"/>
      <c r="F26" s="36">
        <f t="shared" si="3"/>
        <v>0</v>
      </c>
      <c r="G26" s="144">
        <f t="shared" si="4"/>
        <v>0</v>
      </c>
      <c r="H26" s="11"/>
      <c r="I26" s="484"/>
      <c r="J26" s="14"/>
      <c r="K26" s="120"/>
      <c r="L26" s="120"/>
      <c r="M26" s="120"/>
      <c r="N26" s="120"/>
    </row>
    <row r="27" spans="1:14" ht="15.9" customHeight="1" x14ac:dyDescent="0.25">
      <c r="A27" s="478"/>
      <c r="B27" s="480"/>
      <c r="C27" s="102" t="s">
        <v>7</v>
      </c>
      <c r="D27" s="36">
        <f t="shared" si="5"/>
        <v>0</v>
      </c>
      <c r="E27" s="114"/>
      <c r="F27" s="36">
        <f t="shared" si="3"/>
        <v>0</v>
      </c>
      <c r="G27" s="144">
        <f t="shared" si="4"/>
        <v>0</v>
      </c>
      <c r="H27" s="11"/>
      <c r="I27" s="484"/>
      <c r="J27" s="5"/>
      <c r="K27" s="120"/>
      <c r="L27" s="120"/>
      <c r="M27" s="120"/>
      <c r="N27" s="120"/>
    </row>
    <row r="28" spans="1:14" ht="15.9" customHeight="1" x14ac:dyDescent="0.25">
      <c r="A28" s="478"/>
      <c r="B28" s="480"/>
      <c r="C28" s="102" t="s">
        <v>17</v>
      </c>
      <c r="D28" s="36">
        <f t="shared" si="5"/>
        <v>0</v>
      </c>
      <c r="E28" s="114"/>
      <c r="F28" s="36">
        <f t="shared" si="3"/>
        <v>0</v>
      </c>
      <c r="G28" s="144">
        <f t="shared" si="4"/>
        <v>0</v>
      </c>
      <c r="H28" s="11"/>
      <c r="I28" s="484"/>
      <c r="K28" s="120"/>
      <c r="L28" s="120"/>
      <c r="M28" s="120"/>
      <c r="N28" s="120"/>
    </row>
    <row r="29" spans="1:14" ht="15.9" customHeight="1" x14ac:dyDescent="0.25">
      <c r="A29" s="478"/>
      <c r="B29" s="480"/>
      <c r="C29" s="102" t="s">
        <v>57</v>
      </c>
      <c r="D29" s="36">
        <f t="shared" si="5"/>
        <v>0</v>
      </c>
      <c r="E29" s="114"/>
      <c r="F29" s="36">
        <f t="shared" si="3"/>
        <v>0</v>
      </c>
      <c r="G29" s="144">
        <f>G124-G77</f>
        <v>0</v>
      </c>
      <c r="H29" s="11"/>
      <c r="I29" s="484"/>
      <c r="K29" s="120"/>
      <c r="L29" s="120"/>
      <c r="M29" s="120"/>
      <c r="N29" s="120"/>
    </row>
    <row r="30" spans="1:14" ht="15.9" customHeight="1" x14ac:dyDescent="0.25">
      <c r="A30" s="478"/>
      <c r="B30" s="480"/>
      <c r="C30" s="102" t="s">
        <v>58</v>
      </c>
      <c r="D30" s="36">
        <f t="shared" si="5"/>
        <v>0</v>
      </c>
      <c r="E30" s="114"/>
      <c r="F30" s="36">
        <f t="shared" si="3"/>
        <v>0</v>
      </c>
      <c r="G30" s="144">
        <f>G125-G78</f>
        <v>0</v>
      </c>
      <c r="H30" s="11"/>
      <c r="I30" s="484"/>
      <c r="K30" s="120"/>
      <c r="L30" s="120"/>
      <c r="M30" s="120"/>
      <c r="N30" s="120"/>
    </row>
    <row r="31" spans="1:14" ht="15.9" customHeight="1" x14ac:dyDescent="0.25">
      <c r="A31" s="478"/>
      <c r="B31" s="480"/>
      <c r="C31" s="72" t="s">
        <v>74</v>
      </c>
      <c r="D31" s="36">
        <f t="shared" si="5"/>
        <v>0</v>
      </c>
      <c r="E31" s="114"/>
      <c r="F31" s="36">
        <f t="shared" si="3"/>
        <v>0</v>
      </c>
      <c r="G31" s="144">
        <f>G126-G79</f>
        <v>0</v>
      </c>
      <c r="H31" s="7"/>
      <c r="I31" s="484"/>
      <c r="J31" s="5"/>
      <c r="K31" s="120"/>
      <c r="L31" s="120"/>
      <c r="M31" s="120"/>
      <c r="N31" s="120"/>
    </row>
    <row r="32" spans="1:14" s="7" customFormat="1" ht="18" customHeight="1" x14ac:dyDescent="0.3">
      <c r="A32" s="478"/>
      <c r="B32" s="481"/>
      <c r="C32" s="47" t="s">
        <v>55</v>
      </c>
      <c r="D32" s="48">
        <f>+D10+SUM(D21:D31)</f>
        <v>0</v>
      </c>
      <c r="E32" s="116"/>
      <c r="F32" s="48">
        <f>+F10+SUM(F21:F31)</f>
        <v>0</v>
      </c>
      <c r="G32" s="48">
        <f>+G10+SUM(G21:G31)</f>
        <v>0</v>
      </c>
      <c r="I32" s="485"/>
      <c r="J32" s="15"/>
      <c r="K32" s="129"/>
      <c r="L32" s="129"/>
      <c r="M32" s="129"/>
      <c r="N32" s="129"/>
    </row>
    <row r="33" spans="1:14" ht="6.6" customHeight="1" x14ac:dyDescent="0.3">
      <c r="A33" s="478"/>
      <c r="B33" s="21"/>
      <c r="C33" s="34"/>
      <c r="D33" s="17"/>
      <c r="E33" s="17"/>
      <c r="F33" s="17"/>
      <c r="G33" s="17"/>
      <c r="H33" s="7"/>
      <c r="I33" s="35"/>
      <c r="J33" s="5"/>
      <c r="K33" s="129"/>
      <c r="L33" s="129"/>
      <c r="M33" s="129"/>
      <c r="N33" s="129"/>
    </row>
    <row r="34" spans="1:14" ht="18.75" customHeight="1" x14ac:dyDescent="0.25">
      <c r="A34" s="478"/>
      <c r="B34" s="486" t="s">
        <v>22</v>
      </c>
      <c r="C34" s="37" t="s">
        <v>38</v>
      </c>
      <c r="D34" s="38">
        <f>D129</f>
        <v>0</v>
      </c>
      <c r="E34" s="117"/>
      <c r="F34" s="38">
        <f>F129</f>
        <v>0</v>
      </c>
      <c r="G34" s="38">
        <f>G129-G82</f>
        <v>0</v>
      </c>
      <c r="H34" s="7"/>
      <c r="I34" s="483" t="e">
        <f>+G36/G41</f>
        <v>#DIV/0!</v>
      </c>
      <c r="K34" s="129"/>
      <c r="L34" s="129"/>
      <c r="M34" s="129"/>
      <c r="N34" s="129"/>
    </row>
    <row r="35" spans="1:14" ht="18.75" customHeight="1" x14ac:dyDescent="0.25">
      <c r="A35" s="478"/>
      <c r="B35" s="487"/>
      <c r="C35" s="39" t="s">
        <v>39</v>
      </c>
      <c r="D35" s="36">
        <f>D130</f>
        <v>0</v>
      </c>
      <c r="E35" s="117"/>
      <c r="F35" s="36">
        <f>F130</f>
        <v>0</v>
      </c>
      <c r="G35" s="36">
        <f>G130-G83</f>
        <v>0</v>
      </c>
      <c r="H35" s="7"/>
      <c r="I35" s="484"/>
      <c r="K35" s="129"/>
      <c r="L35" s="129"/>
      <c r="M35" s="129"/>
      <c r="N35" s="129"/>
    </row>
    <row r="36" spans="1:14" s="7" customFormat="1" ht="18.75" customHeight="1" x14ac:dyDescent="0.25">
      <c r="A36" s="478"/>
      <c r="B36" s="488"/>
      <c r="C36" s="96" t="s">
        <v>61</v>
      </c>
      <c r="D36" s="48">
        <f>SUM(D34:D35)</f>
        <v>0</v>
      </c>
      <c r="F36" s="48">
        <f>SUM(F34:F35)</f>
        <v>0</v>
      </c>
      <c r="G36" s="48">
        <f>SUM(G34:G35)</f>
        <v>0</v>
      </c>
      <c r="H36" s="11"/>
      <c r="I36" s="485"/>
      <c r="K36" s="120"/>
      <c r="L36" s="129"/>
    </row>
    <row r="37" spans="1:14" s="7" customFormat="1" ht="15.6" x14ac:dyDescent="0.3">
      <c r="A37" s="478"/>
      <c r="B37" s="21"/>
      <c r="C37" s="18"/>
      <c r="D37" s="94"/>
      <c r="E37" s="94"/>
      <c r="F37" s="94"/>
      <c r="G37" s="94"/>
      <c r="H37" s="11"/>
      <c r="I37" s="35"/>
      <c r="K37" s="120"/>
      <c r="L37" s="129"/>
    </row>
    <row r="38" spans="1:14" s="7" customFormat="1" ht="15.75" customHeight="1" x14ac:dyDescent="0.3">
      <c r="A38" s="478"/>
      <c r="B38" s="489" t="s">
        <v>24</v>
      </c>
      <c r="C38" s="489"/>
      <c r="D38" s="49">
        <f t="shared" ref="D38:F38" si="6">D41-D39</f>
        <v>0</v>
      </c>
      <c r="F38" s="49">
        <f t="shared" si="6"/>
        <v>0</v>
      </c>
      <c r="G38" s="49">
        <f>G41-G39</f>
        <v>0</v>
      </c>
      <c r="H38" s="11"/>
      <c r="I38" s="50" t="e">
        <f>+G38/$G$41</f>
        <v>#DIV/0!</v>
      </c>
      <c r="K38" s="125"/>
      <c r="L38" s="124"/>
    </row>
    <row r="39" spans="1:14" s="7" customFormat="1" ht="15.75" customHeight="1" x14ac:dyDescent="0.25">
      <c r="A39" s="478"/>
      <c r="B39" s="489" t="s">
        <v>25</v>
      </c>
      <c r="C39" s="489"/>
      <c r="D39" s="49">
        <f>+D21+D22+D23+D36</f>
        <v>0</v>
      </c>
      <c r="F39" s="49">
        <f>+F21+F22+F23+F36</f>
        <v>0</v>
      </c>
      <c r="G39" s="49">
        <f>+G21+G22+G23+G36</f>
        <v>0</v>
      </c>
      <c r="H39" s="61"/>
      <c r="I39" s="50" t="e">
        <f>+G39/$G$41</f>
        <v>#DIV/0!</v>
      </c>
      <c r="K39" s="125"/>
      <c r="L39" s="124"/>
    </row>
    <row r="40" spans="1:14" ht="13.8" x14ac:dyDescent="0.25">
      <c r="B40" s="21"/>
      <c r="C40" s="18"/>
      <c r="D40" s="22"/>
      <c r="E40" s="16"/>
      <c r="F40" s="20"/>
      <c r="G40" s="20"/>
      <c r="H40" s="11"/>
      <c r="I40" s="21"/>
      <c r="K40" s="120"/>
      <c r="L40" s="25"/>
    </row>
    <row r="41" spans="1:14" ht="24.75" customHeight="1" x14ac:dyDescent="0.3">
      <c r="A41" s="490" t="s">
        <v>26</v>
      </c>
      <c r="B41" s="452" t="s">
        <v>75</v>
      </c>
      <c r="C41" s="453"/>
      <c r="D41" s="43">
        <f>+D32+D36</f>
        <v>0</v>
      </c>
      <c r="E41" s="109"/>
      <c r="F41" s="43">
        <f>+F32+F36</f>
        <v>0</v>
      </c>
      <c r="G41" s="43">
        <f>+G32+G36</f>
        <v>0</v>
      </c>
      <c r="H41" s="11"/>
      <c r="I41" s="251">
        <f>G41+G52-G140</f>
        <v>0</v>
      </c>
      <c r="J41" s="295"/>
      <c r="K41" s="295"/>
      <c r="L41" s="25"/>
    </row>
    <row r="42" spans="1:14" ht="14.25" customHeight="1" x14ac:dyDescent="0.25">
      <c r="A42" s="490"/>
      <c r="B42" s="450" t="s">
        <v>49</v>
      </c>
      <c r="C42" s="451"/>
      <c r="D42" s="40"/>
      <c r="E42" s="7"/>
      <c r="F42" s="206">
        <f>F141</f>
        <v>0</v>
      </c>
      <c r="G42" s="206">
        <f>G141</f>
        <v>0</v>
      </c>
      <c r="H42" s="11"/>
      <c r="I42" s="103"/>
      <c r="K42" s="2"/>
      <c r="L42" s="25"/>
    </row>
    <row r="43" spans="1:14" ht="14.25" customHeight="1" x14ac:dyDescent="0.25">
      <c r="A43" s="490"/>
      <c r="B43" s="450" t="s">
        <v>50</v>
      </c>
      <c r="C43" s="451"/>
      <c r="D43" s="40"/>
      <c r="E43" s="7"/>
      <c r="F43" s="206">
        <f>F142</f>
        <v>0</v>
      </c>
      <c r="G43" s="206">
        <f>G142</f>
        <v>0</v>
      </c>
      <c r="H43" s="11"/>
      <c r="I43" s="103"/>
      <c r="K43" s="2"/>
      <c r="L43" s="25"/>
    </row>
    <row r="44" spans="1:14" ht="25.5" customHeight="1" x14ac:dyDescent="0.25">
      <c r="A44" s="490"/>
      <c r="B44" s="452" t="s">
        <v>76</v>
      </c>
      <c r="C44" s="453"/>
      <c r="D44" s="43">
        <f>+D41</f>
        <v>0</v>
      </c>
      <c r="E44" s="61"/>
      <c r="F44" s="45">
        <f t="shared" ref="F44" si="7">+F41-F42-F43</f>
        <v>0</v>
      </c>
      <c r="G44" s="45">
        <f>+G41-G42-G43</f>
        <v>0</v>
      </c>
      <c r="H44" s="11"/>
      <c r="I44" s="61"/>
      <c r="K44" s="125"/>
      <c r="L44" s="25"/>
    </row>
    <row r="45" spans="1:14" ht="14.25" customHeight="1" x14ac:dyDescent="0.25">
      <c r="A45" s="490"/>
      <c r="B45" s="450" t="s">
        <v>77</v>
      </c>
      <c r="C45" s="451"/>
      <c r="D45" s="51"/>
      <c r="E45" s="61"/>
      <c r="F45" s="36">
        <f>F144</f>
        <v>0</v>
      </c>
      <c r="G45" s="36">
        <f>G144</f>
        <v>0</v>
      </c>
      <c r="H45" s="11"/>
      <c r="I45" s="110"/>
      <c r="K45" s="2"/>
      <c r="L45" s="25"/>
    </row>
    <row r="46" spans="1:14" ht="33" customHeight="1" x14ac:dyDescent="0.25">
      <c r="A46" s="490"/>
      <c r="B46" s="470" t="s">
        <v>84</v>
      </c>
      <c r="C46" s="471"/>
      <c r="D46" s="43">
        <f>+D44</f>
        <v>0</v>
      </c>
      <c r="E46" s="61"/>
      <c r="F46" s="46">
        <f t="shared" ref="F46:G46" si="8">+F44-F45</f>
        <v>0</v>
      </c>
      <c r="G46" s="46">
        <f t="shared" si="8"/>
        <v>0</v>
      </c>
      <c r="H46" s="11"/>
      <c r="I46" s="61"/>
      <c r="K46" s="125"/>
      <c r="L46" s="25"/>
      <c r="M46" s="13"/>
    </row>
    <row r="47" spans="1:14" customFormat="1" ht="14.4" x14ac:dyDescent="0.3">
      <c r="K47" s="120"/>
      <c r="L47" s="126"/>
    </row>
    <row r="48" spans="1:14" customFormat="1" ht="27.75" customHeight="1" x14ac:dyDescent="0.3">
      <c r="A48" s="472" t="s">
        <v>48</v>
      </c>
      <c r="B48" s="473"/>
      <c r="C48" s="473"/>
      <c r="D48" s="473"/>
      <c r="E48" s="473"/>
      <c r="F48" s="473"/>
      <c r="G48" s="473"/>
      <c r="H48" s="473"/>
      <c r="I48" s="474"/>
      <c r="K48" s="120"/>
      <c r="L48" s="126"/>
    </row>
    <row r="49" spans="1:12" customFormat="1" ht="8.25" customHeight="1" x14ac:dyDescent="0.3">
      <c r="K49" s="120"/>
      <c r="L49" s="126"/>
    </row>
    <row r="50" spans="1:12" s="5" customFormat="1" ht="30" customHeight="1" x14ac:dyDescent="0.3">
      <c r="C50" s="41"/>
      <c r="D50" s="73" t="str">
        <f>D8</f>
        <v>Meta 
2025</v>
      </c>
      <c r="F50" s="73" t="str">
        <f>+F8</f>
        <v>Recaudación
 2024</v>
      </c>
      <c r="G50" s="73" t="str">
        <f>+G8</f>
        <v>Recaudación 
2025</v>
      </c>
      <c r="I50"/>
      <c r="K50" s="120"/>
      <c r="L50" s="28"/>
    </row>
    <row r="51" spans="1:12" s="28" customFormat="1" ht="14.4" x14ac:dyDescent="0.3">
      <c r="C51" s="233"/>
      <c r="D51" s="167"/>
      <c r="F51" s="167"/>
      <c r="G51" s="167"/>
      <c r="I51" s="126"/>
      <c r="K51" s="120"/>
    </row>
    <row r="52" spans="1:12" s="28" customFormat="1" ht="15.6" x14ac:dyDescent="0.3">
      <c r="A52" s="439" t="s">
        <v>47</v>
      </c>
      <c r="B52" s="439"/>
      <c r="C52" s="439"/>
      <c r="D52" s="81">
        <f>D55+D87+D94</f>
        <v>0</v>
      </c>
      <c r="E52"/>
      <c r="F52" s="81">
        <f>F55+F87+F94</f>
        <v>0</v>
      </c>
      <c r="G52" s="81">
        <f>G55+G87+G94</f>
        <v>0</v>
      </c>
      <c r="I52" s="126"/>
      <c r="K52" s="120"/>
    </row>
    <row r="53" spans="1:12" s="28" customFormat="1" ht="9.4499999999999993" customHeight="1" x14ac:dyDescent="0.3">
      <c r="C53" s="233"/>
      <c r="D53" s="167"/>
      <c r="F53" s="167"/>
      <c r="G53" s="167"/>
      <c r="I53" s="126"/>
      <c r="K53" s="120"/>
    </row>
    <row r="54" spans="1:12" customFormat="1" ht="8.25" customHeight="1" x14ac:dyDescent="0.3">
      <c r="K54" s="120"/>
      <c r="L54" s="126"/>
    </row>
    <row r="55" spans="1:12" s="7" customFormat="1" ht="19.5" customHeight="1" x14ac:dyDescent="0.3">
      <c r="A55" s="475" t="s">
        <v>93</v>
      </c>
      <c r="B55" s="475"/>
      <c r="C55" s="476"/>
      <c r="D55" s="194"/>
      <c r="E55"/>
      <c r="F55" s="234">
        <f>SUM(F58:F84)</f>
        <v>0</v>
      </c>
      <c r="G55" s="234">
        <f>SUM(G67:G79)+G58+G84</f>
        <v>0</v>
      </c>
      <c r="H55"/>
      <c r="I55" s="122"/>
      <c r="J55" s="194"/>
      <c r="K55" s="120"/>
      <c r="L55" s="124"/>
    </row>
    <row r="56" spans="1:12" customFormat="1" ht="6" customHeight="1" x14ac:dyDescent="0.3">
      <c r="K56" s="120"/>
      <c r="L56" s="126"/>
    </row>
    <row r="57" spans="1:12" customFormat="1" ht="0.6" customHeight="1" outlineLevel="1" x14ac:dyDescent="0.3">
      <c r="K57" s="120"/>
      <c r="L57" s="126"/>
    </row>
    <row r="58" spans="1:12" s="5" customFormat="1" ht="15.9" customHeight="1" outlineLevel="2" x14ac:dyDescent="0.3">
      <c r="A58" s="477" t="s">
        <v>20</v>
      </c>
      <c r="B58" s="511" t="s">
        <v>21</v>
      </c>
      <c r="C58" s="63" t="s">
        <v>1</v>
      </c>
      <c r="D58" s="169"/>
      <c r="E58" s="65"/>
      <c r="F58" s="78">
        <v>0</v>
      </c>
      <c r="G58" s="78">
        <v>0</v>
      </c>
      <c r="H58"/>
      <c r="I58" s="122"/>
    </row>
    <row r="59" spans="1:12" s="5" customFormat="1" ht="15.9" customHeight="1" outlineLevel="2" x14ac:dyDescent="0.3">
      <c r="A59" s="477"/>
      <c r="B59" s="511"/>
      <c r="C59" s="67" t="s">
        <v>11</v>
      </c>
      <c r="D59" s="169"/>
      <c r="E59" s="65"/>
      <c r="F59" s="68">
        <v>0</v>
      </c>
      <c r="G59" s="68">
        <v>0</v>
      </c>
      <c r="H59"/>
      <c r="I59"/>
    </row>
    <row r="60" spans="1:12" s="5" customFormat="1" ht="15.9" customHeight="1" outlineLevel="2" x14ac:dyDescent="0.3">
      <c r="A60" s="477"/>
      <c r="B60" s="511"/>
      <c r="C60" s="67" t="s">
        <v>15</v>
      </c>
      <c r="D60" s="169"/>
      <c r="E60" s="65"/>
      <c r="F60" s="68">
        <v>0</v>
      </c>
      <c r="G60" s="68">
        <v>0</v>
      </c>
      <c r="H60"/>
      <c r="I60"/>
    </row>
    <row r="61" spans="1:12" s="5" customFormat="1" ht="15.9" customHeight="1" outlineLevel="2" x14ac:dyDescent="0.3">
      <c r="A61" s="477"/>
      <c r="B61" s="511"/>
      <c r="C61" s="67" t="s">
        <v>2</v>
      </c>
      <c r="D61" s="169"/>
      <c r="E61" s="65"/>
      <c r="F61" s="68">
        <v>0</v>
      </c>
      <c r="G61" s="68">
        <v>0</v>
      </c>
      <c r="H61"/>
      <c r="I61" s="209"/>
    </row>
    <row r="62" spans="1:12" s="5" customFormat="1" ht="15.9" customHeight="1" outlineLevel="2" x14ac:dyDescent="0.3">
      <c r="A62" s="477"/>
      <c r="B62" s="511"/>
      <c r="C62" s="70" t="s">
        <v>14</v>
      </c>
      <c r="D62" s="169"/>
      <c r="E62" s="65"/>
      <c r="F62" s="68">
        <v>0</v>
      </c>
      <c r="G62" s="68">
        <v>0</v>
      </c>
      <c r="H62"/>
      <c r="I62"/>
    </row>
    <row r="63" spans="1:12" s="5" customFormat="1" ht="15.9" customHeight="1" outlineLevel="2" x14ac:dyDescent="0.3">
      <c r="A63" s="477"/>
      <c r="B63" s="511"/>
      <c r="C63" s="70" t="s">
        <v>13</v>
      </c>
      <c r="D63" s="169"/>
      <c r="E63" s="65"/>
      <c r="F63" s="68">
        <v>0</v>
      </c>
      <c r="G63" s="68">
        <v>0</v>
      </c>
      <c r="H63"/>
      <c r="I63"/>
    </row>
    <row r="64" spans="1:12" s="5" customFormat="1" ht="15.9" customHeight="1" outlineLevel="2" x14ac:dyDescent="0.3">
      <c r="A64" s="477"/>
      <c r="B64" s="511"/>
      <c r="C64" s="70" t="s">
        <v>12</v>
      </c>
      <c r="D64" s="169"/>
      <c r="E64" s="65"/>
      <c r="F64" s="68">
        <v>0</v>
      </c>
      <c r="G64" s="68">
        <v>0</v>
      </c>
      <c r="H64"/>
      <c r="I64"/>
    </row>
    <row r="65" spans="1:10" s="5" customFormat="1" ht="15.9" customHeight="1" outlineLevel="2" x14ac:dyDescent="0.3">
      <c r="A65" s="477"/>
      <c r="B65" s="511"/>
      <c r="C65" s="70" t="s">
        <v>63</v>
      </c>
      <c r="D65" s="169"/>
      <c r="E65" s="65"/>
      <c r="F65" s="68">
        <v>0</v>
      </c>
      <c r="G65" s="68">
        <v>0</v>
      </c>
      <c r="H65"/>
      <c r="I65"/>
      <c r="J65" s="12"/>
    </row>
    <row r="66" spans="1:10" s="5" customFormat="1" ht="15.9" customHeight="1" outlineLevel="2" x14ac:dyDescent="0.3">
      <c r="A66" s="477"/>
      <c r="B66" s="511"/>
      <c r="C66" s="70" t="s">
        <v>67</v>
      </c>
      <c r="D66" s="169"/>
      <c r="E66" s="65"/>
      <c r="F66" s="68">
        <v>0</v>
      </c>
      <c r="G66" s="68">
        <v>0</v>
      </c>
      <c r="H66"/>
      <c r="I66"/>
    </row>
    <row r="67" spans="1:10" s="5" customFormat="1" ht="15.9" customHeight="1" outlineLevel="2" x14ac:dyDescent="0.3">
      <c r="A67" s="477"/>
      <c r="B67" s="511"/>
      <c r="C67" s="71" t="s">
        <v>40</v>
      </c>
      <c r="D67" s="169"/>
      <c r="E67" s="65"/>
      <c r="F67" s="68">
        <v>0</v>
      </c>
      <c r="G67" s="68">
        <v>0</v>
      </c>
      <c r="H67"/>
      <c r="I67"/>
    </row>
    <row r="68" spans="1:10" s="5" customFormat="1" ht="15.9" customHeight="1" outlineLevel="2" x14ac:dyDescent="0.3">
      <c r="A68" s="477"/>
      <c r="B68" s="511"/>
      <c r="C68" s="71" t="s">
        <v>41</v>
      </c>
      <c r="D68" s="169"/>
      <c r="E68" s="65"/>
      <c r="F68" s="68">
        <v>0</v>
      </c>
      <c r="G68" s="68">
        <v>0</v>
      </c>
      <c r="H68"/>
      <c r="I68"/>
    </row>
    <row r="69" spans="1:10" s="5" customFormat="1" ht="15.9" customHeight="1" outlineLevel="2" x14ac:dyDescent="0.3">
      <c r="A69" s="477"/>
      <c r="B69" s="511"/>
      <c r="C69" s="72" t="s">
        <v>18</v>
      </c>
      <c r="D69" s="169"/>
      <c r="E69" s="65"/>
      <c r="F69" s="68">
        <v>0</v>
      </c>
      <c r="G69" s="68">
        <v>0</v>
      </c>
      <c r="H69"/>
      <c r="I69"/>
    </row>
    <row r="70" spans="1:10" s="5" customFormat="1" ht="15.9" customHeight="1" outlineLevel="2" x14ac:dyDescent="0.3">
      <c r="A70" s="477"/>
      <c r="B70" s="511"/>
      <c r="C70" s="72" t="s">
        <v>5</v>
      </c>
      <c r="D70" s="169"/>
      <c r="E70" s="65"/>
      <c r="F70" s="68">
        <v>0</v>
      </c>
      <c r="G70" s="68">
        <v>0</v>
      </c>
      <c r="H70"/>
      <c r="I70"/>
    </row>
    <row r="71" spans="1:10" s="5" customFormat="1" ht="15.9" customHeight="1" outlineLevel="2" x14ac:dyDescent="0.3">
      <c r="A71" s="477"/>
      <c r="B71" s="511"/>
      <c r="C71" s="72" t="s">
        <v>6</v>
      </c>
      <c r="D71" s="169"/>
      <c r="E71" s="65"/>
      <c r="F71" s="68">
        <v>0</v>
      </c>
      <c r="G71" s="68">
        <v>0</v>
      </c>
      <c r="H71"/>
      <c r="I71"/>
    </row>
    <row r="72" spans="1:10" s="5" customFormat="1" ht="15.9" customHeight="1" outlineLevel="2" x14ac:dyDescent="0.3">
      <c r="A72" s="477"/>
      <c r="B72" s="511"/>
      <c r="C72" s="72" t="s">
        <v>16</v>
      </c>
      <c r="D72" s="169"/>
      <c r="E72" s="65"/>
      <c r="F72" s="68">
        <v>0</v>
      </c>
      <c r="G72" s="68">
        <v>0</v>
      </c>
      <c r="H72"/>
      <c r="I72"/>
    </row>
    <row r="73" spans="1:10" s="5" customFormat="1" ht="15.9" customHeight="1" outlineLevel="2" x14ac:dyDescent="0.3">
      <c r="A73" s="477"/>
      <c r="B73" s="511"/>
      <c r="C73" s="72" t="s">
        <v>7</v>
      </c>
      <c r="D73" s="169"/>
      <c r="E73" s="65"/>
      <c r="F73" s="68">
        <v>0</v>
      </c>
      <c r="G73" s="68">
        <v>0</v>
      </c>
      <c r="H73"/>
      <c r="I73"/>
    </row>
    <row r="74" spans="1:10" s="5" customFormat="1" ht="15.9" customHeight="1" outlineLevel="2" x14ac:dyDescent="0.3">
      <c r="A74" s="477"/>
      <c r="B74" s="511"/>
      <c r="C74" s="72" t="s">
        <v>17</v>
      </c>
      <c r="D74" s="169"/>
      <c r="E74" s="65"/>
      <c r="F74" s="68">
        <v>0</v>
      </c>
      <c r="G74" s="68">
        <v>0</v>
      </c>
      <c r="H74"/>
      <c r="I74"/>
    </row>
    <row r="75" spans="1:10" s="5" customFormat="1" ht="15.9" customHeight="1" outlineLevel="2" x14ac:dyDescent="0.3">
      <c r="A75" s="477"/>
      <c r="B75" s="511"/>
      <c r="C75" s="72" t="s">
        <v>94</v>
      </c>
      <c r="D75" s="169"/>
      <c r="E75" s="65"/>
      <c r="F75" s="68">
        <v>0</v>
      </c>
      <c r="G75" s="68">
        <v>0</v>
      </c>
      <c r="H75"/>
      <c r="I75"/>
    </row>
    <row r="76" spans="1:10" s="5" customFormat="1" ht="15.9" customHeight="1" outlineLevel="2" x14ac:dyDescent="0.3">
      <c r="A76" s="477"/>
      <c r="B76" s="511"/>
      <c r="C76" s="72" t="s">
        <v>95</v>
      </c>
      <c r="D76" s="169"/>
      <c r="E76" s="65"/>
      <c r="F76" s="68">
        <v>0</v>
      </c>
      <c r="G76" s="68">
        <v>0</v>
      </c>
      <c r="H76"/>
      <c r="I76"/>
    </row>
    <row r="77" spans="1:10" s="5" customFormat="1" ht="15.9" customHeight="1" outlineLevel="2" x14ac:dyDescent="0.3">
      <c r="A77" s="477"/>
      <c r="B77" s="511"/>
      <c r="C77" s="72" t="s">
        <v>57</v>
      </c>
      <c r="D77" s="169"/>
      <c r="E77" s="65"/>
      <c r="F77" s="68">
        <v>0</v>
      </c>
      <c r="G77" s="68">
        <v>0</v>
      </c>
      <c r="H77"/>
      <c r="I77"/>
    </row>
    <row r="78" spans="1:10" s="5" customFormat="1" ht="15.9" customHeight="1" outlineLevel="2" x14ac:dyDescent="0.3">
      <c r="A78" s="477"/>
      <c r="B78" s="511"/>
      <c r="C78" s="72" t="s">
        <v>58</v>
      </c>
      <c r="D78" s="169"/>
      <c r="E78" s="65"/>
      <c r="F78" s="68">
        <v>0</v>
      </c>
      <c r="G78" s="68">
        <v>0</v>
      </c>
      <c r="H78"/>
      <c r="I78"/>
    </row>
    <row r="79" spans="1:10" s="5" customFormat="1" ht="15.9" customHeight="1" outlineLevel="2" x14ac:dyDescent="0.3">
      <c r="A79" s="477"/>
      <c r="B79" s="511"/>
      <c r="C79" s="72" t="s">
        <v>74</v>
      </c>
      <c r="D79" s="169"/>
      <c r="E79" s="65"/>
      <c r="F79" s="68">
        <v>0</v>
      </c>
      <c r="G79" s="68">
        <v>0</v>
      </c>
      <c r="H79"/>
      <c r="I79" s="122"/>
    </row>
    <row r="80" spans="1:10" s="5" customFormat="1" ht="15.9" customHeight="1" outlineLevel="2" x14ac:dyDescent="0.3">
      <c r="A80" s="477"/>
      <c r="B80" s="511"/>
      <c r="C80" s="174" t="s">
        <v>55</v>
      </c>
      <c r="D80" s="169"/>
      <c r="E80" s="65"/>
      <c r="F80" s="178">
        <f>SUM(F67:F79)+F58</f>
        <v>0</v>
      </c>
      <c r="G80" s="178">
        <f>SUM(G67:G79)+G58</f>
        <v>0</v>
      </c>
      <c r="H80"/>
      <c r="I80" s="109"/>
    </row>
    <row r="81" spans="1:12" s="5" customFormat="1" ht="6" customHeight="1" outlineLevel="2" x14ac:dyDescent="0.3">
      <c r="A81" s="477"/>
      <c r="B81" s="171"/>
      <c r="C81" s="175"/>
      <c r="D81" s="169"/>
      <c r="E81" s="173"/>
      <c r="F81" s="169"/>
      <c r="G81" s="169"/>
      <c r="H81"/>
      <c r="I81"/>
    </row>
    <row r="82" spans="1:12" s="5" customFormat="1" ht="15.9" customHeight="1" outlineLevel="2" x14ac:dyDescent="0.3">
      <c r="A82" s="477"/>
      <c r="B82" s="512" t="s">
        <v>22</v>
      </c>
      <c r="C82" s="37" t="s">
        <v>38</v>
      </c>
      <c r="D82" s="169"/>
      <c r="E82" s="65"/>
      <c r="F82" s="78">
        <v>0</v>
      </c>
      <c r="G82" s="78">
        <v>0</v>
      </c>
      <c r="H82"/>
      <c r="I82"/>
    </row>
    <row r="83" spans="1:12" s="5" customFormat="1" ht="15.9" customHeight="1" outlineLevel="2" x14ac:dyDescent="0.3">
      <c r="A83" s="477"/>
      <c r="B83" s="512"/>
      <c r="C83" s="39" t="s">
        <v>39</v>
      </c>
      <c r="D83" s="169"/>
      <c r="E83" s="65"/>
      <c r="F83" s="68">
        <v>0</v>
      </c>
      <c r="G83" s="68">
        <v>0</v>
      </c>
      <c r="H83"/>
      <c r="I83"/>
    </row>
    <row r="84" spans="1:12" s="5" customFormat="1" ht="15.9" customHeight="1" outlineLevel="2" x14ac:dyDescent="0.3">
      <c r="A84" s="477"/>
      <c r="B84" s="512"/>
      <c r="C84" s="74" t="s">
        <v>61</v>
      </c>
      <c r="D84" s="169"/>
      <c r="E84" s="65"/>
      <c r="F84" s="74">
        <v>0</v>
      </c>
      <c r="G84" s="221">
        <f>SUM(G82:G83)</f>
        <v>0</v>
      </c>
      <c r="H84"/>
      <c r="I84"/>
    </row>
    <row r="85" spans="1:12" s="28" customFormat="1" ht="15.9" customHeight="1" outlineLevel="1" x14ac:dyDescent="0.3">
      <c r="A85" s="170"/>
      <c r="B85" s="171"/>
      <c r="C85" s="172"/>
      <c r="D85" s="169"/>
      <c r="E85" s="173"/>
      <c r="F85" s="169"/>
      <c r="G85" s="169"/>
      <c r="H85" s="126"/>
      <c r="I85" s="126"/>
    </row>
    <row r="86" spans="1:12" s="28" customFormat="1" ht="15.9" customHeight="1" outlineLevel="1" x14ac:dyDescent="0.3">
      <c r="A86" s="170"/>
      <c r="B86" s="171"/>
      <c r="C86" s="172"/>
      <c r="D86" s="169"/>
      <c r="E86" s="173"/>
      <c r="F86" s="169"/>
      <c r="G86" s="169"/>
      <c r="H86" s="126"/>
      <c r="I86" s="126"/>
    </row>
    <row r="87" spans="1:12" s="28" customFormat="1" ht="15.9" customHeight="1" outlineLevel="1" x14ac:dyDescent="0.3">
      <c r="A87" s="523" t="s">
        <v>117</v>
      </c>
      <c r="B87" s="523"/>
      <c r="C87" s="524"/>
      <c r="D87" s="229">
        <f>D89+D90</f>
        <v>0</v>
      </c>
      <c r="E87" s="126"/>
      <c r="F87" s="229">
        <f>F89+F90</f>
        <v>0</v>
      </c>
      <c r="G87" s="229">
        <f>G89+G90</f>
        <v>0</v>
      </c>
      <c r="H87" s="126"/>
      <c r="I87" s="126"/>
    </row>
    <row r="88" spans="1:12" s="28" customFormat="1" ht="7.2" customHeight="1" outlineLevel="1" x14ac:dyDescent="0.3">
      <c r="A88"/>
      <c r="B88"/>
      <c r="C88"/>
      <c r="D88"/>
      <c r="E88" s="126"/>
      <c r="F88"/>
      <c r="G88"/>
      <c r="H88" s="126"/>
      <c r="I88" s="126"/>
    </row>
    <row r="89" spans="1:12" s="28" customFormat="1" ht="19.2" customHeight="1" outlineLevel="1" x14ac:dyDescent="0.3">
      <c r="A89" s="477"/>
      <c r="B89" s="525" t="s">
        <v>118</v>
      </c>
      <c r="C89" s="226" t="s">
        <v>94</v>
      </c>
      <c r="D89" s="228">
        <f>D133</f>
        <v>0</v>
      </c>
      <c r="E89" s="169"/>
      <c r="F89" s="228">
        <f>F133</f>
        <v>0</v>
      </c>
      <c r="G89" s="228">
        <f>G133-G75</f>
        <v>0</v>
      </c>
      <c r="H89" s="126"/>
      <c r="I89" s="126"/>
    </row>
    <row r="90" spans="1:12" s="28" customFormat="1" ht="19.2" customHeight="1" outlineLevel="1" x14ac:dyDescent="0.3">
      <c r="A90" s="477"/>
      <c r="B90" s="525"/>
      <c r="C90" s="227" t="s">
        <v>95</v>
      </c>
      <c r="D90" s="215">
        <f>D134</f>
        <v>0</v>
      </c>
      <c r="E90" s="169"/>
      <c r="F90" s="215">
        <f>F134</f>
        <v>0</v>
      </c>
      <c r="G90" s="215">
        <f>G134-G76</f>
        <v>0</v>
      </c>
      <c r="H90" s="126"/>
      <c r="I90" s="126"/>
    </row>
    <row r="91" spans="1:12" s="28" customFormat="1" ht="19.2" customHeight="1" outlineLevel="1" x14ac:dyDescent="0.3">
      <c r="A91" s="477"/>
      <c r="B91" s="525"/>
      <c r="C91" s="232" t="s">
        <v>119</v>
      </c>
      <c r="D91" s="230"/>
      <c r="E91" s="225"/>
      <c r="F91" s="230"/>
      <c r="G91" s="231">
        <f>SUM(G89:G90)</f>
        <v>0</v>
      </c>
      <c r="H91" s="126"/>
      <c r="I91" s="126"/>
    </row>
    <row r="92" spans="1:12" s="28" customFormat="1" ht="15.9" customHeight="1" outlineLevel="1" x14ac:dyDescent="0.3">
      <c r="A92" s="170"/>
      <c r="B92" s="171"/>
      <c r="C92" s="172"/>
      <c r="D92" s="169"/>
      <c r="E92" s="173"/>
      <c r="F92" s="169"/>
      <c r="G92" s="169"/>
      <c r="H92" s="126"/>
      <c r="I92" s="126"/>
    </row>
    <row r="93" spans="1:12" customFormat="1" ht="18.75" customHeight="1" x14ac:dyDescent="0.3">
      <c r="K93" s="120"/>
      <c r="L93" s="126"/>
    </row>
    <row r="94" spans="1:12" customFormat="1" ht="18.75" customHeight="1" x14ac:dyDescent="0.3">
      <c r="A94" s="526" t="s">
        <v>124</v>
      </c>
      <c r="B94" s="526"/>
      <c r="C94" s="527"/>
      <c r="D94" s="126"/>
      <c r="E94" s="126"/>
      <c r="F94" s="244">
        <f>F96</f>
        <v>0</v>
      </c>
      <c r="G94" s="245">
        <f>G96</f>
        <v>0</v>
      </c>
      <c r="K94" s="120"/>
      <c r="L94" s="126"/>
    </row>
    <row r="95" spans="1:12" customFormat="1" ht="6.6" customHeight="1" x14ac:dyDescent="0.3">
      <c r="D95" s="126"/>
      <c r="E95" s="126"/>
      <c r="K95" s="120"/>
      <c r="L95" s="126"/>
    </row>
    <row r="96" spans="1:12" customFormat="1" ht="18.75" customHeight="1" x14ac:dyDescent="0.3">
      <c r="A96" s="477"/>
      <c r="B96" s="528" t="s">
        <v>126</v>
      </c>
      <c r="C96" s="248" t="s">
        <v>127</v>
      </c>
      <c r="D96" s="169"/>
      <c r="E96" s="169"/>
      <c r="F96" s="78">
        <v>0</v>
      </c>
      <c r="G96" s="282">
        <v>0</v>
      </c>
      <c r="K96" s="120"/>
      <c r="L96" s="126"/>
    </row>
    <row r="97" spans="1:14" customFormat="1" ht="18.75" customHeight="1" x14ac:dyDescent="0.3">
      <c r="A97" s="477"/>
      <c r="B97" s="528"/>
      <c r="C97" s="243" t="s">
        <v>125</v>
      </c>
      <c r="D97" s="125"/>
      <c r="E97" s="225"/>
      <c r="F97" s="246">
        <f>F96</f>
        <v>0</v>
      </c>
      <c r="G97" s="247">
        <f>SUM(G96:G96)</f>
        <v>0</v>
      </c>
      <c r="K97" s="120"/>
      <c r="L97" s="126"/>
    </row>
    <row r="98" spans="1:14" customFormat="1" ht="18.75" customHeight="1" x14ac:dyDescent="0.3">
      <c r="K98" s="120"/>
      <c r="L98" s="126"/>
    </row>
    <row r="99" spans="1:14" customFormat="1" ht="18.75" customHeight="1" x14ac:dyDescent="0.3">
      <c r="K99" s="120"/>
      <c r="L99" s="126"/>
    </row>
    <row r="100" spans="1:14" customFormat="1" ht="18.75" customHeight="1" x14ac:dyDescent="0.3">
      <c r="K100" s="120"/>
      <c r="L100" s="126"/>
    </row>
    <row r="101" spans="1:14" ht="33" customHeight="1" x14ac:dyDescent="0.25">
      <c r="A101" s="491" t="s">
        <v>51</v>
      </c>
      <c r="B101" s="492"/>
      <c r="C101" s="492"/>
      <c r="D101" s="492"/>
      <c r="E101" s="492"/>
      <c r="F101" s="492"/>
      <c r="G101" s="492"/>
      <c r="H101" s="492"/>
      <c r="I101" s="493"/>
      <c r="K101" s="120"/>
      <c r="L101" s="25"/>
    </row>
    <row r="102" spans="1:14" ht="8.25" customHeight="1" x14ac:dyDescent="0.3">
      <c r="C102" s="3"/>
      <c r="D102"/>
      <c r="G102" s="4"/>
      <c r="K102" s="120"/>
      <c r="L102" s="25"/>
    </row>
    <row r="103" spans="1:14" s="5" customFormat="1" ht="51" customHeight="1" x14ac:dyDescent="0.3">
      <c r="C103" s="41"/>
      <c r="D103" s="82" t="str">
        <f>+D8</f>
        <v>Meta 
2025</v>
      </c>
      <c r="E103"/>
      <c r="F103" s="82" t="str">
        <f>+F8</f>
        <v>Recaudación
 2024</v>
      </c>
      <c r="G103" s="82" t="str">
        <f>+G8</f>
        <v>Recaudación 
2025</v>
      </c>
      <c r="H103"/>
      <c r="I103" s="82" t="str">
        <f>+I8</f>
        <v>Participación de la Recaudación 2025</v>
      </c>
      <c r="J103" s="28"/>
      <c r="K103" s="120"/>
      <c r="L103" s="28"/>
      <c r="M103" s="239"/>
      <c r="N103" s="28"/>
    </row>
    <row r="104" spans="1:14" customFormat="1" ht="6" customHeight="1" x14ac:dyDescent="0.3">
      <c r="J104" s="126"/>
      <c r="K104" s="127"/>
      <c r="L104" s="126"/>
      <c r="M104" s="126"/>
      <c r="N104" s="126"/>
    </row>
    <row r="105" spans="1:14" s="5" customFormat="1" ht="15.9" customHeight="1" x14ac:dyDescent="0.25">
      <c r="A105" s="494" t="s">
        <v>20</v>
      </c>
      <c r="B105" s="435" t="s">
        <v>21</v>
      </c>
      <c r="C105" s="98" t="s">
        <v>1</v>
      </c>
      <c r="D105" s="214"/>
      <c r="E105" s="65"/>
      <c r="F105" s="214"/>
      <c r="G105" s="214"/>
      <c r="H105" s="11"/>
      <c r="I105" s="469" t="e">
        <f>+G127/G140</f>
        <v>#DIV/0!</v>
      </c>
      <c r="J105" s="197"/>
      <c r="K105" s="120"/>
      <c r="L105" s="28"/>
      <c r="M105" s="181"/>
      <c r="N105" s="28"/>
    </row>
    <row r="106" spans="1:14" ht="15.9" customHeight="1" outlineLevel="1" x14ac:dyDescent="0.25">
      <c r="A106" s="494"/>
      <c r="B106" s="436"/>
      <c r="C106" s="99" t="s">
        <v>43</v>
      </c>
      <c r="D106" s="68"/>
      <c r="F106" s="68"/>
      <c r="G106" s="68"/>
      <c r="I106" s="464"/>
      <c r="J106" s="197"/>
      <c r="K106" s="120"/>
      <c r="L106" s="25"/>
      <c r="M106" s="181"/>
      <c r="N106" s="25"/>
    </row>
    <row r="107" spans="1:14" s="190" customFormat="1" ht="15.9" customHeight="1" outlineLevel="1" x14ac:dyDescent="0.25">
      <c r="A107" s="494"/>
      <c r="B107" s="436"/>
      <c r="C107" s="99" t="s">
        <v>161</v>
      </c>
      <c r="D107" s="68"/>
      <c r="E107" s="299"/>
      <c r="F107" s="68"/>
      <c r="G107" s="68"/>
      <c r="I107" s="464"/>
      <c r="J107" s="197"/>
      <c r="K107" s="120"/>
      <c r="L107" s="186"/>
      <c r="M107" s="181"/>
      <c r="N107" s="186"/>
    </row>
    <row r="108" spans="1:14" s="190" customFormat="1" ht="15.9" customHeight="1" outlineLevel="1" x14ac:dyDescent="0.25">
      <c r="A108" s="494"/>
      <c r="B108" s="436"/>
      <c r="C108" s="99" t="s">
        <v>162</v>
      </c>
      <c r="D108" s="68"/>
      <c r="E108" s="299"/>
      <c r="F108" s="68"/>
      <c r="G108" s="68"/>
      <c r="I108" s="464"/>
      <c r="J108" s="197"/>
      <c r="K108" s="120"/>
      <c r="L108" s="186"/>
      <c r="M108" s="181"/>
      <c r="N108" s="186"/>
    </row>
    <row r="109" spans="1:14" ht="15.9" customHeight="1" outlineLevel="1" x14ac:dyDescent="0.25">
      <c r="A109" s="494"/>
      <c r="B109" s="436"/>
      <c r="C109" s="99" t="s">
        <v>15</v>
      </c>
      <c r="D109" s="68"/>
      <c r="F109" s="68"/>
      <c r="G109" s="68"/>
      <c r="I109" s="464"/>
      <c r="J109" s="197"/>
      <c r="K109" s="120"/>
      <c r="L109" s="25"/>
      <c r="M109" s="181"/>
      <c r="N109" s="302"/>
    </row>
    <row r="110" spans="1:14" ht="15.9" customHeight="1" outlineLevel="1" x14ac:dyDescent="0.25">
      <c r="A110" s="494"/>
      <c r="B110" s="436"/>
      <c r="C110" s="99" t="s">
        <v>44</v>
      </c>
      <c r="D110" s="201"/>
      <c r="F110" s="201"/>
      <c r="G110" s="201"/>
      <c r="I110" s="464"/>
      <c r="J110" s="197"/>
      <c r="K110" s="120"/>
      <c r="L110" s="25"/>
      <c r="M110" s="181"/>
      <c r="N110" s="25"/>
    </row>
    <row r="111" spans="1:14" ht="15.9" customHeight="1" outlineLevel="1" x14ac:dyDescent="0.25">
      <c r="A111" s="494"/>
      <c r="B111" s="436"/>
      <c r="C111" s="100" t="s">
        <v>14</v>
      </c>
      <c r="D111" s="68"/>
      <c r="F111" s="68"/>
      <c r="G111" s="68"/>
      <c r="I111" s="464"/>
      <c r="J111" s="197"/>
      <c r="K111" s="120"/>
      <c r="L111" s="25"/>
      <c r="M111" s="181"/>
      <c r="N111" s="25"/>
    </row>
    <row r="112" spans="1:14" ht="15.9" customHeight="1" outlineLevel="1" x14ac:dyDescent="0.25">
      <c r="A112" s="494"/>
      <c r="B112" s="436"/>
      <c r="C112" s="100" t="s">
        <v>13</v>
      </c>
      <c r="D112" s="68"/>
      <c r="F112" s="68"/>
      <c r="G112" s="68"/>
      <c r="I112" s="464"/>
      <c r="J112" s="197"/>
      <c r="K112" s="120"/>
      <c r="L112" s="25"/>
      <c r="M112" s="181"/>
      <c r="N112" s="25"/>
    </row>
    <row r="113" spans="1:14" ht="15.9" customHeight="1" outlineLevel="1" x14ac:dyDescent="0.25">
      <c r="A113" s="494"/>
      <c r="B113" s="436"/>
      <c r="C113" s="100" t="s">
        <v>12</v>
      </c>
      <c r="D113" s="68"/>
      <c r="F113" s="68"/>
      <c r="G113" s="68"/>
      <c r="I113" s="464"/>
      <c r="J113" s="197"/>
      <c r="K113" s="120"/>
      <c r="L113" s="25"/>
      <c r="M113" s="181"/>
      <c r="N113" s="25"/>
    </row>
    <row r="114" spans="1:14" ht="15.9" customHeight="1" outlineLevel="1" x14ac:dyDescent="0.25">
      <c r="A114" s="494"/>
      <c r="B114" s="436"/>
      <c r="C114" s="100" t="s">
        <v>63</v>
      </c>
      <c r="D114" s="68"/>
      <c r="F114" s="68"/>
      <c r="G114" s="68"/>
      <c r="I114" s="464"/>
      <c r="J114" s="197"/>
      <c r="K114" s="120"/>
      <c r="L114" s="25"/>
      <c r="M114" s="181"/>
      <c r="N114" s="25"/>
    </row>
    <row r="115" spans="1:14" ht="15.9" customHeight="1" outlineLevel="1" x14ac:dyDescent="0.25">
      <c r="A115" s="494"/>
      <c r="B115" s="436"/>
      <c r="C115" s="100" t="s">
        <v>67</v>
      </c>
      <c r="D115" s="68"/>
      <c r="F115" s="68"/>
      <c r="G115" s="68"/>
      <c r="I115" s="464"/>
      <c r="J115" s="197"/>
      <c r="K115" s="120"/>
      <c r="L115" s="25"/>
      <c r="M115" s="181"/>
      <c r="N115" s="25"/>
    </row>
    <row r="116" spans="1:14" ht="15.9" customHeight="1" x14ac:dyDescent="0.25">
      <c r="A116" s="494"/>
      <c r="B116" s="436"/>
      <c r="C116" s="101" t="s">
        <v>147</v>
      </c>
      <c r="D116" s="68"/>
      <c r="F116" s="68"/>
      <c r="G116" s="68"/>
      <c r="H116" s="11"/>
      <c r="I116" s="464"/>
      <c r="J116" s="197"/>
      <c r="K116" s="120"/>
      <c r="L116" s="25"/>
      <c r="M116" s="181"/>
      <c r="N116" s="25"/>
    </row>
    <row r="117" spans="1:14" ht="15.9" customHeight="1" x14ac:dyDescent="0.25">
      <c r="A117" s="494"/>
      <c r="B117" s="436"/>
      <c r="C117" s="101" t="s">
        <v>41</v>
      </c>
      <c r="D117" s="68"/>
      <c r="F117" s="68"/>
      <c r="G117" s="68"/>
      <c r="H117" s="11"/>
      <c r="I117" s="464"/>
      <c r="J117" s="197"/>
      <c r="K117" s="120"/>
      <c r="L117" s="25"/>
      <c r="M117" s="181"/>
      <c r="N117" s="25"/>
    </row>
    <row r="118" spans="1:14" s="5" customFormat="1" ht="15.9" customHeight="1" x14ac:dyDescent="0.25">
      <c r="A118" s="494"/>
      <c r="B118" s="436"/>
      <c r="C118" s="102" t="s">
        <v>122</v>
      </c>
      <c r="D118" s="68"/>
      <c r="E118" s="2"/>
      <c r="F118" s="68"/>
      <c r="G118" s="68"/>
      <c r="H118" s="7"/>
      <c r="I118" s="464"/>
      <c r="J118" s="197"/>
      <c r="K118" s="120"/>
      <c r="L118" s="28"/>
      <c r="M118" s="181"/>
      <c r="N118" s="28"/>
    </row>
    <row r="119" spans="1:14" ht="15.9" customHeight="1" x14ac:dyDescent="0.25">
      <c r="A119" s="494"/>
      <c r="B119" s="436"/>
      <c r="C119" s="102" t="s">
        <v>5</v>
      </c>
      <c r="D119" s="68"/>
      <c r="F119" s="68"/>
      <c r="G119" s="68"/>
      <c r="H119" s="11"/>
      <c r="I119" s="464"/>
      <c r="J119" s="197"/>
      <c r="K119" s="120"/>
      <c r="L119" s="25"/>
      <c r="M119" s="181"/>
      <c r="N119" s="25"/>
    </row>
    <row r="120" spans="1:14" ht="15.9" customHeight="1" x14ac:dyDescent="0.25">
      <c r="A120" s="494"/>
      <c r="B120" s="436"/>
      <c r="C120" s="102" t="s">
        <v>6</v>
      </c>
      <c r="D120" s="68"/>
      <c r="F120" s="68"/>
      <c r="G120" s="68"/>
      <c r="H120" s="11"/>
      <c r="I120" s="464"/>
      <c r="J120" s="197"/>
      <c r="K120" s="120"/>
      <c r="L120" s="25"/>
      <c r="M120" s="181"/>
      <c r="N120" s="25"/>
    </row>
    <row r="121" spans="1:14" ht="15.9" customHeight="1" x14ac:dyDescent="0.25">
      <c r="A121" s="494"/>
      <c r="B121" s="436"/>
      <c r="C121" s="102" t="s">
        <v>16</v>
      </c>
      <c r="D121" s="68"/>
      <c r="F121" s="68"/>
      <c r="G121" s="68"/>
      <c r="H121" s="11"/>
      <c r="I121" s="464"/>
      <c r="J121" s="197"/>
      <c r="K121" s="120"/>
      <c r="L121" s="25"/>
      <c r="M121" s="181"/>
      <c r="N121" s="25"/>
    </row>
    <row r="122" spans="1:14" ht="15.9" customHeight="1" x14ac:dyDescent="0.25">
      <c r="A122" s="494"/>
      <c r="B122" s="436"/>
      <c r="C122" s="102" t="s">
        <v>7</v>
      </c>
      <c r="D122" s="68"/>
      <c r="F122" s="68"/>
      <c r="G122" s="68"/>
      <c r="H122" s="11"/>
      <c r="I122" s="464"/>
      <c r="J122" s="197"/>
      <c r="K122" s="120"/>
      <c r="L122" s="25"/>
      <c r="M122" s="181"/>
      <c r="N122" s="25"/>
    </row>
    <row r="123" spans="1:14" ht="15.9" customHeight="1" x14ac:dyDescent="0.25">
      <c r="A123" s="494"/>
      <c r="B123" s="436"/>
      <c r="C123" s="102" t="s">
        <v>169</v>
      </c>
      <c r="D123" s="68"/>
      <c r="F123" s="68"/>
      <c r="G123" s="68"/>
      <c r="H123" s="11"/>
      <c r="I123" s="464"/>
      <c r="J123" s="197"/>
      <c r="K123" s="120"/>
      <c r="L123" s="25"/>
      <c r="M123" s="181"/>
      <c r="N123" s="25"/>
    </row>
    <row r="124" spans="1:14" ht="15.9" customHeight="1" x14ac:dyDescent="0.25">
      <c r="A124" s="494"/>
      <c r="B124" s="436"/>
      <c r="C124" s="102" t="s">
        <v>57</v>
      </c>
      <c r="D124" s="68"/>
      <c r="F124" s="68"/>
      <c r="G124" s="68"/>
      <c r="H124" s="11"/>
      <c r="I124" s="464"/>
      <c r="J124" s="197"/>
      <c r="K124" s="120"/>
      <c r="L124" s="25"/>
      <c r="M124" s="181"/>
      <c r="N124" s="25"/>
    </row>
    <row r="125" spans="1:14" ht="15.9" customHeight="1" x14ac:dyDescent="0.25">
      <c r="A125" s="494"/>
      <c r="B125" s="436"/>
      <c r="C125" s="102" t="s">
        <v>58</v>
      </c>
      <c r="D125" s="68"/>
      <c r="F125" s="68"/>
      <c r="G125" s="68"/>
      <c r="H125" s="11"/>
      <c r="I125" s="464"/>
      <c r="J125" s="197"/>
      <c r="K125" s="120"/>
      <c r="L125" s="25"/>
      <c r="M125" s="181"/>
      <c r="N125" s="163"/>
    </row>
    <row r="126" spans="1:14" ht="15.9" customHeight="1" x14ac:dyDescent="0.25">
      <c r="A126" s="494"/>
      <c r="B126" s="436"/>
      <c r="C126" s="72" t="s">
        <v>74</v>
      </c>
      <c r="D126" s="68"/>
      <c r="F126" s="68"/>
      <c r="G126" s="68"/>
      <c r="H126" s="11"/>
      <c r="I126" s="464"/>
      <c r="J126" s="197"/>
      <c r="K126" s="120"/>
      <c r="L126" s="25"/>
      <c r="M126" s="181"/>
      <c r="N126" s="25"/>
    </row>
    <row r="127" spans="1:14" s="7" customFormat="1" ht="18" customHeight="1" x14ac:dyDescent="0.25">
      <c r="A127" s="494"/>
      <c r="B127" s="437"/>
      <c r="C127" s="83" t="s">
        <v>55</v>
      </c>
      <c r="D127" s="84">
        <f>+D105+D116+D117+SUM(D118:D126)</f>
        <v>0</v>
      </c>
      <c r="E127" s="61"/>
      <c r="F127" s="84">
        <f>+F105+F116+F117+SUM(F118:F126)</f>
        <v>0</v>
      </c>
      <c r="G127" s="84">
        <f>+G105+G116+G117+SUM(G118:G126)</f>
        <v>0</v>
      </c>
      <c r="I127" s="465"/>
      <c r="J127" s="303"/>
      <c r="K127" s="120"/>
      <c r="L127" s="124"/>
      <c r="M127" s="181"/>
      <c r="N127" s="124"/>
    </row>
    <row r="128" spans="1:14" ht="10.5" customHeight="1" x14ac:dyDescent="0.3">
      <c r="A128" s="494"/>
      <c r="B128" s="21"/>
      <c r="C128" s="34"/>
      <c r="D128" s="17"/>
      <c r="E128" s="17"/>
      <c r="F128" s="17"/>
      <c r="G128" s="17"/>
      <c r="H128" s="7"/>
      <c r="I128" s="35"/>
      <c r="J128" s="28"/>
      <c r="K128" s="120"/>
      <c r="L128" s="25"/>
      <c r="M128" s="181"/>
      <c r="N128" s="25"/>
    </row>
    <row r="129" spans="1:14" ht="18.75" customHeight="1" x14ac:dyDescent="0.25">
      <c r="A129" s="494"/>
      <c r="B129" s="466" t="s">
        <v>22</v>
      </c>
      <c r="C129" s="76" t="s">
        <v>38</v>
      </c>
      <c r="D129" s="78"/>
      <c r="E129" s="77"/>
      <c r="F129" s="78"/>
      <c r="G129" s="78"/>
      <c r="H129" s="7"/>
      <c r="I129" s="469" t="e">
        <f>+G131/G140</f>
        <v>#DIV/0!</v>
      </c>
      <c r="J129" s="197"/>
      <c r="K129" s="120"/>
      <c r="L129" s="25"/>
      <c r="M129" s="181"/>
      <c r="N129" s="25"/>
    </row>
    <row r="130" spans="1:14" ht="18.75" customHeight="1" x14ac:dyDescent="0.25">
      <c r="A130" s="494"/>
      <c r="B130" s="467"/>
      <c r="C130" s="79" t="s">
        <v>39</v>
      </c>
      <c r="D130" s="68"/>
      <c r="E130" s="77"/>
      <c r="F130" s="68"/>
      <c r="G130" s="68"/>
      <c r="H130" s="7"/>
      <c r="I130" s="464"/>
      <c r="J130" s="197"/>
      <c r="K130" s="120"/>
      <c r="L130" s="25"/>
      <c r="M130" s="181"/>
      <c r="N130" s="25"/>
    </row>
    <row r="131" spans="1:14" s="7" customFormat="1" ht="18.75" customHeight="1" x14ac:dyDescent="0.25">
      <c r="A131" s="494"/>
      <c r="B131" s="468"/>
      <c r="C131" s="97" t="s">
        <v>61</v>
      </c>
      <c r="D131" s="84">
        <f>SUM(D129:D130)</f>
        <v>0</v>
      </c>
      <c r="F131" s="84">
        <f>SUM(F129:F130)</f>
        <v>0</v>
      </c>
      <c r="G131" s="84">
        <f>SUM(G129:G130)</f>
        <v>0</v>
      </c>
      <c r="H131" s="11"/>
      <c r="I131" s="465"/>
      <c r="J131" s="124"/>
      <c r="K131" s="120"/>
      <c r="L131" s="124"/>
      <c r="M131" s="181"/>
      <c r="N131" s="124"/>
    </row>
    <row r="132" spans="1:14" s="7" customFormat="1" ht="9" customHeight="1" x14ac:dyDescent="0.25">
      <c r="A132" s="494"/>
      <c r="B132" s="237"/>
      <c r="C132" s="238"/>
      <c r="D132" s="125"/>
      <c r="E132" s="124"/>
      <c r="F132" s="125"/>
      <c r="G132" s="125"/>
      <c r="H132" s="239"/>
      <c r="I132" s="240"/>
      <c r="J132" s="124"/>
      <c r="K132" s="120"/>
      <c r="L132" s="124"/>
      <c r="M132" s="181"/>
      <c r="N132" s="124"/>
    </row>
    <row r="133" spans="1:14" s="7" customFormat="1" ht="18.75" customHeight="1" x14ac:dyDescent="0.25">
      <c r="A133" s="494"/>
      <c r="B133" s="466" t="s">
        <v>120</v>
      </c>
      <c r="C133" s="226" t="s">
        <v>94</v>
      </c>
      <c r="D133" s="228"/>
      <c r="E133" s="208"/>
      <c r="F133" s="228"/>
      <c r="G133" s="228"/>
      <c r="I133" s="469" t="e">
        <f>+G135/G144</f>
        <v>#DIV/0!</v>
      </c>
      <c r="J133" s="197"/>
      <c r="K133" s="120"/>
      <c r="L133" s="124"/>
      <c r="M133" s="181"/>
      <c r="N133" s="124"/>
    </row>
    <row r="134" spans="1:14" s="7" customFormat="1" ht="18.75" customHeight="1" x14ac:dyDescent="0.25">
      <c r="A134" s="494"/>
      <c r="B134" s="467"/>
      <c r="C134" s="227" t="s">
        <v>95</v>
      </c>
      <c r="D134" s="215"/>
      <c r="E134" s="216"/>
      <c r="F134" s="215"/>
      <c r="G134" s="215"/>
      <c r="I134" s="464"/>
      <c r="J134" s="197"/>
      <c r="K134" s="120"/>
      <c r="L134" s="124"/>
      <c r="M134" s="181"/>
      <c r="N134" s="124"/>
    </row>
    <row r="135" spans="1:14" s="7" customFormat="1" ht="18.75" customHeight="1" x14ac:dyDescent="0.3">
      <c r="A135" s="494"/>
      <c r="B135" s="468"/>
      <c r="C135" s="97" t="s">
        <v>128</v>
      </c>
      <c r="D135" s="84">
        <f>SUM(D133:D134)</f>
        <v>0</v>
      </c>
      <c r="F135" s="84">
        <f>SUM(F133:F134)</f>
        <v>0</v>
      </c>
      <c r="G135" s="84">
        <f>SUM(G133:G134)</f>
        <v>0</v>
      </c>
      <c r="H135" s="11"/>
      <c r="I135" s="465"/>
      <c r="J135" s="124"/>
      <c r="K135" s="304"/>
      <c r="L135" s="124"/>
      <c r="M135" s="124"/>
      <c r="N135" s="124"/>
    </row>
    <row r="136" spans="1:14" s="7" customFormat="1" ht="18.75" customHeight="1" x14ac:dyDescent="0.3">
      <c r="A136" s="494"/>
      <c r="B136" s="237"/>
      <c r="C136" s="238"/>
      <c r="D136" s="125"/>
      <c r="E136" s="124"/>
      <c r="F136" s="125"/>
      <c r="G136" s="125"/>
      <c r="H136" s="239"/>
      <c r="I136" s="240"/>
      <c r="J136" s="124"/>
      <c r="K136" s="304"/>
      <c r="L136" s="124"/>
      <c r="M136" s="124"/>
      <c r="N136" s="124"/>
    </row>
    <row r="137" spans="1:14" s="7" customFormat="1" ht="15.75" customHeight="1" x14ac:dyDescent="0.3">
      <c r="A137" s="494"/>
      <c r="B137" s="482" t="s">
        <v>24</v>
      </c>
      <c r="C137" s="482"/>
      <c r="D137" s="85">
        <f>D140-D138</f>
        <v>0</v>
      </c>
      <c r="F137" s="85">
        <f t="shared" ref="F137:G137" si="9">F140-F138</f>
        <v>0</v>
      </c>
      <c r="G137" s="85">
        <f t="shared" si="9"/>
        <v>0</v>
      </c>
      <c r="H137" s="11"/>
      <c r="I137" s="249" t="e">
        <f>+G137/$G$140</f>
        <v>#DIV/0!</v>
      </c>
      <c r="J137" s="124"/>
      <c r="K137" s="304"/>
      <c r="L137" s="124"/>
      <c r="M137" s="124"/>
      <c r="N137" s="124"/>
    </row>
    <row r="138" spans="1:14" s="7" customFormat="1" ht="15.75" customHeight="1" x14ac:dyDescent="0.25">
      <c r="A138" s="494"/>
      <c r="B138" s="482" t="s">
        <v>25</v>
      </c>
      <c r="C138" s="482"/>
      <c r="D138" s="85">
        <f>+D116+D117+D118+D131</f>
        <v>0</v>
      </c>
      <c r="F138" s="85">
        <f>+G116+G117+F118+F131</f>
        <v>0</v>
      </c>
      <c r="G138" s="85">
        <f>+G116+G117+G118+G131</f>
        <v>0</v>
      </c>
      <c r="H138" s="61"/>
      <c r="I138" s="249" t="e">
        <f>+G138/$G$140</f>
        <v>#DIV/0!</v>
      </c>
      <c r="J138" s="124"/>
      <c r="K138" s="304"/>
      <c r="L138" s="124"/>
      <c r="M138" s="124"/>
      <c r="N138" s="124"/>
    </row>
    <row r="139" spans="1:14" ht="13.8" x14ac:dyDescent="0.25">
      <c r="B139" s="21"/>
      <c r="C139" s="18"/>
      <c r="D139" s="22"/>
      <c r="E139" s="7"/>
      <c r="F139" s="20"/>
      <c r="G139" s="20"/>
      <c r="H139" s="11"/>
      <c r="I139" s="21"/>
      <c r="J139" s="25"/>
      <c r="K139" s="120"/>
      <c r="L139" s="25"/>
      <c r="M139" s="25"/>
      <c r="N139" s="25"/>
    </row>
    <row r="140" spans="1:14" ht="26.25" customHeight="1" x14ac:dyDescent="0.3">
      <c r="A140" s="501" t="s">
        <v>26</v>
      </c>
      <c r="B140" s="495" t="s">
        <v>129</v>
      </c>
      <c r="C140" s="496"/>
      <c r="D140" s="87">
        <f>+D127+D131+D135</f>
        <v>0</v>
      </c>
      <c r="E140"/>
      <c r="F140" s="87">
        <f>+F127+F131+F135</f>
        <v>0</v>
      </c>
      <c r="G140" s="87">
        <f>+G127+G131+G135</f>
        <v>0</v>
      </c>
      <c r="H140" s="11"/>
      <c r="I140" s="286"/>
      <c r="J140" s="305"/>
      <c r="K140" s="306"/>
      <c r="L140" s="25"/>
      <c r="M140" s="119"/>
      <c r="N140" s="25"/>
    </row>
    <row r="141" spans="1:14" ht="14.25" customHeight="1" x14ac:dyDescent="0.25">
      <c r="A141" s="501"/>
      <c r="B141" s="497" t="s">
        <v>130</v>
      </c>
      <c r="C141" s="498"/>
      <c r="D141" s="88"/>
      <c r="E141" s="77"/>
      <c r="F141" s="78"/>
      <c r="G141" s="78"/>
      <c r="H141" s="11"/>
      <c r="I141" s="286"/>
      <c r="J141" s="119"/>
      <c r="K141" s="120"/>
      <c r="L141" s="25"/>
      <c r="M141" s="163"/>
      <c r="N141" s="25"/>
    </row>
    <row r="142" spans="1:14" ht="14.25" customHeight="1" x14ac:dyDescent="0.25">
      <c r="A142" s="501"/>
      <c r="B142" s="497" t="s">
        <v>131</v>
      </c>
      <c r="C142" s="498"/>
      <c r="D142" s="88"/>
      <c r="E142" s="77"/>
      <c r="F142" s="112"/>
      <c r="G142" s="112"/>
      <c r="H142" s="11"/>
      <c r="I142" s="286"/>
      <c r="J142" s="25"/>
      <c r="K142" s="120"/>
      <c r="L142" s="25"/>
      <c r="M142" s="25"/>
      <c r="N142" s="25"/>
    </row>
    <row r="143" spans="1:14" ht="27.45" customHeight="1" x14ac:dyDescent="0.3">
      <c r="A143" s="501"/>
      <c r="B143" s="495" t="s">
        <v>132</v>
      </c>
      <c r="C143" s="496"/>
      <c r="D143" s="87"/>
      <c r="E143"/>
      <c r="F143" s="89">
        <f>+F140-F141-F142</f>
        <v>0</v>
      </c>
      <c r="G143" s="89">
        <f>+G140-G141-G142</f>
        <v>0</v>
      </c>
      <c r="H143" s="11"/>
      <c r="I143" s="61"/>
      <c r="J143" s="25"/>
      <c r="K143" s="120"/>
      <c r="L143" s="25"/>
      <c r="M143" s="25"/>
      <c r="N143" s="25"/>
    </row>
    <row r="144" spans="1:14" ht="14.25" customHeight="1" x14ac:dyDescent="0.3">
      <c r="A144" s="501"/>
      <c r="B144" s="497" t="s">
        <v>133</v>
      </c>
      <c r="C144" s="498"/>
      <c r="D144" s="90"/>
      <c r="E144" s="91"/>
      <c r="F144" s="204"/>
      <c r="G144" s="78"/>
      <c r="H144" s="11"/>
      <c r="I144" s="61"/>
      <c r="J144" s="308"/>
      <c r="K144" s="120"/>
      <c r="L144" s="25"/>
      <c r="M144" s="25"/>
      <c r="N144" s="25"/>
    </row>
    <row r="145" spans="1:14" ht="38.25" customHeight="1" x14ac:dyDescent="0.3">
      <c r="A145" s="501"/>
      <c r="B145" s="499" t="s">
        <v>134</v>
      </c>
      <c r="C145" s="500"/>
      <c r="D145" s="87"/>
      <c r="E145"/>
      <c r="F145" s="93">
        <f>+F143-F144</f>
        <v>0</v>
      </c>
      <c r="G145" s="93">
        <f>+G143-G144</f>
        <v>0</v>
      </c>
      <c r="H145" s="11"/>
      <c r="I145" s="103"/>
      <c r="J145" s="119"/>
      <c r="K145" s="120"/>
      <c r="L145" s="25"/>
      <c r="M145" s="25"/>
      <c r="N145" s="25"/>
    </row>
    <row r="146" spans="1:14" customFormat="1" ht="15" customHeight="1" x14ac:dyDescent="0.3">
      <c r="A146" s="503" t="s">
        <v>170</v>
      </c>
      <c r="B146" s="503"/>
      <c r="C146" s="503"/>
      <c r="F146" s="109"/>
      <c r="G146" s="109"/>
      <c r="J146" s="127"/>
      <c r="K146" s="120"/>
      <c r="L146" s="126"/>
      <c r="M146" s="126"/>
      <c r="N146" s="126"/>
    </row>
    <row r="147" spans="1:14" ht="24" customHeight="1" x14ac:dyDescent="0.25">
      <c r="A147" s="510" t="s">
        <v>92</v>
      </c>
      <c r="B147" s="510"/>
      <c r="C147" s="510"/>
      <c r="D147" s="510"/>
      <c r="E147" s="510"/>
      <c r="F147" s="510"/>
      <c r="G147" s="510"/>
      <c r="H147" s="510"/>
      <c r="I147" s="510"/>
      <c r="J147" s="25"/>
      <c r="K147" s="120"/>
      <c r="L147" s="25"/>
      <c r="M147" s="25"/>
      <c r="N147" s="25"/>
    </row>
    <row r="148" spans="1:14" ht="13.2" customHeight="1" x14ac:dyDescent="0.25">
      <c r="A148" s="454" t="s">
        <v>165</v>
      </c>
      <c r="B148" s="454"/>
      <c r="C148" s="454"/>
      <c r="D148" s="454"/>
      <c r="E148" s="454"/>
      <c r="F148" s="454"/>
      <c r="G148" s="454"/>
      <c r="H148" s="454"/>
      <c r="I148" s="454"/>
      <c r="J148" s="25"/>
      <c r="K148" s="120"/>
      <c r="L148" s="25"/>
      <c r="M148" s="25"/>
      <c r="N148" s="25"/>
    </row>
    <row r="149" spans="1:14" ht="13.2" customHeight="1" x14ac:dyDescent="0.25">
      <c r="A149" s="454" t="s">
        <v>46</v>
      </c>
      <c r="B149" s="454"/>
      <c r="C149" s="454"/>
      <c r="D149" s="454"/>
      <c r="E149" s="454"/>
      <c r="F149" s="454"/>
      <c r="G149" s="454"/>
      <c r="H149" s="454"/>
      <c r="I149" s="454"/>
      <c r="J149" s="25"/>
      <c r="K149" s="120"/>
      <c r="L149" s="25"/>
      <c r="M149" s="25"/>
      <c r="N149" s="25"/>
    </row>
    <row r="150" spans="1:14" ht="13.2" customHeight="1" x14ac:dyDescent="0.25">
      <c r="A150" s="454" t="s">
        <v>123</v>
      </c>
      <c r="B150" s="454"/>
      <c r="C150" s="454"/>
      <c r="D150" s="454"/>
      <c r="E150" s="454"/>
      <c r="F150" s="454"/>
      <c r="G150" s="454"/>
      <c r="H150" s="454"/>
      <c r="I150" s="454"/>
      <c r="J150" s="25"/>
      <c r="K150" s="25"/>
      <c r="L150" s="25"/>
      <c r="M150" s="25"/>
      <c r="N150" s="25"/>
    </row>
    <row r="151" spans="1:14" ht="13.2" customHeight="1" x14ac:dyDescent="0.25">
      <c r="A151" s="454" t="s">
        <v>81</v>
      </c>
      <c r="B151" s="454"/>
      <c r="C151" s="454"/>
      <c r="D151" s="454"/>
      <c r="E151" s="454"/>
      <c r="F151" s="454"/>
      <c r="G151" s="454"/>
      <c r="H151" s="454"/>
      <c r="I151" s="454"/>
      <c r="J151" s="25"/>
      <c r="K151" s="25"/>
      <c r="L151" s="25"/>
      <c r="M151" s="25"/>
      <c r="N151" s="25"/>
    </row>
    <row r="152" spans="1:14" ht="13.2" customHeight="1" x14ac:dyDescent="0.25">
      <c r="A152" s="454" t="s">
        <v>82</v>
      </c>
      <c r="B152" s="454"/>
      <c r="C152" s="454"/>
      <c r="D152" s="454"/>
      <c r="E152" s="454"/>
      <c r="F152" s="454"/>
      <c r="G152" s="454"/>
      <c r="H152" s="454"/>
      <c r="I152" s="454"/>
      <c r="J152" s="25"/>
      <c r="K152" s="25"/>
      <c r="L152" s="25"/>
      <c r="M152" s="25"/>
      <c r="N152" s="25"/>
    </row>
    <row r="153" spans="1:14" ht="13.2" customHeight="1" x14ac:dyDescent="0.25">
      <c r="A153" s="454" t="s">
        <v>83</v>
      </c>
      <c r="B153" s="454"/>
      <c r="C153" s="454"/>
      <c r="D153" s="454"/>
      <c r="E153" s="454"/>
      <c r="F153" s="454"/>
      <c r="G153" s="454"/>
      <c r="H153" s="454"/>
      <c r="I153" s="454"/>
      <c r="J153" s="25"/>
      <c r="K153" s="25"/>
      <c r="L153" s="25"/>
      <c r="M153" s="25"/>
      <c r="N153" s="25"/>
    </row>
    <row r="154" spans="1:14" ht="13.2" customHeight="1" x14ac:dyDescent="0.25">
      <c r="A154" s="454" t="s">
        <v>146</v>
      </c>
      <c r="B154" s="454"/>
      <c r="C154" s="454"/>
      <c r="D154" s="278"/>
      <c r="E154" s="278"/>
      <c r="F154" s="278"/>
      <c r="G154" s="278"/>
      <c r="H154" s="278"/>
      <c r="I154" s="278"/>
      <c r="K154" s="2"/>
    </row>
    <row r="155" spans="1:14" ht="22.95" customHeight="1" x14ac:dyDescent="0.3">
      <c r="A155" s="454" t="s">
        <v>145</v>
      </c>
      <c r="B155" s="454"/>
      <c r="C155" s="454"/>
      <c r="D155" s="454"/>
      <c r="E155" s="454"/>
      <c r="F155" s="454"/>
      <c r="G155" s="454"/>
      <c r="H155" s="454"/>
      <c r="I155" s="454"/>
      <c r="K155"/>
    </row>
    <row r="156" spans="1:14" ht="22.95" customHeight="1" x14ac:dyDescent="0.25">
      <c r="A156" s="454" t="s">
        <v>158</v>
      </c>
      <c r="B156" s="454"/>
      <c r="C156" s="454"/>
      <c r="D156" s="454"/>
      <c r="E156" s="454"/>
      <c r="F156" s="454"/>
      <c r="G156" s="454"/>
      <c r="H156" s="454"/>
      <c r="I156" s="454"/>
      <c r="K156" s="2"/>
    </row>
    <row r="157" spans="1:14" ht="18.600000000000001" customHeight="1" x14ac:dyDescent="0.25">
      <c r="A157" s="454" t="s">
        <v>148</v>
      </c>
      <c r="B157" s="454"/>
      <c r="C157" s="454"/>
      <c r="D157" s="454"/>
      <c r="E157" s="454"/>
      <c r="F157" s="454"/>
      <c r="G157" s="454"/>
      <c r="H157" s="278"/>
      <c r="I157" s="278"/>
      <c r="K157" s="2"/>
    </row>
    <row r="158" spans="1:14" ht="18.600000000000001" customHeight="1" x14ac:dyDescent="0.25">
      <c r="A158" s="454" t="s">
        <v>163</v>
      </c>
      <c r="B158" s="454"/>
      <c r="C158" s="454"/>
      <c r="D158" s="454"/>
      <c r="E158" s="454"/>
      <c r="F158" s="454"/>
      <c r="G158" s="454"/>
      <c r="H158" s="454"/>
      <c r="I158" s="454"/>
      <c r="K158" s="2"/>
    </row>
    <row r="159" spans="1:14" ht="25.95" customHeight="1" x14ac:dyDescent="0.25">
      <c r="A159" s="509" t="s">
        <v>35</v>
      </c>
      <c r="B159" s="509"/>
      <c r="C159" s="509"/>
      <c r="D159" s="162"/>
      <c r="E159" s="162"/>
      <c r="F159" s="162"/>
      <c r="G159" s="162"/>
      <c r="H159" s="162"/>
      <c r="I159" s="162"/>
    </row>
    <row r="160" spans="1:14" ht="15" customHeight="1" x14ac:dyDescent="0.25">
      <c r="A160" s="509" t="s">
        <v>159</v>
      </c>
      <c r="B160" s="509"/>
      <c r="C160" s="509"/>
      <c r="D160" s="509"/>
      <c r="E160" s="509"/>
      <c r="F160" s="509"/>
      <c r="G160" s="20"/>
      <c r="H160" s="7"/>
      <c r="I160" s="21"/>
    </row>
    <row r="161" spans="1:9" ht="15" customHeight="1" x14ac:dyDescent="0.25">
      <c r="A161" s="509" t="s">
        <v>68</v>
      </c>
      <c r="B161" s="509"/>
      <c r="C161" s="509"/>
      <c r="D161" s="509"/>
      <c r="E161" s="509"/>
      <c r="F161" s="509"/>
      <c r="G161" s="24"/>
      <c r="H161" s="24"/>
      <c r="I161" s="24"/>
    </row>
    <row r="162" spans="1:9" ht="15" customHeight="1" x14ac:dyDescent="0.25">
      <c r="A162" s="509" t="s">
        <v>9</v>
      </c>
      <c r="B162" s="509"/>
      <c r="C162" s="509"/>
      <c r="D162" s="509"/>
      <c r="E162" s="509"/>
      <c r="F162" s="509"/>
      <c r="G162" s="24"/>
      <c r="H162" s="24"/>
      <c r="I162" s="24"/>
    </row>
    <row r="163" spans="1:9" x14ac:dyDescent="0.25">
      <c r="C163" s="24"/>
      <c r="D163" s="24"/>
      <c r="E163" s="23"/>
      <c r="F163" s="23"/>
      <c r="G163" s="24"/>
      <c r="H163" s="24"/>
      <c r="I163" s="24"/>
    </row>
  </sheetData>
  <mergeCells count="67">
    <mergeCell ref="I10:I32"/>
    <mergeCell ref="B34:B36"/>
    <mergeCell ref="I34:I36"/>
    <mergeCell ref="A1:I1"/>
    <mergeCell ref="A2:I2"/>
    <mergeCell ref="A3:I3"/>
    <mergeCell ref="A4:I4"/>
    <mergeCell ref="A6:I6"/>
    <mergeCell ref="B38:C38"/>
    <mergeCell ref="B39:C39"/>
    <mergeCell ref="A41:A46"/>
    <mergeCell ref="B41:C41"/>
    <mergeCell ref="B42:C42"/>
    <mergeCell ref="B43:C43"/>
    <mergeCell ref="B44:C44"/>
    <mergeCell ref="B45:C45"/>
    <mergeCell ref="B46:C46"/>
    <mergeCell ref="A10:A39"/>
    <mergeCell ref="B10:B32"/>
    <mergeCell ref="A48:I48"/>
    <mergeCell ref="A52:C52"/>
    <mergeCell ref="A55:C55"/>
    <mergeCell ref="A58:A84"/>
    <mergeCell ref="B58:B80"/>
    <mergeCell ref="B82:B84"/>
    <mergeCell ref="A87:C87"/>
    <mergeCell ref="A89:A91"/>
    <mergeCell ref="B89:B91"/>
    <mergeCell ref="A94:C94"/>
    <mergeCell ref="A96:A97"/>
    <mergeCell ref="B96:B97"/>
    <mergeCell ref="A101:I101"/>
    <mergeCell ref="A105:A138"/>
    <mergeCell ref="B105:B127"/>
    <mergeCell ref="I105:I127"/>
    <mergeCell ref="B129:B131"/>
    <mergeCell ref="I129:I131"/>
    <mergeCell ref="B133:B135"/>
    <mergeCell ref="I133:I135"/>
    <mergeCell ref="B137:C137"/>
    <mergeCell ref="B138:C138"/>
    <mergeCell ref="A158:I158"/>
    <mergeCell ref="A159:C159"/>
    <mergeCell ref="A140:A145"/>
    <mergeCell ref="B140:C140"/>
    <mergeCell ref="B141:C141"/>
    <mergeCell ref="B142:C142"/>
    <mergeCell ref="B143:C143"/>
    <mergeCell ref="B144:C144"/>
    <mergeCell ref="B145:C145"/>
    <mergeCell ref="A157:G157"/>
    <mergeCell ref="A146:C146"/>
    <mergeCell ref="A147:I147"/>
    <mergeCell ref="A148:I148"/>
    <mergeCell ref="A149:I149"/>
    <mergeCell ref="A150:I150"/>
    <mergeCell ref="A151:I151"/>
    <mergeCell ref="A152:I152"/>
    <mergeCell ref="A153:I153"/>
    <mergeCell ref="A154:C154"/>
    <mergeCell ref="A155:I155"/>
    <mergeCell ref="A156:I156"/>
    <mergeCell ref="A160:F160"/>
    <mergeCell ref="A161:C161"/>
    <mergeCell ref="D161:F161"/>
    <mergeCell ref="A162:C162"/>
    <mergeCell ref="D162:F162"/>
  </mergeCells>
  <conditionalFormatting sqref="H9">
    <cfRule type="iconSet" priority="40">
      <iconSet>
        <cfvo type="percent" val="0"/>
        <cfvo type="num" val="0.95"/>
        <cfvo type="num" val="1"/>
      </iconSet>
    </cfRule>
    <cfRule type="iconSet" priority="39">
      <iconSet>
        <cfvo type="percent" val="0"/>
        <cfvo type="num" val="0.95" gte="0"/>
        <cfvo type="num" val="0.99" gte="0"/>
      </iconSet>
    </cfRule>
    <cfRule type="iconSet" priority="38">
      <iconSet>
        <cfvo type="percent" val="0"/>
        <cfvo type="num" val="0.95" gte="0"/>
        <cfvo type="num" val="1" gte="0"/>
      </iconSet>
    </cfRule>
  </conditionalFormatting>
  <conditionalFormatting sqref="H10">
    <cfRule type="iconSet" priority="36">
      <iconSet>
        <cfvo type="percent" val="0"/>
        <cfvo type="num" val="0.95"/>
        <cfvo type="num" val="1"/>
      </iconSet>
    </cfRule>
  </conditionalFormatting>
  <conditionalFormatting sqref="H11:H14 H16:H17 H20">
    <cfRule type="iconSet" priority="34">
      <iconSet>
        <cfvo type="percent" val="0"/>
        <cfvo type="num" val="0.95"/>
        <cfvo type="num" val="1"/>
      </iconSet>
    </cfRule>
  </conditionalFormatting>
  <conditionalFormatting sqref="H18">
    <cfRule type="iconSet" priority="24">
      <iconSet>
        <cfvo type="percent" val="0"/>
        <cfvo type="num" val="0.95"/>
        <cfvo type="num" val="1"/>
      </iconSet>
    </cfRule>
    <cfRule type="iconSet" priority="26">
      <iconSet>
        <cfvo type="percent" val="0"/>
        <cfvo type="num" val="0.95" gte="0"/>
        <cfvo type="num" val="1" gte="0"/>
      </iconSet>
    </cfRule>
    <cfRule type="iconSet" priority="27">
      <iconSet>
        <cfvo type="percent" val="0"/>
        <cfvo type="num" val="0.95" gte="0"/>
        <cfvo type="num" val="1" gte="0"/>
      </iconSet>
    </cfRule>
    <cfRule type="iconSet" priority="25">
      <iconSet>
        <cfvo type="percent" val="0"/>
        <cfvo type="num" val="0.95" gte="0"/>
        <cfvo type="num" val="0.99" gte="0"/>
      </iconSet>
    </cfRule>
  </conditionalFormatting>
  <conditionalFormatting sqref="H19">
    <cfRule type="iconSet" priority="23">
      <iconSet>
        <cfvo type="percent" val="0"/>
        <cfvo type="num" val="0.95" gte="0"/>
        <cfvo type="num" val="1" gte="0"/>
      </iconSet>
    </cfRule>
    <cfRule type="iconSet" priority="20">
      <iconSet>
        <cfvo type="percent" val="0"/>
        <cfvo type="num" val="0.95"/>
        <cfvo type="num" val="1"/>
      </iconSet>
    </cfRule>
    <cfRule type="iconSet" priority="21">
      <iconSet>
        <cfvo type="percent" val="0"/>
        <cfvo type="num" val="0.95" gte="0"/>
        <cfvo type="num" val="0.99" gte="0"/>
      </iconSet>
    </cfRule>
    <cfRule type="iconSet" priority="22">
      <iconSet>
        <cfvo type="percent" val="0"/>
        <cfvo type="num" val="0.95" gte="0"/>
        <cfvo type="num" val="1" gte="0"/>
      </iconSet>
    </cfRule>
  </conditionalFormatting>
  <conditionalFormatting sqref="H21:H22">
    <cfRule type="iconSet" priority="31">
      <iconSet>
        <cfvo type="percent" val="0"/>
        <cfvo type="num" val="0.95"/>
        <cfvo type="num" val="1"/>
      </iconSet>
    </cfRule>
  </conditionalFormatting>
  <conditionalFormatting sqref="H24:H30">
    <cfRule type="iconSet" priority="54">
      <iconSet>
        <cfvo type="percent" val="0"/>
        <cfvo type="num" val="0.95"/>
        <cfvo type="num" val="1"/>
      </iconSet>
    </cfRule>
  </conditionalFormatting>
  <conditionalFormatting sqref="H24:H31 H11:H14 H16:H17 H20">
    <cfRule type="iconSet" priority="55">
      <iconSet>
        <cfvo type="percent" val="0"/>
        <cfvo type="num" val="0.95" gte="0"/>
        <cfvo type="num" val="1" gte="0"/>
      </iconSet>
    </cfRule>
  </conditionalFormatting>
  <conditionalFormatting sqref="H24:H32 H10:H14 H16:H17 H20">
    <cfRule type="iconSet" priority="56">
      <iconSet>
        <cfvo type="percent" val="0"/>
        <cfvo type="num" val="0.95" gte="0"/>
        <cfvo type="num" val="1" gte="0"/>
      </iconSet>
    </cfRule>
  </conditionalFormatting>
  <conditionalFormatting sqref="H31">
    <cfRule type="iconSet" priority="49">
      <iconSet>
        <cfvo type="percent" val="0"/>
        <cfvo type="num" val="0.95"/>
        <cfvo type="num" val="1"/>
      </iconSet>
    </cfRule>
  </conditionalFormatting>
  <conditionalFormatting sqref="H32">
    <cfRule type="iconSet" priority="35">
      <iconSet>
        <cfvo type="percent" val="0"/>
        <cfvo type="num" val="0.95"/>
        <cfvo type="num" val="1"/>
      </iconSet>
    </cfRule>
  </conditionalFormatting>
  <conditionalFormatting sqref="H34:H38 H21:H23 H40">
    <cfRule type="iconSet" priority="33">
      <iconSet>
        <cfvo type="percent" val="0"/>
        <cfvo type="num" val="0.95"/>
        <cfvo type="num" val="1"/>
      </iconSet>
    </cfRule>
  </conditionalFormatting>
  <conditionalFormatting sqref="H34:H38 H21:H23">
    <cfRule type="iconSet" priority="32">
      <iconSet>
        <cfvo type="percent" val="0"/>
        <cfvo type="num" val="0.95"/>
        <cfvo type="num" val="1"/>
      </iconSet>
    </cfRule>
  </conditionalFormatting>
  <conditionalFormatting sqref="H40 H10:H14 H16:H17 H20:H38">
    <cfRule type="iconSet" priority="37">
      <iconSet>
        <cfvo type="percent" val="0"/>
        <cfvo type="num" val="0.95" gte="0"/>
        <cfvo type="num" val="0.99" gte="0"/>
      </iconSet>
    </cfRule>
  </conditionalFormatting>
  <conditionalFormatting sqref="H41:H46">
    <cfRule type="iconSet" priority="28">
      <iconSet>
        <cfvo type="percent" val="0"/>
        <cfvo type="num" val="0.95"/>
        <cfvo type="num" val="1"/>
      </iconSet>
    </cfRule>
    <cfRule type="iconSet" priority="29">
      <iconSet>
        <cfvo type="percent" val="0"/>
        <cfvo type="num" val="0.95"/>
        <cfvo type="num" val="1"/>
      </iconSet>
    </cfRule>
    <cfRule type="iconSet" priority="30">
      <iconSet>
        <cfvo type="percent" val="0"/>
        <cfvo type="num" val="0.95" gte="0"/>
        <cfvo type="num" val="0.99" gte="0"/>
      </iconSet>
    </cfRule>
  </conditionalFormatting>
  <conditionalFormatting sqref="H105">
    <cfRule type="iconSet" priority="47">
      <iconSet>
        <cfvo type="percent" val="0"/>
        <cfvo type="num" val="0.95"/>
        <cfvo type="num" val="1"/>
      </iconSet>
    </cfRule>
  </conditionalFormatting>
  <conditionalFormatting sqref="H106:H112 H115">
    <cfRule type="iconSet" priority="45">
      <iconSet>
        <cfvo type="percent" val="0"/>
        <cfvo type="num" val="0.95"/>
        <cfvo type="num" val="1"/>
      </iconSet>
    </cfRule>
  </conditionalFormatting>
  <conditionalFormatting sqref="H113">
    <cfRule type="iconSet" priority="14">
      <iconSet>
        <cfvo type="percent" val="0"/>
        <cfvo type="num" val="0.95" gte="0"/>
        <cfvo type="num" val="1" gte="0"/>
      </iconSet>
    </cfRule>
    <cfRule type="iconSet" priority="13">
      <iconSet>
        <cfvo type="percent" val="0"/>
        <cfvo type="num" val="0.95" gte="0"/>
        <cfvo type="num" val="0.99" gte="0"/>
      </iconSet>
    </cfRule>
    <cfRule type="iconSet" priority="15">
      <iconSet>
        <cfvo type="percent" val="0"/>
        <cfvo type="num" val="0.95" gte="0"/>
        <cfvo type="num" val="1" gte="0"/>
      </iconSet>
    </cfRule>
    <cfRule type="iconSet" priority="12">
      <iconSet>
        <cfvo type="percent" val="0"/>
        <cfvo type="num" val="0.95"/>
        <cfvo type="num" val="1"/>
      </iconSet>
    </cfRule>
  </conditionalFormatting>
  <conditionalFormatting sqref="H114">
    <cfRule type="iconSet" priority="19">
      <iconSet>
        <cfvo type="percent" val="0"/>
        <cfvo type="num" val="0.95" gte="0"/>
        <cfvo type="num" val="1" gte="0"/>
      </iconSet>
    </cfRule>
    <cfRule type="iconSet" priority="18">
      <iconSet>
        <cfvo type="percent" val="0"/>
        <cfvo type="num" val="0.95" gte="0"/>
        <cfvo type="num" val="1" gte="0"/>
      </iconSet>
    </cfRule>
    <cfRule type="iconSet" priority="16">
      <iconSet>
        <cfvo type="percent" val="0"/>
        <cfvo type="num" val="0.95"/>
        <cfvo type="num" val="1"/>
      </iconSet>
    </cfRule>
    <cfRule type="iconSet" priority="17">
      <iconSet>
        <cfvo type="percent" val="0"/>
        <cfvo type="num" val="0.95" gte="0"/>
        <cfvo type="num" val="0.99" gte="0"/>
      </iconSet>
    </cfRule>
  </conditionalFormatting>
  <conditionalFormatting sqref="H116:H117">
    <cfRule type="iconSet" priority="57">
      <iconSet>
        <cfvo type="percent" val="0"/>
        <cfvo type="num" val="0.95"/>
        <cfvo type="num" val="1"/>
      </iconSet>
    </cfRule>
  </conditionalFormatting>
  <conditionalFormatting sqref="H119:H124 H106:H112 H115">
    <cfRule type="iconSet" priority="52">
      <iconSet>
        <cfvo type="percent" val="0"/>
        <cfvo type="num" val="0.95" gte="0"/>
        <cfvo type="num" val="1" gte="0"/>
      </iconSet>
    </cfRule>
  </conditionalFormatting>
  <conditionalFormatting sqref="H119:H124">
    <cfRule type="iconSet" priority="53">
      <iconSet>
        <cfvo type="percent" val="0"/>
        <cfvo type="num" val="0.95"/>
        <cfvo type="num" val="1"/>
      </iconSet>
    </cfRule>
  </conditionalFormatting>
  <conditionalFormatting sqref="H125">
    <cfRule type="iconSet" priority="4">
      <iconSet>
        <cfvo type="percent" val="0"/>
        <cfvo type="num" val="0.95"/>
        <cfvo type="num" val="1"/>
      </iconSet>
    </cfRule>
    <cfRule type="iconSet" priority="5">
      <iconSet>
        <cfvo type="percent" val="0"/>
        <cfvo type="num" val="0.95" gte="0"/>
        <cfvo type="num" val="0.99" gte="0"/>
      </iconSet>
    </cfRule>
    <cfRule type="iconSet" priority="7">
      <iconSet>
        <cfvo type="percent" val="0"/>
        <cfvo type="num" val="0.95" gte="0"/>
        <cfvo type="num" val="1" gte="0"/>
      </iconSet>
    </cfRule>
    <cfRule type="iconSet" priority="6">
      <iconSet>
        <cfvo type="percent" val="0"/>
        <cfvo type="num" val="0.95" gte="0"/>
        <cfvo type="num" val="1" gte="0"/>
      </iconSet>
    </cfRule>
  </conditionalFormatting>
  <conditionalFormatting sqref="H126">
    <cfRule type="iconSet" priority="10">
      <iconSet>
        <cfvo type="percent" val="0"/>
        <cfvo type="num" val="0.95" gte="0"/>
        <cfvo type="num" val="1" gte="0"/>
      </iconSet>
    </cfRule>
    <cfRule type="iconSet" priority="11">
      <iconSet>
        <cfvo type="percent" val="0"/>
        <cfvo type="num" val="0.95" gte="0"/>
        <cfvo type="num" val="1" gte="0"/>
      </iconSet>
    </cfRule>
    <cfRule type="iconSet" priority="8">
      <iconSet>
        <cfvo type="percent" val="0"/>
        <cfvo type="num" val="0.95"/>
        <cfvo type="num" val="1"/>
      </iconSet>
    </cfRule>
    <cfRule type="iconSet" priority="9">
      <iconSet>
        <cfvo type="percent" val="0"/>
        <cfvo type="num" val="0.95" gte="0"/>
        <cfvo type="num" val="0.99" gte="0"/>
      </iconSet>
    </cfRule>
  </conditionalFormatting>
  <conditionalFormatting sqref="H127 H119:H124 H105:H112 H115">
    <cfRule type="iconSet" priority="50">
      <iconSet>
        <cfvo type="percent" val="0"/>
        <cfvo type="num" val="0.95" gte="0"/>
        <cfvo type="num" val="1" gte="0"/>
      </iconSet>
    </cfRule>
  </conditionalFormatting>
  <conditionalFormatting sqref="H127">
    <cfRule type="iconSet" priority="46">
      <iconSet>
        <cfvo type="percent" val="0"/>
        <cfvo type="num" val="0.95"/>
        <cfvo type="num" val="1"/>
      </iconSet>
    </cfRule>
  </conditionalFormatting>
  <conditionalFormatting sqref="H129:H132 H116:H118 H136:H137">
    <cfRule type="iconSet" priority="51">
      <iconSet>
        <cfvo type="percent" val="0"/>
        <cfvo type="num" val="0.95"/>
        <cfvo type="num" val="1"/>
      </iconSet>
    </cfRule>
  </conditionalFormatting>
  <conditionalFormatting sqref="H133:H135">
    <cfRule type="iconSet" priority="3">
      <iconSet>
        <cfvo type="percent" val="0"/>
        <cfvo type="num" val="0.95" gte="0"/>
        <cfvo type="num" val="0.99" gte="0"/>
      </iconSet>
    </cfRule>
    <cfRule type="iconSet" priority="2">
      <iconSet>
        <cfvo type="percent" val="0"/>
        <cfvo type="num" val="0.95"/>
        <cfvo type="num" val="1"/>
      </iconSet>
    </cfRule>
    <cfRule type="iconSet" priority="1">
      <iconSet>
        <cfvo type="percent" val="0"/>
        <cfvo type="num" val="0.95"/>
        <cfvo type="num" val="1"/>
      </iconSet>
    </cfRule>
  </conditionalFormatting>
  <conditionalFormatting sqref="H139 H105:H112 H115:H124 H127:H132 H136:H137">
    <cfRule type="iconSet" priority="48">
      <iconSet>
        <cfvo type="percent" val="0"/>
        <cfvo type="num" val="0.95" gte="0"/>
        <cfvo type="num" val="0.99" gte="0"/>
      </iconSet>
    </cfRule>
  </conditionalFormatting>
  <conditionalFormatting sqref="H139 H129:H132 H116:H118 H136:H137">
    <cfRule type="iconSet" priority="44">
      <iconSet>
        <cfvo type="percent" val="0"/>
        <cfvo type="num" val="0.95"/>
        <cfvo type="num" val="1"/>
      </iconSet>
    </cfRule>
  </conditionalFormatting>
  <conditionalFormatting sqref="H140:H145">
    <cfRule type="iconSet" priority="41">
      <iconSet>
        <cfvo type="percent" val="0"/>
        <cfvo type="num" val="0.95"/>
        <cfvo type="num" val="1"/>
      </iconSet>
    </cfRule>
    <cfRule type="iconSet" priority="42">
      <iconSet>
        <cfvo type="percent" val="0"/>
        <cfvo type="num" val="0.95"/>
        <cfvo type="num" val="1"/>
      </iconSet>
    </cfRule>
    <cfRule type="iconSet" priority="43">
      <iconSet>
        <cfvo type="percent" val="0"/>
        <cfvo type="num" val="0.95" gte="0"/>
        <cfvo type="num" val="0.99" gte="0"/>
      </iconSet>
    </cfRule>
  </conditionalFormatting>
  <printOptions horizontalCentered="1" verticalCentered="1"/>
  <pageMargins left="0.74803149606299213" right="0.74803149606299213" top="0.35" bottom="0.39370078740157483" header="0.26" footer="0.19685039370078741"/>
  <pageSetup paperSize="9" scale="26" orientation="landscape" r:id="rId1"/>
  <headerFooter alignWithMargins="0">
    <oddHeader>&amp;R&amp;"Arial,Negrita"&amp;11CUADRO No. "A1"</oddHeader>
    <oddFooter>&amp;LFecha:  &amp;D&amp;RPlanificación Nacional.- XM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FACFC4-B84B-4215-AD2D-B38D8CCA9F8B}">
  <sheetPr>
    <pageSetUpPr fitToPage="1"/>
  </sheetPr>
  <dimension ref="A1:N163"/>
  <sheetViews>
    <sheetView showGridLines="0" topLeftCell="A17" zoomScale="90" zoomScaleNormal="90" zoomScaleSheetLayoutView="85" workbookViewId="0">
      <selection activeCell="K113" sqref="K113"/>
    </sheetView>
  </sheetViews>
  <sheetFormatPr baseColWidth="10" defaultColWidth="11.44140625" defaultRowHeight="13.2" outlineLevelRow="2" x14ac:dyDescent="0.25"/>
  <cols>
    <col min="1" max="2" width="5.6640625" style="2" customWidth="1"/>
    <col min="3" max="3" width="63.6640625" style="2" customWidth="1"/>
    <col min="4" max="4" width="18.44140625" style="2" customWidth="1"/>
    <col min="5" max="5" width="1.33203125" style="2" customWidth="1"/>
    <col min="6" max="6" width="20.33203125" style="2" customWidth="1"/>
    <col min="7" max="7" width="20.44140625" style="2" customWidth="1"/>
    <col min="8" max="8" width="1.5546875" style="2" customWidth="1"/>
    <col min="9" max="9" width="18.33203125" style="2" customWidth="1"/>
    <col min="10" max="10" width="12.33203125" style="2" bestFit="1" customWidth="1"/>
    <col min="11" max="11" width="16.33203125" style="121" customWidth="1"/>
    <col min="12" max="12" width="4.44140625" style="2" customWidth="1"/>
    <col min="13" max="14" width="15.44140625" style="2" customWidth="1"/>
    <col min="15" max="16384" width="11.44140625" style="2"/>
  </cols>
  <sheetData>
    <row r="1" spans="1:14" ht="27.75" customHeight="1" x14ac:dyDescent="0.25">
      <c r="A1" s="455" t="s">
        <v>52</v>
      </c>
      <c r="B1" s="455"/>
      <c r="C1" s="455"/>
      <c r="D1" s="455"/>
      <c r="E1" s="455"/>
      <c r="F1" s="455"/>
      <c r="G1" s="455"/>
      <c r="H1" s="455"/>
      <c r="I1" s="455"/>
    </row>
    <row r="2" spans="1:14" ht="17.399999999999999" x14ac:dyDescent="0.25">
      <c r="A2" s="456" t="s">
        <v>53</v>
      </c>
      <c r="B2" s="456"/>
      <c r="C2" s="456"/>
      <c r="D2" s="456"/>
      <c r="E2" s="456"/>
      <c r="F2" s="456"/>
      <c r="G2" s="456"/>
      <c r="H2" s="456"/>
      <c r="I2" s="456"/>
    </row>
    <row r="3" spans="1:14" ht="20.25" customHeight="1" x14ac:dyDescent="0.25">
      <c r="A3" s="457" t="s">
        <v>166</v>
      </c>
      <c r="B3" s="457"/>
      <c r="C3" s="457"/>
      <c r="D3" s="457"/>
      <c r="E3" s="457"/>
      <c r="F3" s="457"/>
      <c r="G3" s="457"/>
      <c r="H3" s="457"/>
      <c r="I3" s="457"/>
    </row>
    <row r="4" spans="1:14" ht="17.25" customHeight="1" x14ac:dyDescent="0.25">
      <c r="A4" s="508" t="s">
        <v>73</v>
      </c>
      <c r="B4" s="508"/>
      <c r="C4" s="508"/>
      <c r="D4" s="508"/>
      <c r="E4" s="508"/>
      <c r="F4" s="508"/>
      <c r="G4" s="508"/>
      <c r="H4" s="508"/>
      <c r="I4" s="508"/>
      <c r="K4" s="203"/>
    </row>
    <row r="5" spans="1:14" ht="15.6" x14ac:dyDescent="0.3">
      <c r="A5" s="62"/>
      <c r="B5" s="62"/>
      <c r="C5" s="62"/>
      <c r="D5" s="62"/>
      <c r="E5" s="62"/>
      <c r="F5" s="62"/>
      <c r="G5" s="62"/>
      <c r="H5" s="62"/>
      <c r="I5" s="62"/>
      <c r="L5" s="159"/>
    </row>
    <row r="6" spans="1:14" customFormat="1" ht="31.5" customHeight="1" x14ac:dyDescent="0.3">
      <c r="A6" s="459" t="s">
        <v>42</v>
      </c>
      <c r="B6" s="460"/>
      <c r="C6" s="460"/>
      <c r="D6" s="460"/>
      <c r="E6" s="460"/>
      <c r="F6" s="460"/>
      <c r="G6" s="460"/>
      <c r="H6" s="460"/>
      <c r="I6" s="461"/>
      <c r="K6" s="122"/>
      <c r="L6" s="160"/>
    </row>
    <row r="7" spans="1:14" ht="15.6" x14ac:dyDescent="0.3">
      <c r="C7" s="3"/>
      <c r="D7" s="4"/>
      <c r="G7" s="4"/>
      <c r="L7" s="159"/>
    </row>
    <row r="8" spans="1:14" s="5" customFormat="1" ht="60" customHeight="1" x14ac:dyDescent="0.25">
      <c r="C8" s="41"/>
      <c r="D8" s="42" t="s">
        <v>138</v>
      </c>
      <c r="E8" s="6"/>
      <c r="F8" s="42" t="s">
        <v>136</v>
      </c>
      <c r="G8" s="42" t="s">
        <v>137</v>
      </c>
      <c r="H8" s="6"/>
      <c r="I8" s="42" t="s">
        <v>139</v>
      </c>
      <c r="K8" s="121"/>
    </row>
    <row r="9" spans="1:14" s="7" customFormat="1" ht="4.5" customHeight="1" x14ac:dyDescent="0.25">
      <c r="C9" s="8"/>
      <c r="D9" s="33"/>
      <c r="E9" s="10"/>
      <c r="F9" s="9"/>
      <c r="G9" s="9"/>
      <c r="H9" s="10"/>
      <c r="J9" s="5"/>
      <c r="K9" s="123"/>
    </row>
    <row r="10" spans="1:14" s="5" customFormat="1" ht="15.9" customHeight="1" x14ac:dyDescent="0.25">
      <c r="A10" s="478" t="s">
        <v>20</v>
      </c>
      <c r="B10" s="479" t="s">
        <v>21</v>
      </c>
      <c r="C10" s="98" t="s">
        <v>1</v>
      </c>
      <c r="D10" s="128">
        <f t="shared" ref="D10:D31" si="0">D105</f>
        <v>0</v>
      </c>
      <c r="E10" s="114"/>
      <c r="F10" s="128">
        <f t="shared" ref="F10" si="1">F105</f>
        <v>0</v>
      </c>
      <c r="G10" s="128">
        <f>G105-G58</f>
        <v>0</v>
      </c>
      <c r="H10" s="11"/>
      <c r="I10" s="483" t="e">
        <f>+G32/G41</f>
        <v>#DIV/0!</v>
      </c>
      <c r="K10" s="121"/>
      <c r="L10" s="121"/>
      <c r="M10" s="121"/>
      <c r="N10" s="121"/>
    </row>
    <row r="11" spans="1:14" ht="15.9" customHeight="1" outlineLevel="1" x14ac:dyDescent="0.25">
      <c r="A11" s="478"/>
      <c r="B11" s="480"/>
      <c r="C11" s="99" t="s">
        <v>43</v>
      </c>
      <c r="D11" s="36">
        <f t="shared" si="0"/>
        <v>0</v>
      </c>
      <c r="E11" s="114"/>
      <c r="F11" s="36">
        <f>F106</f>
        <v>0</v>
      </c>
      <c r="G11" s="36">
        <f>G106-G59</f>
        <v>0</v>
      </c>
      <c r="I11" s="484"/>
      <c r="J11" s="5"/>
      <c r="K11" s="120"/>
      <c r="L11" s="120"/>
      <c r="M11" s="120"/>
      <c r="N11" s="120"/>
    </row>
    <row r="12" spans="1:14" s="190" customFormat="1" ht="15.9" customHeight="1" outlineLevel="1" x14ac:dyDescent="0.25">
      <c r="A12" s="478"/>
      <c r="B12" s="480"/>
      <c r="C12" s="266" t="s">
        <v>164</v>
      </c>
      <c r="D12" s="36">
        <f t="shared" si="0"/>
        <v>0</v>
      </c>
      <c r="E12" s="36"/>
      <c r="F12" s="36">
        <f>F107</f>
        <v>0</v>
      </c>
      <c r="G12" s="36">
        <f>G107</f>
        <v>0</v>
      </c>
      <c r="I12" s="484"/>
      <c r="J12" s="189"/>
      <c r="K12" s="192"/>
      <c r="L12" s="192"/>
      <c r="M12" s="192"/>
      <c r="N12" s="192"/>
    </row>
    <row r="13" spans="1:14" s="190" customFormat="1" ht="15.9" customHeight="1" outlineLevel="1" x14ac:dyDescent="0.25">
      <c r="A13" s="478"/>
      <c r="B13" s="480"/>
      <c r="C13" s="99" t="s">
        <v>162</v>
      </c>
      <c r="D13" s="36">
        <f t="shared" si="0"/>
        <v>0</v>
      </c>
      <c r="E13" s="300"/>
      <c r="F13" s="36">
        <f>F108</f>
        <v>0</v>
      </c>
      <c r="G13" s="36">
        <f>G108</f>
        <v>0</v>
      </c>
      <c r="I13" s="484"/>
      <c r="J13" s="189"/>
      <c r="K13" s="192"/>
      <c r="L13" s="192"/>
      <c r="M13" s="192"/>
      <c r="N13" s="192"/>
    </row>
    <row r="14" spans="1:14" ht="15.9" customHeight="1" outlineLevel="1" x14ac:dyDescent="0.25">
      <c r="A14" s="478"/>
      <c r="B14" s="480"/>
      <c r="C14" s="99" t="s">
        <v>15</v>
      </c>
      <c r="D14" s="36">
        <f t="shared" si="0"/>
        <v>0</v>
      </c>
      <c r="E14" s="114"/>
      <c r="F14" s="36">
        <f t="shared" ref="F14:F31" si="2">F109</f>
        <v>0</v>
      </c>
      <c r="G14" s="36">
        <f t="shared" ref="G14:G28" si="3">G109-G60</f>
        <v>0</v>
      </c>
      <c r="I14" s="484"/>
      <c r="K14" s="120"/>
      <c r="L14" s="120"/>
      <c r="M14" s="120"/>
      <c r="N14" s="120"/>
    </row>
    <row r="15" spans="1:14" ht="15.9" customHeight="1" outlineLevel="1" x14ac:dyDescent="0.25">
      <c r="A15" s="478"/>
      <c r="B15" s="480"/>
      <c r="C15" s="99" t="s">
        <v>153</v>
      </c>
      <c r="D15" s="144">
        <f t="shared" si="0"/>
        <v>0</v>
      </c>
      <c r="E15" s="115"/>
      <c r="F15" s="144">
        <f t="shared" si="2"/>
        <v>0</v>
      </c>
      <c r="G15" s="144">
        <f t="shared" si="3"/>
        <v>0</v>
      </c>
      <c r="H15" s="68"/>
      <c r="I15" s="484"/>
      <c r="K15" s="120"/>
      <c r="L15" s="120"/>
      <c r="M15" s="120"/>
      <c r="N15" s="120"/>
    </row>
    <row r="16" spans="1:14" ht="15.9" customHeight="1" outlineLevel="1" x14ac:dyDescent="0.25">
      <c r="A16" s="478"/>
      <c r="B16" s="480"/>
      <c r="C16" s="100" t="s">
        <v>14</v>
      </c>
      <c r="D16" s="36">
        <f t="shared" si="0"/>
        <v>0</v>
      </c>
      <c r="E16" s="114"/>
      <c r="F16" s="36">
        <f t="shared" si="2"/>
        <v>0</v>
      </c>
      <c r="G16" s="36">
        <f t="shared" si="3"/>
        <v>0</v>
      </c>
      <c r="I16" s="484"/>
      <c r="K16" s="120"/>
      <c r="L16" s="120"/>
      <c r="M16" s="120"/>
      <c r="N16" s="120"/>
    </row>
    <row r="17" spans="1:14" ht="15.9" customHeight="1" outlineLevel="1" x14ac:dyDescent="0.25">
      <c r="A17" s="478"/>
      <c r="B17" s="480"/>
      <c r="C17" s="100" t="s">
        <v>13</v>
      </c>
      <c r="D17" s="36">
        <f t="shared" si="0"/>
        <v>0</v>
      </c>
      <c r="E17" s="114"/>
      <c r="F17" s="36">
        <f t="shared" si="2"/>
        <v>0</v>
      </c>
      <c r="G17" s="36">
        <f t="shared" si="3"/>
        <v>0</v>
      </c>
      <c r="I17" s="484"/>
      <c r="K17" s="120"/>
      <c r="L17" s="120"/>
      <c r="M17" s="120"/>
      <c r="N17" s="120"/>
    </row>
    <row r="18" spans="1:14" ht="15.9" customHeight="1" outlineLevel="1" x14ac:dyDescent="0.25">
      <c r="A18" s="478"/>
      <c r="B18" s="480"/>
      <c r="C18" s="100" t="s">
        <v>12</v>
      </c>
      <c r="D18" s="36">
        <f t="shared" si="0"/>
        <v>0</v>
      </c>
      <c r="E18" s="114"/>
      <c r="F18" s="36">
        <f t="shared" si="2"/>
        <v>0</v>
      </c>
      <c r="G18" s="36">
        <f t="shared" si="3"/>
        <v>0</v>
      </c>
      <c r="I18" s="484"/>
      <c r="K18" s="120"/>
      <c r="L18" s="120"/>
      <c r="M18" s="120"/>
      <c r="N18" s="120"/>
    </row>
    <row r="19" spans="1:14" ht="15.9" customHeight="1" outlineLevel="1" x14ac:dyDescent="0.25">
      <c r="A19" s="478"/>
      <c r="B19" s="480"/>
      <c r="C19" s="100" t="s">
        <v>63</v>
      </c>
      <c r="D19" s="36">
        <f t="shared" si="0"/>
        <v>0</v>
      </c>
      <c r="E19" s="114"/>
      <c r="F19" s="36">
        <f t="shared" si="2"/>
        <v>0</v>
      </c>
      <c r="G19" s="36">
        <f t="shared" si="3"/>
        <v>0</v>
      </c>
      <c r="I19" s="484"/>
      <c r="K19" s="120"/>
      <c r="L19" s="120"/>
      <c r="M19" s="120"/>
      <c r="N19" s="120"/>
    </row>
    <row r="20" spans="1:14" ht="15.9" customHeight="1" outlineLevel="1" x14ac:dyDescent="0.25">
      <c r="A20" s="478"/>
      <c r="B20" s="480"/>
      <c r="C20" s="100" t="s">
        <v>67</v>
      </c>
      <c r="D20" s="36">
        <f t="shared" si="0"/>
        <v>0</v>
      </c>
      <c r="E20" s="114"/>
      <c r="F20" s="36">
        <f t="shared" si="2"/>
        <v>0</v>
      </c>
      <c r="G20" s="36">
        <f t="shared" si="3"/>
        <v>0</v>
      </c>
      <c r="I20" s="484"/>
      <c r="K20" s="120"/>
      <c r="L20" s="120"/>
      <c r="M20" s="120"/>
      <c r="N20" s="120"/>
    </row>
    <row r="21" spans="1:14" ht="15.9" customHeight="1" x14ac:dyDescent="0.25">
      <c r="A21" s="478"/>
      <c r="B21" s="480"/>
      <c r="C21" s="101" t="s">
        <v>147</v>
      </c>
      <c r="D21" s="36">
        <f t="shared" si="0"/>
        <v>0</v>
      </c>
      <c r="E21" s="114"/>
      <c r="F21" s="36">
        <f t="shared" si="2"/>
        <v>0</v>
      </c>
      <c r="G21" s="144">
        <f t="shared" si="3"/>
        <v>0</v>
      </c>
      <c r="H21" s="11"/>
      <c r="I21" s="484"/>
      <c r="J21" s="12"/>
      <c r="K21" s="120"/>
      <c r="L21" s="120"/>
      <c r="M21" s="120"/>
      <c r="N21" s="120"/>
    </row>
    <row r="22" spans="1:14" ht="15.9" customHeight="1" x14ac:dyDescent="0.25">
      <c r="A22" s="478"/>
      <c r="B22" s="480"/>
      <c r="C22" s="101" t="s">
        <v>41</v>
      </c>
      <c r="D22" s="36">
        <f t="shared" si="0"/>
        <v>0</v>
      </c>
      <c r="E22" s="114"/>
      <c r="F22" s="36">
        <f t="shared" si="2"/>
        <v>0</v>
      </c>
      <c r="G22" s="144">
        <f t="shared" si="3"/>
        <v>0</v>
      </c>
      <c r="H22" s="11"/>
      <c r="I22" s="484"/>
      <c r="J22" s="12"/>
      <c r="K22" s="120"/>
      <c r="L22" s="120"/>
      <c r="M22" s="120"/>
      <c r="N22" s="120"/>
    </row>
    <row r="23" spans="1:14" s="5" customFormat="1" ht="15.9" customHeight="1" x14ac:dyDescent="0.25">
      <c r="A23" s="478"/>
      <c r="B23" s="480"/>
      <c r="C23" s="102" t="s">
        <v>122</v>
      </c>
      <c r="D23" s="36">
        <f t="shared" si="0"/>
        <v>0</v>
      </c>
      <c r="E23" s="114"/>
      <c r="F23" s="36">
        <f t="shared" si="2"/>
        <v>0</v>
      </c>
      <c r="G23" s="144">
        <f t="shared" si="3"/>
        <v>0</v>
      </c>
      <c r="H23" s="7"/>
      <c r="I23" s="484"/>
      <c r="K23" s="120"/>
      <c r="L23" s="120"/>
      <c r="M23" s="120"/>
      <c r="N23" s="120"/>
    </row>
    <row r="24" spans="1:14" ht="15.9" customHeight="1" x14ac:dyDescent="0.25">
      <c r="A24" s="478"/>
      <c r="B24" s="480"/>
      <c r="C24" s="102" t="s">
        <v>5</v>
      </c>
      <c r="D24" s="36">
        <f t="shared" si="0"/>
        <v>0</v>
      </c>
      <c r="E24" s="114"/>
      <c r="F24" s="36">
        <f t="shared" si="2"/>
        <v>0</v>
      </c>
      <c r="G24" s="144">
        <f t="shared" si="3"/>
        <v>0</v>
      </c>
      <c r="H24" s="11"/>
      <c r="I24" s="484"/>
      <c r="J24" s="5"/>
      <c r="K24" s="120"/>
      <c r="L24" s="120"/>
      <c r="M24" s="120"/>
      <c r="N24" s="120"/>
    </row>
    <row r="25" spans="1:14" ht="15.9" customHeight="1" x14ac:dyDescent="0.25">
      <c r="A25" s="478"/>
      <c r="B25" s="480"/>
      <c r="C25" s="102" t="s">
        <v>6</v>
      </c>
      <c r="D25" s="36">
        <f t="shared" si="0"/>
        <v>0</v>
      </c>
      <c r="E25" s="114"/>
      <c r="F25" s="36">
        <f t="shared" si="2"/>
        <v>0</v>
      </c>
      <c r="G25" s="144">
        <f t="shared" si="3"/>
        <v>0</v>
      </c>
      <c r="H25" s="11"/>
      <c r="I25" s="484"/>
      <c r="J25" s="5"/>
      <c r="K25" s="120"/>
      <c r="L25" s="120"/>
      <c r="M25" s="120"/>
      <c r="N25" s="120"/>
    </row>
    <row r="26" spans="1:14" ht="15.9" customHeight="1" x14ac:dyDescent="0.25">
      <c r="A26" s="478"/>
      <c r="B26" s="480"/>
      <c r="C26" s="102" t="s">
        <v>16</v>
      </c>
      <c r="D26" s="36">
        <f t="shared" si="0"/>
        <v>0</v>
      </c>
      <c r="E26" s="114"/>
      <c r="F26" s="36">
        <f t="shared" si="2"/>
        <v>0</v>
      </c>
      <c r="G26" s="144">
        <f t="shared" si="3"/>
        <v>0</v>
      </c>
      <c r="H26" s="11"/>
      <c r="I26" s="484"/>
      <c r="J26" s="14"/>
      <c r="K26" s="120"/>
      <c r="L26" s="120"/>
      <c r="M26" s="120"/>
      <c r="N26" s="120"/>
    </row>
    <row r="27" spans="1:14" ht="15.9" customHeight="1" x14ac:dyDescent="0.25">
      <c r="A27" s="478"/>
      <c r="B27" s="480"/>
      <c r="C27" s="102" t="s">
        <v>7</v>
      </c>
      <c r="D27" s="36">
        <f t="shared" si="0"/>
        <v>0</v>
      </c>
      <c r="E27" s="114"/>
      <c r="F27" s="36">
        <f t="shared" si="2"/>
        <v>0</v>
      </c>
      <c r="G27" s="144">
        <f t="shared" si="3"/>
        <v>0</v>
      </c>
      <c r="H27" s="11"/>
      <c r="I27" s="484"/>
      <c r="J27" s="5"/>
      <c r="K27" s="120"/>
      <c r="L27" s="120"/>
      <c r="M27" s="120"/>
      <c r="N27" s="120"/>
    </row>
    <row r="28" spans="1:14" ht="15.9" customHeight="1" x14ac:dyDescent="0.25">
      <c r="A28" s="478"/>
      <c r="B28" s="480"/>
      <c r="C28" s="102" t="s">
        <v>17</v>
      </c>
      <c r="D28" s="36">
        <f t="shared" si="0"/>
        <v>0</v>
      </c>
      <c r="E28" s="114"/>
      <c r="F28" s="36">
        <f t="shared" si="2"/>
        <v>0</v>
      </c>
      <c r="G28" s="144">
        <f t="shared" si="3"/>
        <v>0</v>
      </c>
      <c r="H28" s="11"/>
      <c r="I28" s="484"/>
      <c r="K28" s="120"/>
      <c r="L28" s="120"/>
      <c r="M28" s="120"/>
      <c r="N28" s="120"/>
    </row>
    <row r="29" spans="1:14" ht="15.9" customHeight="1" x14ac:dyDescent="0.25">
      <c r="A29" s="478"/>
      <c r="B29" s="480"/>
      <c r="C29" s="102" t="s">
        <v>57</v>
      </c>
      <c r="D29" s="36">
        <f t="shared" si="0"/>
        <v>0</v>
      </c>
      <c r="E29" s="114"/>
      <c r="F29" s="36">
        <f t="shared" si="2"/>
        <v>0</v>
      </c>
      <c r="G29" s="144">
        <f>G124-G77</f>
        <v>0</v>
      </c>
      <c r="H29" s="11"/>
      <c r="I29" s="484"/>
      <c r="K29" s="120"/>
      <c r="L29" s="120"/>
      <c r="M29" s="120"/>
      <c r="N29" s="120"/>
    </row>
    <row r="30" spans="1:14" ht="15.9" customHeight="1" x14ac:dyDescent="0.25">
      <c r="A30" s="478"/>
      <c r="B30" s="480"/>
      <c r="C30" s="102" t="s">
        <v>58</v>
      </c>
      <c r="D30" s="36">
        <f t="shared" si="0"/>
        <v>0</v>
      </c>
      <c r="E30" s="114"/>
      <c r="F30" s="36">
        <f t="shared" si="2"/>
        <v>0</v>
      </c>
      <c r="G30" s="144">
        <f>G125-G78</f>
        <v>0</v>
      </c>
      <c r="H30" s="11"/>
      <c r="I30" s="484"/>
      <c r="K30" s="120"/>
      <c r="L30" s="120"/>
      <c r="M30" s="120"/>
      <c r="N30" s="120"/>
    </row>
    <row r="31" spans="1:14" ht="15.9" customHeight="1" x14ac:dyDescent="0.25">
      <c r="A31" s="478"/>
      <c r="B31" s="480"/>
      <c r="C31" s="72" t="s">
        <v>74</v>
      </c>
      <c r="D31" s="36">
        <f t="shared" si="0"/>
        <v>0</v>
      </c>
      <c r="E31" s="114"/>
      <c r="F31" s="36">
        <f t="shared" si="2"/>
        <v>0</v>
      </c>
      <c r="G31" s="144">
        <f>G126-G79</f>
        <v>0</v>
      </c>
      <c r="H31" s="7"/>
      <c r="I31" s="484"/>
      <c r="J31" s="5"/>
      <c r="K31" s="120"/>
      <c r="L31" s="120"/>
      <c r="M31" s="120"/>
      <c r="N31" s="120"/>
    </row>
    <row r="32" spans="1:14" s="7" customFormat="1" ht="18" customHeight="1" x14ac:dyDescent="0.3">
      <c r="A32" s="478"/>
      <c r="B32" s="481"/>
      <c r="C32" s="47" t="s">
        <v>55</v>
      </c>
      <c r="D32" s="48">
        <f>+D10+SUM(D21:D31)</f>
        <v>0</v>
      </c>
      <c r="E32" s="116"/>
      <c r="F32" s="48">
        <f>+F10+SUM(F21:F31)</f>
        <v>0</v>
      </c>
      <c r="G32" s="48">
        <f>+G10+SUM(G21:G31)</f>
        <v>0</v>
      </c>
      <c r="I32" s="485"/>
      <c r="J32" s="15"/>
      <c r="K32" s="129"/>
      <c r="L32" s="129"/>
      <c r="M32" s="129"/>
      <c r="N32" s="129"/>
    </row>
    <row r="33" spans="1:14" ht="6.6" customHeight="1" x14ac:dyDescent="0.3">
      <c r="A33" s="478"/>
      <c r="B33" s="21"/>
      <c r="C33" s="34"/>
      <c r="D33" s="17"/>
      <c r="E33" s="17"/>
      <c r="F33" s="17"/>
      <c r="G33" s="17"/>
      <c r="H33" s="7"/>
      <c r="I33" s="35"/>
      <c r="J33" s="5"/>
      <c r="K33" s="129"/>
      <c r="L33" s="129"/>
      <c r="M33" s="129"/>
      <c r="N33" s="129"/>
    </row>
    <row r="34" spans="1:14" ht="18.75" customHeight="1" x14ac:dyDescent="0.25">
      <c r="A34" s="478"/>
      <c r="B34" s="486" t="s">
        <v>22</v>
      </c>
      <c r="C34" s="37" t="s">
        <v>38</v>
      </c>
      <c r="D34" s="38">
        <f>D129</f>
        <v>0</v>
      </c>
      <c r="E34" s="117"/>
      <c r="F34" s="38">
        <f>F129</f>
        <v>0</v>
      </c>
      <c r="G34" s="38">
        <f>G129-G82</f>
        <v>0</v>
      </c>
      <c r="H34" s="7"/>
      <c r="I34" s="483" t="e">
        <f>+G36/G41</f>
        <v>#DIV/0!</v>
      </c>
      <c r="K34" s="129"/>
      <c r="L34" s="129"/>
      <c r="M34" s="129"/>
      <c r="N34" s="129"/>
    </row>
    <row r="35" spans="1:14" ht="18.75" customHeight="1" x14ac:dyDescent="0.25">
      <c r="A35" s="478"/>
      <c r="B35" s="487"/>
      <c r="C35" s="39" t="s">
        <v>39</v>
      </c>
      <c r="D35" s="36">
        <f>D130</f>
        <v>0</v>
      </c>
      <c r="E35" s="117"/>
      <c r="F35" s="36">
        <f>F130</f>
        <v>0</v>
      </c>
      <c r="G35" s="36">
        <f>G130-G83</f>
        <v>0</v>
      </c>
      <c r="H35" s="7"/>
      <c r="I35" s="484"/>
      <c r="K35" s="129"/>
      <c r="L35" s="129"/>
      <c r="M35" s="129"/>
      <c r="N35" s="129"/>
    </row>
    <row r="36" spans="1:14" s="7" customFormat="1" ht="18.75" customHeight="1" x14ac:dyDescent="0.25">
      <c r="A36" s="478"/>
      <c r="B36" s="488"/>
      <c r="C36" s="96" t="s">
        <v>61</v>
      </c>
      <c r="D36" s="48">
        <f>SUM(D34:D35)</f>
        <v>0</v>
      </c>
      <c r="F36" s="48">
        <f>SUM(F34:F35)</f>
        <v>0</v>
      </c>
      <c r="G36" s="48">
        <f>SUM(G34:G35)</f>
        <v>0</v>
      </c>
      <c r="H36" s="11"/>
      <c r="I36" s="485"/>
      <c r="K36" s="120"/>
      <c r="L36" s="129"/>
    </row>
    <row r="37" spans="1:14" s="7" customFormat="1" ht="15.6" x14ac:dyDescent="0.3">
      <c r="A37" s="478"/>
      <c r="B37" s="21"/>
      <c r="C37" s="18"/>
      <c r="D37" s="94"/>
      <c r="E37" s="94"/>
      <c r="F37" s="94"/>
      <c r="G37" s="94"/>
      <c r="H37" s="11"/>
      <c r="I37" s="35"/>
      <c r="K37" s="120"/>
      <c r="L37" s="129"/>
    </row>
    <row r="38" spans="1:14" s="7" customFormat="1" ht="15.75" customHeight="1" x14ac:dyDescent="0.3">
      <c r="A38" s="478"/>
      <c r="B38" s="489" t="s">
        <v>24</v>
      </c>
      <c r="C38" s="489"/>
      <c r="D38" s="49">
        <f t="shared" ref="D38:F38" si="4">D41-D39</f>
        <v>0</v>
      </c>
      <c r="F38" s="49">
        <f t="shared" si="4"/>
        <v>0</v>
      </c>
      <c r="G38" s="49">
        <f>G41-G39</f>
        <v>0</v>
      </c>
      <c r="H38" s="11"/>
      <c r="I38" s="50" t="e">
        <f>+G38/$G$41</f>
        <v>#DIV/0!</v>
      </c>
      <c r="K38" s="125"/>
      <c r="L38" s="124"/>
    </row>
    <row r="39" spans="1:14" s="7" customFormat="1" ht="15.75" customHeight="1" x14ac:dyDescent="0.25">
      <c r="A39" s="478"/>
      <c r="B39" s="489" t="s">
        <v>25</v>
      </c>
      <c r="C39" s="489"/>
      <c r="D39" s="49">
        <f>+D21+D22+D23+D36</f>
        <v>0</v>
      </c>
      <c r="F39" s="49">
        <f>+F21+F22+F23+F36</f>
        <v>0</v>
      </c>
      <c r="G39" s="49">
        <f>+G21+G22+G23+G36</f>
        <v>0</v>
      </c>
      <c r="H39" s="61"/>
      <c r="I39" s="50" t="e">
        <f>+G39/$G$41</f>
        <v>#DIV/0!</v>
      </c>
      <c r="K39" s="125"/>
      <c r="L39" s="124"/>
    </row>
    <row r="40" spans="1:14" ht="13.8" x14ac:dyDescent="0.25">
      <c r="B40" s="21"/>
      <c r="C40" s="18"/>
      <c r="D40" s="22"/>
      <c r="E40" s="16"/>
      <c r="F40" s="20"/>
      <c r="G40" s="20"/>
      <c r="H40" s="11"/>
      <c r="I40" s="21"/>
      <c r="K40" s="120"/>
      <c r="L40" s="25"/>
    </row>
    <row r="41" spans="1:14" ht="24.75" customHeight="1" x14ac:dyDescent="0.3">
      <c r="A41" s="490" t="s">
        <v>26</v>
      </c>
      <c r="B41" s="452" t="s">
        <v>75</v>
      </c>
      <c r="C41" s="453"/>
      <c r="D41" s="43">
        <f>+D32+D36</f>
        <v>0</v>
      </c>
      <c r="E41" s="109"/>
      <c r="F41" s="43">
        <f>+F32+F36</f>
        <v>0</v>
      </c>
      <c r="G41" s="43">
        <f>+G32+G36</f>
        <v>0</v>
      </c>
      <c r="H41" s="11"/>
      <c r="I41" s="252">
        <f>G41+G52-G140</f>
        <v>0</v>
      </c>
      <c r="J41" s="295"/>
      <c r="K41" s="295"/>
      <c r="L41" s="25"/>
    </row>
    <row r="42" spans="1:14" ht="14.25" customHeight="1" x14ac:dyDescent="0.25">
      <c r="A42" s="490"/>
      <c r="B42" s="450" t="s">
        <v>49</v>
      </c>
      <c r="C42" s="451"/>
      <c r="D42" s="40"/>
      <c r="E42" s="7"/>
      <c r="F42" s="206">
        <f>F141</f>
        <v>0</v>
      </c>
      <c r="G42" s="206">
        <f>G141</f>
        <v>0</v>
      </c>
      <c r="H42" s="11"/>
      <c r="I42" s="103"/>
      <c r="K42" s="2"/>
      <c r="L42" s="25"/>
    </row>
    <row r="43" spans="1:14" ht="14.25" customHeight="1" x14ac:dyDescent="0.25">
      <c r="A43" s="490"/>
      <c r="B43" s="450" t="s">
        <v>50</v>
      </c>
      <c r="C43" s="451"/>
      <c r="D43" s="40"/>
      <c r="E43" s="7"/>
      <c r="F43" s="206">
        <f>F142</f>
        <v>0</v>
      </c>
      <c r="G43" s="206">
        <f>G142</f>
        <v>0</v>
      </c>
      <c r="H43" s="11"/>
      <c r="I43" s="103"/>
      <c r="K43" s="2"/>
      <c r="L43" s="25"/>
    </row>
    <row r="44" spans="1:14" ht="25.5" customHeight="1" x14ac:dyDescent="0.25">
      <c r="A44" s="490"/>
      <c r="B44" s="452" t="s">
        <v>76</v>
      </c>
      <c r="C44" s="453"/>
      <c r="D44" s="43">
        <f>+D41</f>
        <v>0</v>
      </c>
      <c r="E44" s="61"/>
      <c r="F44" s="45">
        <f t="shared" ref="F44" si="5">+F41-F42-F43</f>
        <v>0</v>
      </c>
      <c r="G44" s="45">
        <f>+G41-G42-G43</f>
        <v>0</v>
      </c>
      <c r="H44" s="11"/>
      <c r="I44" s="61"/>
      <c r="K44" s="125"/>
      <c r="L44" s="25"/>
    </row>
    <row r="45" spans="1:14" ht="14.25" customHeight="1" x14ac:dyDescent="0.25">
      <c r="A45" s="490"/>
      <c r="B45" s="450" t="s">
        <v>77</v>
      </c>
      <c r="C45" s="451"/>
      <c r="D45" s="51"/>
      <c r="E45" s="61"/>
      <c r="F45" s="36">
        <f>F144</f>
        <v>0</v>
      </c>
      <c r="G45" s="36">
        <f>G144</f>
        <v>0</v>
      </c>
      <c r="H45" s="11"/>
      <c r="I45" s="110"/>
      <c r="K45" s="2"/>
      <c r="L45" s="25"/>
    </row>
    <row r="46" spans="1:14" ht="33" customHeight="1" x14ac:dyDescent="0.25">
      <c r="A46" s="490"/>
      <c r="B46" s="470" t="s">
        <v>84</v>
      </c>
      <c r="C46" s="471"/>
      <c r="D46" s="43">
        <f>+D44</f>
        <v>0</v>
      </c>
      <c r="E46" s="61"/>
      <c r="F46" s="46">
        <f t="shared" ref="F46:G46" si="6">+F44-F45</f>
        <v>0</v>
      </c>
      <c r="G46" s="46">
        <f t="shared" si="6"/>
        <v>0</v>
      </c>
      <c r="H46" s="11"/>
      <c r="I46" s="61"/>
      <c r="K46" s="125"/>
      <c r="L46" s="25"/>
      <c r="M46" s="13"/>
    </row>
    <row r="47" spans="1:14" customFormat="1" ht="14.4" x14ac:dyDescent="0.3">
      <c r="K47" s="120"/>
      <c r="L47" s="126"/>
    </row>
    <row r="48" spans="1:14" customFormat="1" ht="27.75" customHeight="1" x14ac:dyDescent="0.3">
      <c r="A48" s="472" t="s">
        <v>48</v>
      </c>
      <c r="B48" s="473"/>
      <c r="C48" s="473"/>
      <c r="D48" s="473"/>
      <c r="E48" s="473"/>
      <c r="F48" s="473"/>
      <c r="G48" s="473"/>
      <c r="H48" s="473"/>
      <c r="I48" s="474"/>
      <c r="K48" s="120"/>
      <c r="L48" s="126"/>
    </row>
    <row r="49" spans="1:12" customFormat="1" ht="8.25" customHeight="1" x14ac:dyDescent="0.3">
      <c r="K49" s="120"/>
      <c r="L49" s="126"/>
    </row>
    <row r="50" spans="1:12" s="5" customFormat="1" ht="30" customHeight="1" x14ac:dyDescent="0.3">
      <c r="C50" s="41"/>
      <c r="D50" s="73" t="str">
        <f>D8</f>
        <v>Meta 
2025</v>
      </c>
      <c r="F50" s="73" t="str">
        <f>+F8</f>
        <v>Recaudación
 2024</v>
      </c>
      <c r="G50" s="73" t="str">
        <f>+G8</f>
        <v>Recaudación 
2025</v>
      </c>
      <c r="I50"/>
      <c r="K50" s="120"/>
      <c r="L50" s="28"/>
    </row>
    <row r="51" spans="1:12" s="28" customFormat="1" ht="14.4" x14ac:dyDescent="0.3">
      <c r="C51" s="233"/>
      <c r="D51" s="167"/>
      <c r="F51" s="167"/>
      <c r="G51" s="167"/>
      <c r="I51" s="126"/>
      <c r="K51" s="120"/>
    </row>
    <row r="52" spans="1:12" s="28" customFormat="1" ht="15.6" x14ac:dyDescent="0.3">
      <c r="A52" s="439" t="s">
        <v>47</v>
      </c>
      <c r="B52" s="439"/>
      <c r="C52" s="439"/>
      <c r="D52" s="81">
        <f>D55+D87+D94</f>
        <v>0</v>
      </c>
      <c r="E52"/>
      <c r="F52" s="81">
        <f>F55+F87+F94</f>
        <v>0</v>
      </c>
      <c r="G52" s="81">
        <f>G55+G87+G94</f>
        <v>0</v>
      </c>
      <c r="I52" s="126"/>
      <c r="K52" s="120"/>
    </row>
    <row r="53" spans="1:12" s="28" customFormat="1" ht="9.4499999999999993" customHeight="1" x14ac:dyDescent="0.3">
      <c r="C53" s="233"/>
      <c r="D53" s="167"/>
      <c r="F53" s="167"/>
      <c r="G53" s="167"/>
      <c r="I53" s="126"/>
      <c r="K53" s="120"/>
    </row>
    <row r="54" spans="1:12" customFormat="1" ht="8.25" customHeight="1" x14ac:dyDescent="0.3">
      <c r="K54" s="120"/>
      <c r="L54" s="126"/>
    </row>
    <row r="55" spans="1:12" s="7" customFormat="1" ht="19.5" customHeight="1" x14ac:dyDescent="0.3">
      <c r="A55" s="475" t="s">
        <v>93</v>
      </c>
      <c r="B55" s="475"/>
      <c r="C55" s="476"/>
      <c r="D55" s="194"/>
      <c r="E55"/>
      <c r="F55" s="234">
        <f>SUM(F58:F84)</f>
        <v>0</v>
      </c>
      <c r="G55" s="234">
        <f>SUM(G67:G79)+G58+G84</f>
        <v>0</v>
      </c>
      <c r="H55"/>
      <c r="I55" s="122"/>
      <c r="J55" s="194"/>
      <c r="K55" s="120"/>
      <c r="L55" s="124"/>
    </row>
    <row r="56" spans="1:12" customFormat="1" ht="6" customHeight="1" x14ac:dyDescent="0.3">
      <c r="K56" s="120"/>
      <c r="L56" s="126"/>
    </row>
    <row r="57" spans="1:12" customFormat="1" ht="0.6" customHeight="1" outlineLevel="1" x14ac:dyDescent="0.3">
      <c r="K57" s="120"/>
      <c r="L57" s="126"/>
    </row>
    <row r="58" spans="1:12" s="5" customFormat="1" ht="15.9" customHeight="1" outlineLevel="2" x14ac:dyDescent="0.3">
      <c r="A58" s="477" t="s">
        <v>20</v>
      </c>
      <c r="B58" s="511" t="s">
        <v>21</v>
      </c>
      <c r="C58" s="63" t="s">
        <v>1</v>
      </c>
      <c r="D58" s="169"/>
      <c r="E58" s="65"/>
      <c r="F58" s="78">
        <v>0</v>
      </c>
      <c r="G58" s="78">
        <v>0</v>
      </c>
      <c r="H58"/>
      <c r="I58" s="122"/>
    </row>
    <row r="59" spans="1:12" s="5" customFormat="1" ht="15.9" customHeight="1" outlineLevel="2" x14ac:dyDescent="0.3">
      <c r="A59" s="477"/>
      <c r="B59" s="511"/>
      <c r="C59" s="67" t="s">
        <v>11</v>
      </c>
      <c r="D59" s="169"/>
      <c r="E59" s="65"/>
      <c r="F59" s="68">
        <v>0</v>
      </c>
      <c r="G59" s="68">
        <v>0</v>
      </c>
      <c r="H59"/>
      <c r="I59"/>
    </row>
    <row r="60" spans="1:12" s="5" customFormat="1" ht="15.9" customHeight="1" outlineLevel="2" x14ac:dyDescent="0.3">
      <c r="A60" s="477"/>
      <c r="B60" s="511"/>
      <c r="C60" s="67" t="s">
        <v>15</v>
      </c>
      <c r="D60" s="169"/>
      <c r="E60" s="65"/>
      <c r="F60" s="68">
        <v>0</v>
      </c>
      <c r="G60" s="68">
        <v>0</v>
      </c>
      <c r="H60"/>
      <c r="I60"/>
    </row>
    <row r="61" spans="1:12" s="5" customFormat="1" ht="15.9" customHeight="1" outlineLevel="2" x14ac:dyDescent="0.3">
      <c r="A61" s="477"/>
      <c r="B61" s="511"/>
      <c r="C61" s="67" t="s">
        <v>2</v>
      </c>
      <c r="D61" s="169"/>
      <c r="E61" s="65"/>
      <c r="F61" s="68">
        <v>0</v>
      </c>
      <c r="G61" s="68">
        <v>0</v>
      </c>
      <c r="H61"/>
      <c r="I61" s="209"/>
    </row>
    <row r="62" spans="1:12" s="5" customFormat="1" ht="15.9" customHeight="1" outlineLevel="2" x14ac:dyDescent="0.3">
      <c r="A62" s="477"/>
      <c r="B62" s="511"/>
      <c r="C62" s="70" t="s">
        <v>14</v>
      </c>
      <c r="D62" s="169"/>
      <c r="E62" s="65"/>
      <c r="F62" s="68">
        <v>0</v>
      </c>
      <c r="G62" s="68">
        <v>0</v>
      </c>
      <c r="H62"/>
      <c r="I62"/>
    </row>
    <row r="63" spans="1:12" s="5" customFormat="1" ht="15.9" customHeight="1" outlineLevel="2" x14ac:dyDescent="0.3">
      <c r="A63" s="477"/>
      <c r="B63" s="511"/>
      <c r="C63" s="70" t="s">
        <v>13</v>
      </c>
      <c r="D63" s="169"/>
      <c r="E63" s="65"/>
      <c r="F63" s="68">
        <v>0</v>
      </c>
      <c r="G63" s="68">
        <v>0</v>
      </c>
      <c r="H63"/>
      <c r="I63"/>
    </row>
    <row r="64" spans="1:12" s="5" customFormat="1" ht="15.9" customHeight="1" outlineLevel="2" x14ac:dyDescent="0.3">
      <c r="A64" s="477"/>
      <c r="B64" s="511"/>
      <c r="C64" s="70" t="s">
        <v>12</v>
      </c>
      <c r="D64" s="169"/>
      <c r="E64" s="65"/>
      <c r="F64" s="68">
        <v>0</v>
      </c>
      <c r="G64" s="68">
        <v>0</v>
      </c>
      <c r="H64"/>
      <c r="I64"/>
    </row>
    <row r="65" spans="1:10" s="5" customFormat="1" ht="15.9" customHeight="1" outlineLevel="2" x14ac:dyDescent="0.3">
      <c r="A65" s="477"/>
      <c r="B65" s="511"/>
      <c r="C65" s="70" t="s">
        <v>63</v>
      </c>
      <c r="D65" s="169"/>
      <c r="E65" s="65"/>
      <c r="F65" s="68">
        <v>0</v>
      </c>
      <c r="G65" s="68">
        <v>0</v>
      </c>
      <c r="H65"/>
      <c r="I65"/>
      <c r="J65" s="12"/>
    </row>
    <row r="66" spans="1:10" s="5" customFormat="1" ht="15.9" customHeight="1" outlineLevel="2" x14ac:dyDescent="0.3">
      <c r="A66" s="477"/>
      <c r="B66" s="511"/>
      <c r="C66" s="70" t="s">
        <v>67</v>
      </c>
      <c r="D66" s="169"/>
      <c r="E66" s="65"/>
      <c r="F66" s="68">
        <v>0</v>
      </c>
      <c r="G66" s="68">
        <v>0</v>
      </c>
      <c r="H66"/>
      <c r="I66"/>
    </row>
    <row r="67" spans="1:10" s="5" customFormat="1" ht="15.9" customHeight="1" outlineLevel="2" x14ac:dyDescent="0.3">
      <c r="A67" s="477"/>
      <c r="B67" s="511"/>
      <c r="C67" s="71" t="s">
        <v>40</v>
      </c>
      <c r="D67" s="169"/>
      <c r="E67" s="65"/>
      <c r="F67" s="68">
        <v>0</v>
      </c>
      <c r="G67" s="68">
        <v>0</v>
      </c>
      <c r="H67"/>
      <c r="I67"/>
    </row>
    <row r="68" spans="1:10" s="5" customFormat="1" ht="15.9" customHeight="1" outlineLevel="2" x14ac:dyDescent="0.3">
      <c r="A68" s="477"/>
      <c r="B68" s="511"/>
      <c r="C68" s="71" t="s">
        <v>41</v>
      </c>
      <c r="D68" s="169"/>
      <c r="E68" s="65"/>
      <c r="F68" s="68">
        <v>0</v>
      </c>
      <c r="G68" s="68">
        <v>0</v>
      </c>
      <c r="H68"/>
      <c r="I68"/>
    </row>
    <row r="69" spans="1:10" s="5" customFormat="1" ht="15.9" customHeight="1" outlineLevel="2" x14ac:dyDescent="0.3">
      <c r="A69" s="477"/>
      <c r="B69" s="511"/>
      <c r="C69" s="72" t="s">
        <v>18</v>
      </c>
      <c r="D69" s="169"/>
      <c r="E69" s="65"/>
      <c r="F69" s="68">
        <v>0</v>
      </c>
      <c r="G69" s="68">
        <v>0</v>
      </c>
      <c r="H69"/>
      <c r="I69"/>
    </row>
    <row r="70" spans="1:10" s="5" customFormat="1" ht="15.9" customHeight="1" outlineLevel="2" x14ac:dyDescent="0.3">
      <c r="A70" s="477"/>
      <c r="B70" s="511"/>
      <c r="C70" s="72" t="s">
        <v>5</v>
      </c>
      <c r="D70" s="169"/>
      <c r="E70" s="65"/>
      <c r="F70" s="68">
        <v>0</v>
      </c>
      <c r="G70" s="68">
        <v>0</v>
      </c>
      <c r="H70"/>
      <c r="I70"/>
    </row>
    <row r="71" spans="1:10" s="5" customFormat="1" ht="15.9" customHeight="1" outlineLevel="2" x14ac:dyDescent="0.3">
      <c r="A71" s="477"/>
      <c r="B71" s="511"/>
      <c r="C71" s="72" t="s">
        <v>6</v>
      </c>
      <c r="D71" s="169"/>
      <c r="E71" s="65"/>
      <c r="F71" s="68">
        <v>0</v>
      </c>
      <c r="G71" s="68">
        <v>0</v>
      </c>
      <c r="H71"/>
      <c r="I71"/>
    </row>
    <row r="72" spans="1:10" s="5" customFormat="1" ht="15.9" customHeight="1" outlineLevel="2" x14ac:dyDescent="0.3">
      <c r="A72" s="477"/>
      <c r="B72" s="511"/>
      <c r="C72" s="72" t="s">
        <v>16</v>
      </c>
      <c r="D72" s="169"/>
      <c r="E72" s="65"/>
      <c r="F72" s="68">
        <v>0</v>
      </c>
      <c r="G72" s="68">
        <v>0</v>
      </c>
      <c r="H72"/>
      <c r="I72"/>
    </row>
    <row r="73" spans="1:10" s="5" customFormat="1" ht="15.9" customHeight="1" outlineLevel="2" x14ac:dyDescent="0.3">
      <c r="A73" s="477"/>
      <c r="B73" s="511"/>
      <c r="C73" s="72" t="s">
        <v>7</v>
      </c>
      <c r="D73" s="169"/>
      <c r="E73" s="65"/>
      <c r="F73" s="68">
        <v>0</v>
      </c>
      <c r="G73" s="68">
        <v>0</v>
      </c>
      <c r="H73"/>
      <c r="I73"/>
    </row>
    <row r="74" spans="1:10" s="5" customFormat="1" ht="15.9" customHeight="1" outlineLevel="2" x14ac:dyDescent="0.3">
      <c r="A74" s="477"/>
      <c r="B74" s="511"/>
      <c r="C74" s="72" t="s">
        <v>17</v>
      </c>
      <c r="D74" s="169"/>
      <c r="E74" s="65"/>
      <c r="F74" s="68">
        <v>0</v>
      </c>
      <c r="G74" s="68">
        <v>0</v>
      </c>
      <c r="H74"/>
      <c r="I74"/>
    </row>
    <row r="75" spans="1:10" s="5" customFormat="1" ht="15.9" customHeight="1" outlineLevel="2" x14ac:dyDescent="0.3">
      <c r="A75" s="477"/>
      <c r="B75" s="511"/>
      <c r="C75" s="72" t="s">
        <v>94</v>
      </c>
      <c r="D75" s="169"/>
      <c r="E75" s="65"/>
      <c r="F75" s="68">
        <v>0</v>
      </c>
      <c r="G75" s="68">
        <v>0</v>
      </c>
      <c r="H75"/>
      <c r="I75"/>
    </row>
    <row r="76" spans="1:10" s="5" customFormat="1" ht="15.9" customHeight="1" outlineLevel="2" x14ac:dyDescent="0.3">
      <c r="A76" s="477"/>
      <c r="B76" s="511"/>
      <c r="C76" s="72" t="s">
        <v>95</v>
      </c>
      <c r="D76" s="169"/>
      <c r="E76" s="65"/>
      <c r="F76" s="68">
        <v>0</v>
      </c>
      <c r="G76" s="68">
        <v>0</v>
      </c>
      <c r="H76"/>
      <c r="I76"/>
    </row>
    <row r="77" spans="1:10" s="5" customFormat="1" ht="15.9" customHeight="1" outlineLevel="2" x14ac:dyDescent="0.3">
      <c r="A77" s="477"/>
      <c r="B77" s="511"/>
      <c r="C77" s="72" t="s">
        <v>57</v>
      </c>
      <c r="D77" s="169"/>
      <c r="E77" s="65"/>
      <c r="F77" s="68">
        <v>0</v>
      </c>
      <c r="G77" s="68">
        <v>0</v>
      </c>
      <c r="H77"/>
      <c r="I77"/>
    </row>
    <row r="78" spans="1:10" s="5" customFormat="1" ht="15.9" customHeight="1" outlineLevel="2" x14ac:dyDescent="0.3">
      <c r="A78" s="477"/>
      <c r="B78" s="511"/>
      <c r="C78" s="72" t="s">
        <v>58</v>
      </c>
      <c r="D78" s="169"/>
      <c r="E78" s="65"/>
      <c r="F78" s="68">
        <v>0</v>
      </c>
      <c r="G78" s="68">
        <v>0</v>
      </c>
      <c r="H78"/>
      <c r="I78"/>
    </row>
    <row r="79" spans="1:10" s="5" customFormat="1" ht="15.9" customHeight="1" outlineLevel="2" x14ac:dyDescent="0.3">
      <c r="A79" s="477"/>
      <c r="B79" s="511"/>
      <c r="C79" s="72" t="s">
        <v>74</v>
      </c>
      <c r="D79" s="169"/>
      <c r="E79" s="65"/>
      <c r="F79" s="68">
        <v>0</v>
      </c>
      <c r="G79" s="68">
        <v>0</v>
      </c>
      <c r="H79"/>
      <c r="I79" s="122"/>
    </row>
    <row r="80" spans="1:10" s="5" customFormat="1" ht="15.9" customHeight="1" outlineLevel="2" x14ac:dyDescent="0.3">
      <c r="A80" s="477"/>
      <c r="B80" s="511"/>
      <c r="C80" s="174" t="s">
        <v>55</v>
      </c>
      <c r="D80" s="169"/>
      <c r="E80" s="65"/>
      <c r="F80" s="178">
        <f>SUM(F67:F79)+F58</f>
        <v>0</v>
      </c>
      <c r="G80" s="178">
        <f>SUM(G67:G79)+G58</f>
        <v>0</v>
      </c>
      <c r="H80"/>
      <c r="I80" s="109"/>
    </row>
    <row r="81" spans="1:12" s="5" customFormat="1" ht="6" customHeight="1" outlineLevel="2" x14ac:dyDescent="0.3">
      <c r="A81" s="477"/>
      <c r="B81" s="171"/>
      <c r="C81" s="175"/>
      <c r="D81" s="169"/>
      <c r="E81" s="173"/>
      <c r="F81" s="169"/>
      <c r="G81" s="169"/>
      <c r="H81"/>
      <c r="I81"/>
    </row>
    <row r="82" spans="1:12" s="5" customFormat="1" ht="15.9" customHeight="1" outlineLevel="2" x14ac:dyDescent="0.3">
      <c r="A82" s="477"/>
      <c r="B82" s="512" t="s">
        <v>22</v>
      </c>
      <c r="C82" s="37" t="s">
        <v>38</v>
      </c>
      <c r="D82" s="169"/>
      <c r="E82" s="65"/>
      <c r="F82" s="78">
        <v>0</v>
      </c>
      <c r="G82" s="78">
        <v>0</v>
      </c>
      <c r="H82"/>
      <c r="I82"/>
    </row>
    <row r="83" spans="1:12" s="5" customFormat="1" ht="15.9" customHeight="1" outlineLevel="2" x14ac:dyDescent="0.3">
      <c r="A83" s="477"/>
      <c r="B83" s="512"/>
      <c r="C83" s="39" t="s">
        <v>39</v>
      </c>
      <c r="D83" s="169"/>
      <c r="E83" s="65"/>
      <c r="F83" s="68">
        <v>0</v>
      </c>
      <c r="G83" s="68">
        <v>0</v>
      </c>
      <c r="H83"/>
      <c r="I83"/>
    </row>
    <row r="84" spans="1:12" s="5" customFormat="1" ht="15.9" customHeight="1" outlineLevel="2" x14ac:dyDescent="0.3">
      <c r="A84" s="477"/>
      <c r="B84" s="512"/>
      <c r="C84" s="74" t="s">
        <v>61</v>
      </c>
      <c r="D84" s="169"/>
      <c r="E84" s="65"/>
      <c r="F84" s="74">
        <v>0</v>
      </c>
      <c r="G84" s="221">
        <f>SUM(G82:G83)</f>
        <v>0</v>
      </c>
      <c r="H84"/>
      <c r="I84"/>
    </row>
    <row r="85" spans="1:12" s="28" customFormat="1" ht="15.9" customHeight="1" outlineLevel="1" x14ac:dyDescent="0.3">
      <c r="A85" s="170"/>
      <c r="B85" s="171"/>
      <c r="C85" s="172"/>
      <c r="D85" s="169"/>
      <c r="E85" s="173"/>
      <c r="F85" s="169"/>
      <c r="G85" s="169"/>
      <c r="H85" s="126"/>
      <c r="I85" s="126"/>
    </row>
    <row r="86" spans="1:12" s="28" customFormat="1" ht="15.9" customHeight="1" outlineLevel="1" x14ac:dyDescent="0.3">
      <c r="A86" s="170"/>
      <c r="B86" s="171"/>
      <c r="C86" s="172"/>
      <c r="D86" s="169"/>
      <c r="E86" s="173"/>
      <c r="F86" s="169"/>
      <c r="G86" s="169"/>
      <c r="H86" s="126"/>
      <c r="I86" s="126"/>
    </row>
    <row r="87" spans="1:12" s="28" customFormat="1" ht="15.9" customHeight="1" outlineLevel="1" x14ac:dyDescent="0.3">
      <c r="A87" s="523" t="s">
        <v>117</v>
      </c>
      <c r="B87" s="523"/>
      <c r="C87" s="524"/>
      <c r="D87" s="229">
        <f>D89+D90</f>
        <v>0</v>
      </c>
      <c r="E87" s="126"/>
      <c r="F87" s="229">
        <f>F89+F90</f>
        <v>0</v>
      </c>
      <c r="G87" s="229">
        <f>G89+G90</f>
        <v>0</v>
      </c>
      <c r="H87" s="126"/>
      <c r="I87" s="126"/>
    </row>
    <row r="88" spans="1:12" s="28" customFormat="1" ht="7.2" customHeight="1" outlineLevel="1" x14ac:dyDescent="0.3">
      <c r="A88"/>
      <c r="B88"/>
      <c r="C88"/>
      <c r="D88"/>
      <c r="E88" s="126"/>
      <c r="F88"/>
      <c r="G88"/>
      <c r="H88" s="126"/>
      <c r="I88" s="126"/>
    </row>
    <row r="89" spans="1:12" s="28" customFormat="1" ht="19.2" customHeight="1" outlineLevel="1" x14ac:dyDescent="0.3">
      <c r="A89" s="477"/>
      <c r="B89" s="525" t="s">
        <v>118</v>
      </c>
      <c r="C89" s="226" t="s">
        <v>94</v>
      </c>
      <c r="D89" s="228">
        <f>D133</f>
        <v>0</v>
      </c>
      <c r="E89" s="169"/>
      <c r="F89" s="228">
        <f>F133</f>
        <v>0</v>
      </c>
      <c r="G89" s="228">
        <f>G133-G75</f>
        <v>0</v>
      </c>
      <c r="H89" s="126"/>
      <c r="I89" s="126"/>
    </row>
    <row r="90" spans="1:12" s="28" customFormat="1" ht="19.2" customHeight="1" outlineLevel="1" x14ac:dyDescent="0.3">
      <c r="A90" s="477"/>
      <c r="B90" s="525"/>
      <c r="C90" s="227" t="s">
        <v>95</v>
      </c>
      <c r="D90" s="215">
        <f>D134</f>
        <v>0</v>
      </c>
      <c r="E90" s="169"/>
      <c r="F90" s="215">
        <f>F134</f>
        <v>0</v>
      </c>
      <c r="G90" s="215">
        <f>G134-G76</f>
        <v>0</v>
      </c>
      <c r="H90" s="126"/>
      <c r="I90" s="126"/>
    </row>
    <row r="91" spans="1:12" s="28" customFormat="1" ht="19.2" customHeight="1" outlineLevel="1" x14ac:dyDescent="0.3">
      <c r="A91" s="477"/>
      <c r="B91" s="525"/>
      <c r="C91" s="232" t="s">
        <v>119</v>
      </c>
      <c r="D91" s="230"/>
      <c r="E91" s="225"/>
      <c r="F91" s="230"/>
      <c r="G91" s="231">
        <f>SUM(G89:G90)</f>
        <v>0</v>
      </c>
      <c r="H91" s="126"/>
      <c r="I91" s="126"/>
    </row>
    <row r="92" spans="1:12" s="28" customFormat="1" ht="15.9" customHeight="1" outlineLevel="1" x14ac:dyDescent="0.3">
      <c r="A92" s="170"/>
      <c r="B92" s="171"/>
      <c r="C92" s="172"/>
      <c r="D92" s="169"/>
      <c r="E92" s="173"/>
      <c r="F92" s="169"/>
      <c r="G92" s="169"/>
      <c r="H92" s="126"/>
      <c r="I92" s="126"/>
    </row>
    <row r="93" spans="1:12" customFormat="1" ht="18.75" customHeight="1" x14ac:dyDescent="0.3">
      <c r="K93" s="120"/>
      <c r="L93" s="126"/>
    </row>
    <row r="94" spans="1:12" customFormat="1" ht="18.75" customHeight="1" x14ac:dyDescent="0.3">
      <c r="A94" s="526" t="s">
        <v>124</v>
      </c>
      <c r="B94" s="526"/>
      <c r="C94" s="527"/>
      <c r="D94" s="126"/>
      <c r="E94" s="126"/>
      <c r="F94" s="244">
        <f>F96</f>
        <v>0</v>
      </c>
      <c r="G94" s="245">
        <f>G96</f>
        <v>0</v>
      </c>
      <c r="K94" s="120"/>
      <c r="L94" s="126"/>
    </row>
    <row r="95" spans="1:12" customFormat="1" ht="6.6" customHeight="1" x14ac:dyDescent="0.3">
      <c r="D95" s="126"/>
      <c r="E95" s="126"/>
      <c r="K95" s="120"/>
      <c r="L95" s="126"/>
    </row>
    <row r="96" spans="1:12" customFormat="1" ht="18.75" customHeight="1" x14ac:dyDescent="0.3">
      <c r="A96" s="477"/>
      <c r="B96" s="528" t="s">
        <v>126</v>
      </c>
      <c r="C96" s="248" t="s">
        <v>127</v>
      </c>
      <c r="D96" s="169"/>
      <c r="E96" s="169"/>
      <c r="F96" s="78">
        <v>0</v>
      </c>
      <c r="G96" s="282">
        <v>0</v>
      </c>
      <c r="K96" s="120"/>
      <c r="L96" s="126"/>
    </row>
    <row r="97" spans="1:13" customFormat="1" ht="18.75" customHeight="1" x14ac:dyDescent="0.3">
      <c r="A97" s="477"/>
      <c r="B97" s="528"/>
      <c r="C97" s="243" t="s">
        <v>125</v>
      </c>
      <c r="D97" s="125"/>
      <c r="E97" s="225"/>
      <c r="F97" s="246">
        <f>F96</f>
        <v>0</v>
      </c>
      <c r="G97" s="247">
        <f>SUM(G96:G96)</f>
        <v>0</v>
      </c>
      <c r="K97" s="120"/>
      <c r="L97" s="126"/>
    </row>
    <row r="98" spans="1:13" customFormat="1" ht="18.75" customHeight="1" x14ac:dyDescent="0.3">
      <c r="K98" s="120"/>
      <c r="L98" s="126"/>
    </row>
    <row r="99" spans="1:13" customFormat="1" ht="18.75" customHeight="1" x14ac:dyDescent="0.3">
      <c r="K99" s="120"/>
      <c r="L99" s="126"/>
    </row>
    <row r="100" spans="1:13" customFormat="1" ht="18.75" customHeight="1" x14ac:dyDescent="0.3">
      <c r="K100" s="120"/>
      <c r="L100" s="126"/>
    </row>
    <row r="101" spans="1:13" ht="33" customHeight="1" x14ac:dyDescent="0.25">
      <c r="A101" s="491" t="s">
        <v>51</v>
      </c>
      <c r="B101" s="492"/>
      <c r="C101" s="492"/>
      <c r="D101" s="492"/>
      <c r="E101" s="492"/>
      <c r="F101" s="492"/>
      <c r="G101" s="492"/>
      <c r="H101" s="492"/>
      <c r="I101" s="493"/>
      <c r="K101" s="120"/>
      <c r="L101" s="25"/>
    </row>
    <row r="102" spans="1:13" ht="8.25" customHeight="1" x14ac:dyDescent="0.3">
      <c r="C102" s="3"/>
      <c r="D102"/>
      <c r="G102" s="4"/>
      <c r="K102" s="120"/>
      <c r="L102" s="25"/>
    </row>
    <row r="103" spans="1:13" s="5" customFormat="1" ht="51" customHeight="1" x14ac:dyDescent="0.3">
      <c r="C103" s="41"/>
      <c r="D103" s="82" t="str">
        <f>+D8</f>
        <v>Meta 
2025</v>
      </c>
      <c r="E103"/>
      <c r="F103" s="82" t="str">
        <f>+F8</f>
        <v>Recaudación
 2024</v>
      </c>
      <c r="G103" s="82" t="str">
        <f>+G8</f>
        <v>Recaudación 
2025</v>
      </c>
      <c r="H103"/>
      <c r="I103" s="82" t="str">
        <f>+I8</f>
        <v>Participación de la Recaudación 2025</v>
      </c>
      <c r="K103" s="120"/>
      <c r="L103" s="28"/>
      <c r="M103" s="28"/>
    </row>
    <row r="104" spans="1:13" customFormat="1" ht="6" customHeight="1" x14ac:dyDescent="0.3">
      <c r="K104" s="127"/>
      <c r="L104" s="126"/>
      <c r="M104" s="126"/>
    </row>
    <row r="105" spans="1:13" s="5" customFormat="1" ht="15.9" customHeight="1" x14ac:dyDescent="0.25">
      <c r="A105" s="494" t="s">
        <v>20</v>
      </c>
      <c r="B105" s="435" t="s">
        <v>21</v>
      </c>
      <c r="C105" s="98" t="s">
        <v>1</v>
      </c>
      <c r="D105" s="214"/>
      <c r="E105" s="65"/>
      <c r="F105" s="214"/>
      <c r="G105" s="214"/>
      <c r="H105" s="11"/>
      <c r="I105" s="469" t="e">
        <f>+G127/G140</f>
        <v>#DIV/0!</v>
      </c>
      <c r="J105" s="12"/>
      <c r="K105" s="239"/>
      <c r="L105" s="28"/>
      <c r="M105" s="28"/>
    </row>
    <row r="106" spans="1:13" ht="15.9" customHeight="1" outlineLevel="1" x14ac:dyDescent="0.25">
      <c r="A106" s="494"/>
      <c r="B106" s="436"/>
      <c r="C106" s="99" t="s">
        <v>43</v>
      </c>
      <c r="D106" s="68"/>
      <c r="F106" s="68"/>
      <c r="G106" s="68"/>
      <c r="I106" s="464"/>
      <c r="J106" s="12"/>
      <c r="K106" s="120"/>
      <c r="L106" s="25"/>
      <c r="M106" s="25"/>
    </row>
    <row r="107" spans="1:13" s="190" customFormat="1" ht="15.9" customHeight="1" outlineLevel="1" x14ac:dyDescent="0.25">
      <c r="A107" s="494"/>
      <c r="B107" s="436"/>
      <c r="C107" s="99" t="s">
        <v>161</v>
      </c>
      <c r="D107" s="68"/>
      <c r="E107" s="299"/>
      <c r="F107" s="68"/>
      <c r="G107" s="68"/>
      <c r="I107" s="464"/>
      <c r="J107" s="212"/>
      <c r="K107" s="192"/>
      <c r="L107" s="186"/>
    </row>
    <row r="108" spans="1:13" s="190" customFormat="1" ht="15.9" customHeight="1" outlineLevel="1" x14ac:dyDescent="0.25">
      <c r="A108" s="494"/>
      <c r="B108" s="436"/>
      <c r="C108" s="99" t="s">
        <v>162</v>
      </c>
      <c r="D108" s="68"/>
      <c r="E108" s="299"/>
      <c r="F108" s="68"/>
      <c r="G108" s="68"/>
      <c r="I108" s="464"/>
      <c r="J108" s="212"/>
      <c r="K108" s="28"/>
      <c r="L108" s="186"/>
    </row>
    <row r="109" spans="1:13" ht="15.9" customHeight="1" outlineLevel="1" x14ac:dyDescent="0.25">
      <c r="A109" s="494"/>
      <c r="B109" s="436"/>
      <c r="C109" s="99" t="s">
        <v>15</v>
      </c>
      <c r="D109" s="68"/>
      <c r="F109" s="68"/>
      <c r="G109" s="68"/>
      <c r="I109" s="464"/>
      <c r="J109" s="13"/>
      <c r="K109" s="120"/>
      <c r="L109" s="25"/>
    </row>
    <row r="110" spans="1:13" ht="15.9" customHeight="1" outlineLevel="1" x14ac:dyDescent="0.25">
      <c r="A110" s="494"/>
      <c r="B110" s="436"/>
      <c r="C110" s="99" t="s">
        <v>44</v>
      </c>
      <c r="D110" s="201"/>
      <c r="F110" s="201"/>
      <c r="G110" s="201"/>
      <c r="I110" s="464"/>
      <c r="K110" s="120"/>
      <c r="L110" s="25"/>
    </row>
    <row r="111" spans="1:13" ht="15.9" customHeight="1" outlineLevel="1" x14ac:dyDescent="0.25">
      <c r="A111" s="494"/>
      <c r="B111" s="436"/>
      <c r="C111" s="100" t="s">
        <v>14</v>
      </c>
      <c r="D111" s="68"/>
      <c r="F111" s="68"/>
      <c r="G111" s="68"/>
      <c r="I111" s="464"/>
      <c r="K111" s="120"/>
      <c r="L111" s="25"/>
    </row>
    <row r="112" spans="1:13" ht="15.9" customHeight="1" outlineLevel="1" x14ac:dyDescent="0.25">
      <c r="A112" s="494"/>
      <c r="B112" s="436"/>
      <c r="C112" s="100" t="s">
        <v>13</v>
      </c>
      <c r="D112" s="68"/>
      <c r="F112" s="68"/>
      <c r="G112" s="68"/>
      <c r="I112" s="464"/>
      <c r="K112" s="120"/>
      <c r="L112" s="25"/>
    </row>
    <row r="113" spans="1:12" ht="15.9" customHeight="1" outlineLevel="1" x14ac:dyDescent="0.25">
      <c r="A113" s="494"/>
      <c r="B113" s="436"/>
      <c r="C113" s="100" t="s">
        <v>12</v>
      </c>
      <c r="D113" s="68"/>
      <c r="F113" s="68"/>
      <c r="G113" s="68"/>
      <c r="I113" s="464"/>
      <c r="K113" s="120"/>
      <c r="L113" s="25"/>
    </row>
    <row r="114" spans="1:12" ht="15.9" customHeight="1" outlineLevel="1" x14ac:dyDescent="0.25">
      <c r="A114" s="494"/>
      <c r="B114" s="436"/>
      <c r="C114" s="100" t="s">
        <v>63</v>
      </c>
      <c r="D114" s="68"/>
      <c r="F114" s="68"/>
      <c r="G114" s="68"/>
      <c r="I114" s="464"/>
      <c r="J114" s="121"/>
      <c r="K114" s="120"/>
      <c r="L114" s="25"/>
    </row>
    <row r="115" spans="1:12" ht="15.9" customHeight="1" outlineLevel="1" x14ac:dyDescent="0.25">
      <c r="A115" s="494"/>
      <c r="B115" s="436"/>
      <c r="C115" s="100" t="s">
        <v>67</v>
      </c>
      <c r="D115" s="68"/>
      <c r="F115" s="68"/>
      <c r="G115" s="68"/>
      <c r="I115" s="464"/>
      <c r="K115" s="120"/>
      <c r="L115" s="25"/>
    </row>
    <row r="116" spans="1:12" ht="15.9" customHeight="1" x14ac:dyDescent="0.25">
      <c r="A116" s="494"/>
      <c r="B116" s="436"/>
      <c r="C116" s="101" t="s">
        <v>147</v>
      </c>
      <c r="D116" s="68"/>
      <c r="F116" s="68"/>
      <c r="G116" s="68"/>
      <c r="H116" s="11"/>
      <c r="I116" s="464"/>
      <c r="J116" s="12"/>
      <c r="K116" s="120"/>
      <c r="L116" s="25"/>
    </row>
    <row r="117" spans="1:12" ht="15.9" customHeight="1" x14ac:dyDescent="0.25">
      <c r="A117" s="494"/>
      <c r="B117" s="436"/>
      <c r="C117" s="101" t="s">
        <v>41</v>
      </c>
      <c r="D117" s="68"/>
      <c r="F117" s="68"/>
      <c r="G117" s="68"/>
      <c r="H117" s="11"/>
      <c r="I117" s="464"/>
      <c r="J117" s="5"/>
    </row>
    <row r="118" spans="1:12" s="5" customFormat="1" ht="15.9" customHeight="1" x14ac:dyDescent="0.25">
      <c r="A118" s="494"/>
      <c r="B118" s="436"/>
      <c r="C118" s="102" t="s">
        <v>122</v>
      </c>
      <c r="D118" s="68"/>
      <c r="E118" s="2"/>
      <c r="F118" s="68"/>
      <c r="G118" s="68"/>
      <c r="H118" s="7"/>
      <c r="I118" s="464"/>
      <c r="K118" s="121"/>
    </row>
    <row r="119" spans="1:12" ht="15.9" customHeight="1" x14ac:dyDescent="0.25">
      <c r="A119" s="494"/>
      <c r="B119" s="436"/>
      <c r="C119" s="102" t="s">
        <v>5</v>
      </c>
      <c r="D119" s="68"/>
      <c r="F119" s="68"/>
      <c r="G119" s="68"/>
      <c r="H119" s="11"/>
      <c r="I119" s="464"/>
      <c r="J119" s="5"/>
    </row>
    <row r="120" spans="1:12" ht="15.9" customHeight="1" x14ac:dyDescent="0.25">
      <c r="A120" s="494"/>
      <c r="B120" s="436"/>
      <c r="C120" s="102" t="s">
        <v>6</v>
      </c>
      <c r="D120" s="68"/>
      <c r="F120" s="68"/>
      <c r="G120" s="68"/>
      <c r="H120" s="11"/>
      <c r="I120" s="464"/>
      <c r="J120" s="5"/>
    </row>
    <row r="121" spans="1:12" ht="15.9" customHeight="1" x14ac:dyDescent="0.25">
      <c r="A121" s="494"/>
      <c r="B121" s="436"/>
      <c r="C121" s="102" t="s">
        <v>16</v>
      </c>
      <c r="D121" s="68"/>
      <c r="F121" s="68"/>
      <c r="G121" s="68"/>
      <c r="H121" s="11"/>
      <c r="I121" s="464"/>
      <c r="J121" s="14"/>
    </row>
    <row r="122" spans="1:12" ht="15.9" customHeight="1" x14ac:dyDescent="0.25">
      <c r="A122" s="494"/>
      <c r="B122" s="436"/>
      <c r="C122" s="102" t="s">
        <v>7</v>
      </c>
      <c r="D122" s="68"/>
      <c r="F122" s="68"/>
      <c r="G122" s="68"/>
      <c r="H122" s="11"/>
      <c r="I122" s="464"/>
      <c r="J122" s="5"/>
    </row>
    <row r="123" spans="1:12" ht="15.9" customHeight="1" x14ac:dyDescent="0.25">
      <c r="A123" s="494"/>
      <c r="B123" s="436"/>
      <c r="C123" s="102" t="s">
        <v>169</v>
      </c>
      <c r="D123" s="68"/>
      <c r="F123" s="68"/>
      <c r="G123" s="68"/>
      <c r="H123" s="11"/>
      <c r="I123" s="464"/>
    </row>
    <row r="124" spans="1:12" ht="15.9" customHeight="1" x14ac:dyDescent="0.25">
      <c r="A124" s="494"/>
      <c r="B124" s="436"/>
      <c r="C124" s="102" t="s">
        <v>57</v>
      </c>
      <c r="D124" s="68"/>
      <c r="F124" s="68"/>
      <c r="G124" s="68"/>
      <c r="H124" s="11"/>
      <c r="I124" s="464"/>
    </row>
    <row r="125" spans="1:12" ht="15.9" customHeight="1" x14ac:dyDescent="0.25">
      <c r="A125" s="494"/>
      <c r="B125" s="436"/>
      <c r="C125" s="102" t="s">
        <v>58</v>
      </c>
      <c r="D125" s="68"/>
      <c r="F125" s="68"/>
      <c r="G125" s="68"/>
      <c r="H125" s="11"/>
      <c r="I125" s="464"/>
    </row>
    <row r="126" spans="1:12" ht="15.9" customHeight="1" x14ac:dyDescent="0.25">
      <c r="A126" s="494"/>
      <c r="B126" s="436"/>
      <c r="C126" s="72" t="s">
        <v>74</v>
      </c>
      <c r="D126" s="68"/>
      <c r="F126" s="68"/>
      <c r="G126" s="68"/>
      <c r="H126" s="11"/>
      <c r="I126" s="464"/>
    </row>
    <row r="127" spans="1:12" s="7" customFormat="1" ht="18" customHeight="1" x14ac:dyDescent="0.25">
      <c r="A127" s="494"/>
      <c r="B127" s="437"/>
      <c r="C127" s="83" t="s">
        <v>55</v>
      </c>
      <c r="D127" s="84">
        <f>+D105+D116+D117+SUM(D118:D126)</f>
        <v>0</v>
      </c>
      <c r="E127" s="61"/>
      <c r="F127" s="84">
        <f>+F105+F116+F117+SUM(F118:F126)</f>
        <v>0</v>
      </c>
      <c r="G127" s="84">
        <f>+G105+G116+G117+SUM(G118:G126)</f>
        <v>0</v>
      </c>
      <c r="I127" s="465"/>
      <c r="J127" s="15"/>
      <c r="K127" s="123"/>
    </row>
    <row r="128" spans="1:12" ht="10.5" customHeight="1" x14ac:dyDescent="0.3">
      <c r="A128" s="494"/>
      <c r="B128" s="21"/>
      <c r="C128" s="34"/>
      <c r="D128" s="17"/>
      <c r="E128" s="17"/>
      <c r="F128" s="17"/>
      <c r="G128" s="17"/>
      <c r="H128" s="7"/>
      <c r="I128" s="35"/>
      <c r="J128" s="5"/>
    </row>
    <row r="129" spans="1:13" ht="18.75" customHeight="1" x14ac:dyDescent="0.25">
      <c r="A129" s="494"/>
      <c r="B129" s="466" t="s">
        <v>22</v>
      </c>
      <c r="C129" s="76" t="s">
        <v>38</v>
      </c>
      <c r="D129" s="78"/>
      <c r="E129" s="77"/>
      <c r="F129" s="78"/>
      <c r="G129" s="78"/>
      <c r="H129" s="7"/>
      <c r="I129" s="469" t="e">
        <f>+G131/G140</f>
        <v>#DIV/0!</v>
      </c>
    </row>
    <row r="130" spans="1:13" ht="18.75" customHeight="1" x14ac:dyDescent="0.25">
      <c r="A130" s="494"/>
      <c r="B130" s="467"/>
      <c r="C130" s="79" t="s">
        <v>39</v>
      </c>
      <c r="D130" s="68"/>
      <c r="E130" s="77"/>
      <c r="F130" s="68"/>
      <c r="G130" s="68"/>
      <c r="H130" s="7"/>
      <c r="I130" s="464"/>
    </row>
    <row r="131" spans="1:13" s="7" customFormat="1" ht="18.75" customHeight="1" x14ac:dyDescent="0.3">
      <c r="A131" s="494"/>
      <c r="B131" s="468"/>
      <c r="C131" s="97" t="s">
        <v>61</v>
      </c>
      <c r="D131" s="84">
        <f>SUM(D129:D130)</f>
        <v>0</v>
      </c>
      <c r="F131" s="84">
        <f>SUM(F129:F130)</f>
        <v>0</v>
      </c>
      <c r="G131" s="84">
        <f>SUM(G129:G130)</f>
        <v>0</v>
      </c>
      <c r="H131" s="11"/>
      <c r="I131" s="465"/>
      <c r="K131" s="123"/>
    </row>
    <row r="132" spans="1:13" s="7" customFormat="1" ht="9" customHeight="1" x14ac:dyDescent="0.3">
      <c r="A132" s="494"/>
      <c r="B132" s="237"/>
      <c r="C132" s="238"/>
      <c r="D132" s="125"/>
      <c r="E132" s="124"/>
      <c r="F132" s="125"/>
      <c r="G132" s="125"/>
      <c r="H132" s="239"/>
      <c r="I132" s="240"/>
      <c r="K132" s="123"/>
    </row>
    <row r="133" spans="1:13" s="7" customFormat="1" ht="18.75" customHeight="1" x14ac:dyDescent="0.25">
      <c r="A133" s="494"/>
      <c r="B133" s="466" t="s">
        <v>120</v>
      </c>
      <c r="C133" s="226" t="s">
        <v>94</v>
      </c>
      <c r="D133" s="78"/>
      <c r="E133" s="208"/>
      <c r="F133" s="78"/>
      <c r="G133" s="78"/>
      <c r="I133" s="469" t="e">
        <f>+G135/G144</f>
        <v>#DIV/0!</v>
      </c>
      <c r="K133" s="123"/>
    </row>
    <row r="134" spans="1:13" s="7" customFormat="1" ht="18.75" customHeight="1" x14ac:dyDescent="0.25">
      <c r="A134" s="494"/>
      <c r="B134" s="467"/>
      <c r="C134" s="227" t="s">
        <v>95</v>
      </c>
      <c r="D134" s="68"/>
      <c r="E134" s="216"/>
      <c r="F134" s="68"/>
      <c r="G134" s="68"/>
      <c r="I134" s="464"/>
      <c r="K134" s="123"/>
    </row>
    <row r="135" spans="1:13" s="7" customFormat="1" ht="18.75" customHeight="1" x14ac:dyDescent="0.3">
      <c r="A135" s="494"/>
      <c r="B135" s="468"/>
      <c r="C135" s="97" t="s">
        <v>128</v>
      </c>
      <c r="D135" s="84">
        <f>SUM(D133:D134)</f>
        <v>0</v>
      </c>
      <c r="F135" s="84">
        <f>SUM(F133:F134)</f>
        <v>0</v>
      </c>
      <c r="G135" s="84">
        <f>SUM(G133:G134)</f>
        <v>0</v>
      </c>
      <c r="H135" s="11"/>
      <c r="I135" s="465"/>
      <c r="K135" s="123"/>
    </row>
    <row r="136" spans="1:13" s="7" customFormat="1" ht="18.75" customHeight="1" x14ac:dyDescent="0.3">
      <c r="A136" s="494"/>
      <c r="B136" s="237"/>
      <c r="C136" s="238"/>
      <c r="D136" s="125"/>
      <c r="E136" s="124"/>
      <c r="F136" s="125"/>
      <c r="G136" s="125"/>
      <c r="H136" s="239"/>
      <c r="I136" s="240"/>
      <c r="K136" s="123"/>
    </row>
    <row r="137" spans="1:13" s="7" customFormat="1" ht="15.75" customHeight="1" x14ac:dyDescent="0.3">
      <c r="A137" s="494"/>
      <c r="B137" s="482" t="s">
        <v>24</v>
      </c>
      <c r="C137" s="482"/>
      <c r="D137" s="85">
        <f>D140-D138</f>
        <v>0</v>
      </c>
      <c r="F137" s="85">
        <f t="shared" ref="F137:G137" si="7">F140-F138</f>
        <v>0</v>
      </c>
      <c r="G137" s="85">
        <f t="shared" si="7"/>
        <v>0</v>
      </c>
      <c r="H137" s="11"/>
      <c r="I137" s="249" t="e">
        <f>+G137/$G$140</f>
        <v>#DIV/0!</v>
      </c>
      <c r="K137" s="123"/>
    </row>
    <row r="138" spans="1:13" s="7" customFormat="1" ht="15.75" customHeight="1" x14ac:dyDescent="0.25">
      <c r="A138" s="494"/>
      <c r="B138" s="482" t="s">
        <v>25</v>
      </c>
      <c r="C138" s="482"/>
      <c r="D138" s="85">
        <f>+D116+D117+D118+D131</f>
        <v>0</v>
      </c>
      <c r="F138" s="85">
        <f>+G116+G117+F118+F131</f>
        <v>0</v>
      </c>
      <c r="G138" s="85">
        <f>+G116+G117+G118+G131</f>
        <v>0</v>
      </c>
      <c r="H138" s="61"/>
      <c r="I138" s="249" t="e">
        <f>+G138/$G$140</f>
        <v>#DIV/0!</v>
      </c>
      <c r="K138" s="123"/>
    </row>
    <row r="139" spans="1:13" ht="13.8" x14ac:dyDescent="0.25">
      <c r="B139" s="21"/>
      <c r="C139" s="18"/>
      <c r="D139" s="22"/>
      <c r="E139" s="7"/>
      <c r="F139" s="20"/>
      <c r="G139" s="20"/>
      <c r="H139" s="11"/>
      <c r="I139" s="21"/>
    </row>
    <row r="140" spans="1:13" ht="26.25" customHeight="1" x14ac:dyDescent="0.3">
      <c r="A140" s="501" t="s">
        <v>26</v>
      </c>
      <c r="B140" s="495" t="s">
        <v>129</v>
      </c>
      <c r="C140" s="496"/>
      <c r="D140" s="87">
        <f>+D127+D131+D135</f>
        <v>0</v>
      </c>
      <c r="E140"/>
      <c r="F140" s="87">
        <f>+F127+F131+F135</f>
        <v>0</v>
      </c>
      <c r="G140" s="87">
        <f>+G127+G131+G135</f>
        <v>0</v>
      </c>
      <c r="H140" s="11"/>
      <c r="I140" s="286">
        <v>0</v>
      </c>
      <c r="J140" s="273">
        <v>4.8195943236351013E-8</v>
      </c>
      <c r="K140" s="297">
        <v>3.2596290111541748E-9</v>
      </c>
      <c r="M140" s="13"/>
    </row>
    <row r="141" spans="1:13" ht="14.25" customHeight="1" x14ac:dyDescent="0.25">
      <c r="A141" s="501"/>
      <c r="B141" s="497" t="s">
        <v>130</v>
      </c>
      <c r="C141" s="498"/>
      <c r="D141" s="88"/>
      <c r="E141" s="77"/>
      <c r="F141" s="204"/>
      <c r="G141" s="204"/>
      <c r="H141" s="11"/>
      <c r="I141" s="286"/>
      <c r="J141" s="13"/>
      <c r="M141" s="176"/>
    </row>
    <row r="142" spans="1:13" ht="14.25" customHeight="1" x14ac:dyDescent="0.25">
      <c r="A142" s="501"/>
      <c r="B142" s="497" t="s">
        <v>131</v>
      </c>
      <c r="C142" s="498"/>
      <c r="D142" s="88"/>
      <c r="E142" s="77"/>
      <c r="F142" s="301"/>
      <c r="G142" s="301"/>
      <c r="H142" s="11"/>
      <c r="I142" s="286"/>
    </row>
    <row r="143" spans="1:13" ht="27.45" customHeight="1" x14ac:dyDescent="0.3">
      <c r="A143" s="501"/>
      <c r="B143" s="495" t="s">
        <v>132</v>
      </c>
      <c r="C143" s="496"/>
      <c r="D143" s="87"/>
      <c r="E143"/>
      <c r="F143" s="89">
        <f>+F140-F141-F142</f>
        <v>0</v>
      </c>
      <c r="G143" s="89">
        <f>+G140-G141-G142</f>
        <v>0</v>
      </c>
      <c r="H143" s="11"/>
      <c r="I143" s="61"/>
    </row>
    <row r="144" spans="1:13" ht="14.25" customHeight="1" x14ac:dyDescent="0.3">
      <c r="A144" s="501"/>
      <c r="B144" s="497" t="s">
        <v>133</v>
      </c>
      <c r="C144" s="498"/>
      <c r="D144" s="90"/>
      <c r="E144" s="91"/>
      <c r="F144" s="204"/>
      <c r="G144" s="78"/>
      <c r="H144" s="11"/>
      <c r="I144" s="61"/>
    </row>
    <row r="145" spans="1:11" ht="38.25" customHeight="1" x14ac:dyDescent="0.3">
      <c r="A145" s="501"/>
      <c r="B145" s="499" t="s">
        <v>134</v>
      </c>
      <c r="C145" s="500"/>
      <c r="D145" s="87"/>
      <c r="E145"/>
      <c r="F145" s="93">
        <f>+F143-F144</f>
        <v>0</v>
      </c>
      <c r="G145" s="93">
        <f>+G143-G144</f>
        <v>0</v>
      </c>
      <c r="H145" s="11"/>
      <c r="I145" s="103"/>
      <c r="J145" s="13"/>
    </row>
    <row r="146" spans="1:11" customFormat="1" ht="15" customHeight="1" x14ac:dyDescent="0.3">
      <c r="A146" s="503" t="s">
        <v>167</v>
      </c>
      <c r="B146" s="503"/>
      <c r="C146" s="503"/>
      <c r="F146" s="109"/>
      <c r="G146" s="109"/>
      <c r="J146" s="122"/>
      <c r="K146" s="121"/>
    </row>
    <row r="147" spans="1:11" ht="24" customHeight="1" x14ac:dyDescent="0.25">
      <c r="A147" s="510" t="s">
        <v>92</v>
      </c>
      <c r="B147" s="510"/>
      <c r="C147" s="510"/>
      <c r="D147" s="510"/>
      <c r="E147" s="510"/>
      <c r="F147" s="510"/>
      <c r="G147" s="510"/>
      <c r="H147" s="510"/>
      <c r="I147" s="510"/>
    </row>
    <row r="148" spans="1:11" ht="13.2" customHeight="1" x14ac:dyDescent="0.25">
      <c r="A148" s="454" t="s">
        <v>165</v>
      </c>
      <c r="B148" s="454"/>
      <c r="C148" s="454"/>
      <c r="D148" s="454"/>
      <c r="E148" s="454"/>
      <c r="F148" s="454"/>
      <c r="G148" s="454"/>
      <c r="H148" s="454"/>
      <c r="I148" s="454"/>
    </row>
    <row r="149" spans="1:11" ht="13.2" customHeight="1" x14ac:dyDescent="0.25">
      <c r="A149" s="454" t="s">
        <v>46</v>
      </c>
      <c r="B149" s="454"/>
      <c r="C149" s="454"/>
      <c r="D149" s="454"/>
      <c r="E149" s="454"/>
      <c r="F149" s="454"/>
      <c r="G149" s="454"/>
      <c r="H149" s="454"/>
      <c r="I149" s="454"/>
    </row>
    <row r="150" spans="1:11" ht="13.2" customHeight="1" x14ac:dyDescent="0.25">
      <c r="A150" s="454" t="s">
        <v>123</v>
      </c>
      <c r="B150" s="454"/>
      <c r="C150" s="454"/>
      <c r="D150" s="454"/>
      <c r="E150" s="454"/>
      <c r="F150" s="454"/>
      <c r="G150" s="454"/>
      <c r="H150" s="454"/>
      <c r="I150" s="454"/>
      <c r="K150" s="2"/>
    </row>
    <row r="151" spans="1:11" ht="13.2" customHeight="1" x14ac:dyDescent="0.25">
      <c r="A151" s="454" t="s">
        <v>81</v>
      </c>
      <c r="B151" s="454"/>
      <c r="C151" s="454"/>
      <c r="D151" s="454"/>
      <c r="E151" s="454"/>
      <c r="F151" s="454"/>
      <c r="G151" s="454"/>
      <c r="H151" s="454"/>
      <c r="I151" s="454"/>
      <c r="K151" s="2"/>
    </row>
    <row r="152" spans="1:11" ht="13.2" customHeight="1" x14ac:dyDescent="0.25">
      <c r="A152" s="454" t="s">
        <v>82</v>
      </c>
      <c r="B152" s="454"/>
      <c r="C152" s="454"/>
      <c r="D152" s="454"/>
      <c r="E152" s="454"/>
      <c r="F152" s="454"/>
      <c r="G152" s="454"/>
      <c r="H152" s="454"/>
      <c r="I152" s="454"/>
      <c r="K152" s="2"/>
    </row>
    <row r="153" spans="1:11" ht="13.2" customHeight="1" x14ac:dyDescent="0.25">
      <c r="A153" s="454" t="s">
        <v>83</v>
      </c>
      <c r="B153" s="454"/>
      <c r="C153" s="454"/>
      <c r="D153" s="454"/>
      <c r="E153" s="454"/>
      <c r="F153" s="454"/>
      <c r="G153" s="454"/>
      <c r="H153" s="454"/>
      <c r="I153" s="454"/>
      <c r="K153" s="2"/>
    </row>
    <row r="154" spans="1:11" ht="13.2" customHeight="1" x14ac:dyDescent="0.25">
      <c r="A154" s="454" t="s">
        <v>146</v>
      </c>
      <c r="B154" s="454"/>
      <c r="C154" s="454"/>
      <c r="D154" s="278"/>
      <c r="E154" s="278"/>
      <c r="F154" s="278"/>
      <c r="G154" s="278"/>
      <c r="H154" s="278"/>
      <c r="I154" s="278"/>
      <c r="K154" s="2"/>
    </row>
    <row r="155" spans="1:11" ht="22.95" customHeight="1" x14ac:dyDescent="0.3">
      <c r="A155" s="454" t="s">
        <v>145</v>
      </c>
      <c r="B155" s="454"/>
      <c r="C155" s="454"/>
      <c r="D155" s="454"/>
      <c r="E155" s="454"/>
      <c r="F155" s="454"/>
      <c r="G155" s="454"/>
      <c r="H155" s="454"/>
      <c r="I155" s="454"/>
      <c r="K155"/>
    </row>
    <row r="156" spans="1:11" ht="22.95" customHeight="1" x14ac:dyDescent="0.25">
      <c r="A156" s="454" t="s">
        <v>158</v>
      </c>
      <c r="B156" s="454"/>
      <c r="C156" s="454"/>
      <c r="D156" s="454"/>
      <c r="E156" s="454"/>
      <c r="F156" s="454"/>
      <c r="G156" s="454"/>
      <c r="H156" s="454"/>
      <c r="I156" s="454"/>
      <c r="K156" s="2"/>
    </row>
    <row r="157" spans="1:11" ht="18.600000000000001" customHeight="1" x14ac:dyDescent="0.25">
      <c r="A157" s="454" t="s">
        <v>148</v>
      </c>
      <c r="B157" s="454"/>
      <c r="C157" s="454"/>
      <c r="D157" s="454"/>
      <c r="E157" s="454"/>
      <c r="F157" s="454"/>
      <c r="G157" s="454"/>
      <c r="H157" s="278"/>
      <c r="I157" s="278"/>
      <c r="K157" s="2"/>
    </row>
    <row r="158" spans="1:11" ht="18.600000000000001" customHeight="1" x14ac:dyDescent="0.25">
      <c r="A158" s="454" t="s">
        <v>163</v>
      </c>
      <c r="B158" s="454"/>
      <c r="C158" s="454"/>
      <c r="D158" s="454"/>
      <c r="E158" s="454"/>
      <c r="F158" s="454"/>
      <c r="G158" s="454"/>
      <c r="H158" s="454"/>
      <c r="I158" s="454"/>
      <c r="K158" s="2"/>
    </row>
    <row r="159" spans="1:11" ht="25.95" customHeight="1" x14ac:dyDescent="0.25">
      <c r="A159" s="509" t="s">
        <v>35</v>
      </c>
      <c r="B159" s="509"/>
      <c r="C159" s="509"/>
      <c r="D159" s="162"/>
      <c r="E159" s="162"/>
      <c r="F159" s="162"/>
      <c r="G159" s="162"/>
      <c r="H159" s="162"/>
      <c r="I159" s="162"/>
    </row>
    <row r="160" spans="1:11" ht="15" customHeight="1" x14ac:dyDescent="0.25">
      <c r="A160" s="509" t="s">
        <v>168</v>
      </c>
      <c r="B160" s="509"/>
      <c r="C160" s="509"/>
      <c r="D160" s="509"/>
      <c r="E160" s="509"/>
      <c r="F160" s="509"/>
      <c r="G160" s="20"/>
      <c r="H160" s="7"/>
      <c r="I160" s="21"/>
    </row>
    <row r="161" spans="1:9" ht="15" customHeight="1" x14ac:dyDescent="0.25">
      <c r="A161" s="509" t="s">
        <v>68</v>
      </c>
      <c r="B161" s="509"/>
      <c r="C161" s="509"/>
      <c r="D161" s="509"/>
      <c r="E161" s="509"/>
      <c r="F161" s="509"/>
      <c r="G161" s="24"/>
      <c r="H161" s="24"/>
      <c r="I161" s="24"/>
    </row>
    <row r="162" spans="1:9" ht="15" customHeight="1" x14ac:dyDescent="0.25">
      <c r="A162" s="509" t="s">
        <v>9</v>
      </c>
      <c r="B162" s="509"/>
      <c r="C162" s="509"/>
      <c r="D162" s="509"/>
      <c r="E162" s="509"/>
      <c r="F162" s="509"/>
      <c r="G162" s="24"/>
      <c r="H162" s="24"/>
      <c r="I162" s="24"/>
    </row>
    <row r="163" spans="1:9" x14ac:dyDescent="0.25">
      <c r="C163" s="24"/>
      <c r="D163" s="24"/>
      <c r="E163" s="23"/>
      <c r="F163" s="23"/>
      <c r="G163" s="24"/>
      <c r="H163" s="24"/>
      <c r="I163" s="24"/>
    </row>
  </sheetData>
  <mergeCells count="67">
    <mergeCell ref="I10:I32"/>
    <mergeCell ref="B34:B36"/>
    <mergeCell ref="I34:I36"/>
    <mergeCell ref="A1:I1"/>
    <mergeCell ref="A2:I2"/>
    <mergeCell ref="A3:I3"/>
    <mergeCell ref="A4:I4"/>
    <mergeCell ref="A6:I6"/>
    <mergeCell ref="B38:C38"/>
    <mergeCell ref="B39:C39"/>
    <mergeCell ref="A41:A46"/>
    <mergeCell ref="B41:C41"/>
    <mergeCell ref="B42:C42"/>
    <mergeCell ref="B43:C43"/>
    <mergeCell ref="B44:C44"/>
    <mergeCell ref="B45:C45"/>
    <mergeCell ref="B46:C46"/>
    <mergeCell ref="A10:A39"/>
    <mergeCell ref="B10:B32"/>
    <mergeCell ref="A48:I48"/>
    <mergeCell ref="A52:C52"/>
    <mergeCell ref="A55:C55"/>
    <mergeCell ref="A58:A84"/>
    <mergeCell ref="B58:B80"/>
    <mergeCell ref="B82:B84"/>
    <mergeCell ref="A87:C87"/>
    <mergeCell ref="A89:A91"/>
    <mergeCell ref="B89:B91"/>
    <mergeCell ref="A94:C94"/>
    <mergeCell ref="A96:A97"/>
    <mergeCell ref="B96:B97"/>
    <mergeCell ref="A101:I101"/>
    <mergeCell ref="A105:A138"/>
    <mergeCell ref="B105:B127"/>
    <mergeCell ref="I105:I127"/>
    <mergeCell ref="B129:B131"/>
    <mergeCell ref="I129:I131"/>
    <mergeCell ref="B133:B135"/>
    <mergeCell ref="I133:I135"/>
    <mergeCell ref="B137:C137"/>
    <mergeCell ref="B138:C138"/>
    <mergeCell ref="A151:I151"/>
    <mergeCell ref="A140:A145"/>
    <mergeCell ref="B140:C140"/>
    <mergeCell ref="B141:C141"/>
    <mergeCell ref="B142:C142"/>
    <mergeCell ref="B143:C143"/>
    <mergeCell ref="B144:C144"/>
    <mergeCell ref="B145:C145"/>
    <mergeCell ref="A146:C146"/>
    <mergeCell ref="A147:I147"/>
    <mergeCell ref="A148:I148"/>
    <mergeCell ref="A149:I149"/>
    <mergeCell ref="A150:I150"/>
    <mergeCell ref="A162:C162"/>
    <mergeCell ref="D162:F162"/>
    <mergeCell ref="A152:I152"/>
    <mergeCell ref="A153:I153"/>
    <mergeCell ref="A154:C154"/>
    <mergeCell ref="A155:I155"/>
    <mergeCell ref="A156:I156"/>
    <mergeCell ref="A157:G157"/>
    <mergeCell ref="A158:I158"/>
    <mergeCell ref="A159:C159"/>
    <mergeCell ref="A160:F160"/>
    <mergeCell ref="A161:C161"/>
    <mergeCell ref="D161:F161"/>
  </mergeCells>
  <conditionalFormatting sqref="H9">
    <cfRule type="iconSet" priority="40">
      <iconSet>
        <cfvo type="percent" val="0"/>
        <cfvo type="num" val="0.95"/>
        <cfvo type="num" val="1"/>
      </iconSet>
    </cfRule>
    <cfRule type="iconSet" priority="39">
      <iconSet>
        <cfvo type="percent" val="0"/>
        <cfvo type="num" val="0.95" gte="0"/>
        <cfvo type="num" val="0.99" gte="0"/>
      </iconSet>
    </cfRule>
    <cfRule type="iconSet" priority="38">
      <iconSet>
        <cfvo type="percent" val="0"/>
        <cfvo type="num" val="0.95" gte="0"/>
        <cfvo type="num" val="1" gte="0"/>
      </iconSet>
    </cfRule>
  </conditionalFormatting>
  <conditionalFormatting sqref="H10">
    <cfRule type="iconSet" priority="36">
      <iconSet>
        <cfvo type="percent" val="0"/>
        <cfvo type="num" val="0.95"/>
        <cfvo type="num" val="1"/>
      </iconSet>
    </cfRule>
  </conditionalFormatting>
  <conditionalFormatting sqref="H11:H14 H16:H17 H20">
    <cfRule type="iconSet" priority="34">
      <iconSet>
        <cfvo type="percent" val="0"/>
        <cfvo type="num" val="0.95"/>
        <cfvo type="num" val="1"/>
      </iconSet>
    </cfRule>
  </conditionalFormatting>
  <conditionalFormatting sqref="H18">
    <cfRule type="iconSet" priority="24">
      <iconSet>
        <cfvo type="percent" val="0"/>
        <cfvo type="num" val="0.95"/>
        <cfvo type="num" val="1"/>
      </iconSet>
    </cfRule>
    <cfRule type="iconSet" priority="26">
      <iconSet>
        <cfvo type="percent" val="0"/>
        <cfvo type="num" val="0.95" gte="0"/>
        <cfvo type="num" val="1" gte="0"/>
      </iconSet>
    </cfRule>
    <cfRule type="iconSet" priority="27">
      <iconSet>
        <cfvo type="percent" val="0"/>
        <cfvo type="num" val="0.95" gte="0"/>
        <cfvo type="num" val="1" gte="0"/>
      </iconSet>
    </cfRule>
    <cfRule type="iconSet" priority="25">
      <iconSet>
        <cfvo type="percent" val="0"/>
        <cfvo type="num" val="0.95" gte="0"/>
        <cfvo type="num" val="0.99" gte="0"/>
      </iconSet>
    </cfRule>
  </conditionalFormatting>
  <conditionalFormatting sqref="H19">
    <cfRule type="iconSet" priority="23">
      <iconSet>
        <cfvo type="percent" val="0"/>
        <cfvo type="num" val="0.95" gte="0"/>
        <cfvo type="num" val="1" gte="0"/>
      </iconSet>
    </cfRule>
    <cfRule type="iconSet" priority="20">
      <iconSet>
        <cfvo type="percent" val="0"/>
        <cfvo type="num" val="0.95"/>
        <cfvo type="num" val="1"/>
      </iconSet>
    </cfRule>
    <cfRule type="iconSet" priority="21">
      <iconSet>
        <cfvo type="percent" val="0"/>
        <cfvo type="num" val="0.95" gte="0"/>
        <cfvo type="num" val="0.99" gte="0"/>
      </iconSet>
    </cfRule>
    <cfRule type="iconSet" priority="22">
      <iconSet>
        <cfvo type="percent" val="0"/>
        <cfvo type="num" val="0.95" gte="0"/>
        <cfvo type="num" val="1" gte="0"/>
      </iconSet>
    </cfRule>
  </conditionalFormatting>
  <conditionalFormatting sqref="H21:H22">
    <cfRule type="iconSet" priority="31">
      <iconSet>
        <cfvo type="percent" val="0"/>
        <cfvo type="num" val="0.95"/>
        <cfvo type="num" val="1"/>
      </iconSet>
    </cfRule>
  </conditionalFormatting>
  <conditionalFormatting sqref="H24:H30">
    <cfRule type="iconSet" priority="54">
      <iconSet>
        <cfvo type="percent" val="0"/>
        <cfvo type="num" val="0.95"/>
        <cfvo type="num" val="1"/>
      </iconSet>
    </cfRule>
  </conditionalFormatting>
  <conditionalFormatting sqref="H24:H31 H11:H14 H16:H17 H20">
    <cfRule type="iconSet" priority="55">
      <iconSet>
        <cfvo type="percent" val="0"/>
        <cfvo type="num" val="0.95" gte="0"/>
        <cfvo type="num" val="1" gte="0"/>
      </iconSet>
    </cfRule>
  </conditionalFormatting>
  <conditionalFormatting sqref="H24:H32 H10:H14 H16:H17 H20">
    <cfRule type="iconSet" priority="56">
      <iconSet>
        <cfvo type="percent" val="0"/>
        <cfvo type="num" val="0.95" gte="0"/>
        <cfvo type="num" val="1" gte="0"/>
      </iconSet>
    </cfRule>
  </conditionalFormatting>
  <conditionalFormatting sqref="H31">
    <cfRule type="iconSet" priority="49">
      <iconSet>
        <cfvo type="percent" val="0"/>
        <cfvo type="num" val="0.95"/>
        <cfvo type="num" val="1"/>
      </iconSet>
    </cfRule>
  </conditionalFormatting>
  <conditionalFormatting sqref="H32">
    <cfRule type="iconSet" priority="35">
      <iconSet>
        <cfvo type="percent" val="0"/>
        <cfvo type="num" val="0.95"/>
        <cfvo type="num" val="1"/>
      </iconSet>
    </cfRule>
  </conditionalFormatting>
  <conditionalFormatting sqref="H34:H38 H21:H23 H40">
    <cfRule type="iconSet" priority="33">
      <iconSet>
        <cfvo type="percent" val="0"/>
        <cfvo type="num" val="0.95"/>
        <cfvo type="num" val="1"/>
      </iconSet>
    </cfRule>
  </conditionalFormatting>
  <conditionalFormatting sqref="H34:H38 H21:H23">
    <cfRule type="iconSet" priority="32">
      <iconSet>
        <cfvo type="percent" val="0"/>
        <cfvo type="num" val="0.95"/>
        <cfvo type="num" val="1"/>
      </iconSet>
    </cfRule>
  </conditionalFormatting>
  <conditionalFormatting sqref="H40 H10:H14 H16:H17 H20:H38">
    <cfRule type="iconSet" priority="37">
      <iconSet>
        <cfvo type="percent" val="0"/>
        <cfvo type="num" val="0.95" gte="0"/>
        <cfvo type="num" val="0.99" gte="0"/>
      </iconSet>
    </cfRule>
  </conditionalFormatting>
  <conditionalFormatting sqref="H41:H46">
    <cfRule type="iconSet" priority="28">
      <iconSet>
        <cfvo type="percent" val="0"/>
        <cfvo type="num" val="0.95"/>
        <cfvo type="num" val="1"/>
      </iconSet>
    </cfRule>
    <cfRule type="iconSet" priority="29">
      <iconSet>
        <cfvo type="percent" val="0"/>
        <cfvo type="num" val="0.95"/>
        <cfvo type="num" val="1"/>
      </iconSet>
    </cfRule>
    <cfRule type="iconSet" priority="30">
      <iconSet>
        <cfvo type="percent" val="0"/>
        <cfvo type="num" val="0.95" gte="0"/>
        <cfvo type="num" val="0.99" gte="0"/>
      </iconSet>
    </cfRule>
  </conditionalFormatting>
  <conditionalFormatting sqref="H105">
    <cfRule type="iconSet" priority="47">
      <iconSet>
        <cfvo type="percent" val="0"/>
        <cfvo type="num" val="0.95"/>
        <cfvo type="num" val="1"/>
      </iconSet>
    </cfRule>
  </conditionalFormatting>
  <conditionalFormatting sqref="H106:H112 H115">
    <cfRule type="iconSet" priority="45">
      <iconSet>
        <cfvo type="percent" val="0"/>
        <cfvo type="num" val="0.95"/>
        <cfvo type="num" val="1"/>
      </iconSet>
    </cfRule>
  </conditionalFormatting>
  <conditionalFormatting sqref="H113">
    <cfRule type="iconSet" priority="14">
      <iconSet>
        <cfvo type="percent" val="0"/>
        <cfvo type="num" val="0.95" gte="0"/>
        <cfvo type="num" val="1" gte="0"/>
      </iconSet>
    </cfRule>
    <cfRule type="iconSet" priority="13">
      <iconSet>
        <cfvo type="percent" val="0"/>
        <cfvo type="num" val="0.95" gte="0"/>
        <cfvo type="num" val="0.99" gte="0"/>
      </iconSet>
    </cfRule>
    <cfRule type="iconSet" priority="15">
      <iconSet>
        <cfvo type="percent" val="0"/>
        <cfvo type="num" val="0.95" gte="0"/>
        <cfvo type="num" val="1" gte="0"/>
      </iconSet>
    </cfRule>
    <cfRule type="iconSet" priority="12">
      <iconSet>
        <cfvo type="percent" val="0"/>
        <cfvo type="num" val="0.95"/>
        <cfvo type="num" val="1"/>
      </iconSet>
    </cfRule>
  </conditionalFormatting>
  <conditionalFormatting sqref="H114">
    <cfRule type="iconSet" priority="19">
      <iconSet>
        <cfvo type="percent" val="0"/>
        <cfvo type="num" val="0.95" gte="0"/>
        <cfvo type="num" val="1" gte="0"/>
      </iconSet>
    </cfRule>
    <cfRule type="iconSet" priority="18">
      <iconSet>
        <cfvo type="percent" val="0"/>
        <cfvo type="num" val="0.95" gte="0"/>
        <cfvo type="num" val="1" gte="0"/>
      </iconSet>
    </cfRule>
    <cfRule type="iconSet" priority="16">
      <iconSet>
        <cfvo type="percent" val="0"/>
        <cfvo type="num" val="0.95"/>
        <cfvo type="num" val="1"/>
      </iconSet>
    </cfRule>
    <cfRule type="iconSet" priority="17">
      <iconSet>
        <cfvo type="percent" val="0"/>
        <cfvo type="num" val="0.95" gte="0"/>
        <cfvo type="num" val="0.99" gte="0"/>
      </iconSet>
    </cfRule>
  </conditionalFormatting>
  <conditionalFormatting sqref="H116:H117">
    <cfRule type="iconSet" priority="57">
      <iconSet>
        <cfvo type="percent" val="0"/>
        <cfvo type="num" val="0.95"/>
        <cfvo type="num" val="1"/>
      </iconSet>
    </cfRule>
  </conditionalFormatting>
  <conditionalFormatting sqref="H119:H124 H106:H112 H115">
    <cfRule type="iconSet" priority="52">
      <iconSet>
        <cfvo type="percent" val="0"/>
        <cfvo type="num" val="0.95" gte="0"/>
        <cfvo type="num" val="1" gte="0"/>
      </iconSet>
    </cfRule>
  </conditionalFormatting>
  <conditionalFormatting sqref="H119:H124">
    <cfRule type="iconSet" priority="53">
      <iconSet>
        <cfvo type="percent" val="0"/>
        <cfvo type="num" val="0.95"/>
        <cfvo type="num" val="1"/>
      </iconSet>
    </cfRule>
  </conditionalFormatting>
  <conditionalFormatting sqref="H125">
    <cfRule type="iconSet" priority="4">
      <iconSet>
        <cfvo type="percent" val="0"/>
        <cfvo type="num" val="0.95"/>
        <cfvo type="num" val="1"/>
      </iconSet>
    </cfRule>
    <cfRule type="iconSet" priority="5">
      <iconSet>
        <cfvo type="percent" val="0"/>
        <cfvo type="num" val="0.95" gte="0"/>
        <cfvo type="num" val="0.99" gte="0"/>
      </iconSet>
    </cfRule>
    <cfRule type="iconSet" priority="7">
      <iconSet>
        <cfvo type="percent" val="0"/>
        <cfvo type="num" val="0.95" gte="0"/>
        <cfvo type="num" val="1" gte="0"/>
      </iconSet>
    </cfRule>
    <cfRule type="iconSet" priority="6">
      <iconSet>
        <cfvo type="percent" val="0"/>
        <cfvo type="num" val="0.95" gte="0"/>
        <cfvo type="num" val="1" gte="0"/>
      </iconSet>
    </cfRule>
  </conditionalFormatting>
  <conditionalFormatting sqref="H126">
    <cfRule type="iconSet" priority="10">
      <iconSet>
        <cfvo type="percent" val="0"/>
        <cfvo type="num" val="0.95" gte="0"/>
        <cfvo type="num" val="1" gte="0"/>
      </iconSet>
    </cfRule>
    <cfRule type="iconSet" priority="11">
      <iconSet>
        <cfvo type="percent" val="0"/>
        <cfvo type="num" val="0.95" gte="0"/>
        <cfvo type="num" val="1" gte="0"/>
      </iconSet>
    </cfRule>
    <cfRule type="iconSet" priority="8">
      <iconSet>
        <cfvo type="percent" val="0"/>
        <cfvo type="num" val="0.95"/>
        <cfvo type="num" val="1"/>
      </iconSet>
    </cfRule>
    <cfRule type="iconSet" priority="9">
      <iconSet>
        <cfvo type="percent" val="0"/>
        <cfvo type="num" val="0.95" gte="0"/>
        <cfvo type="num" val="0.99" gte="0"/>
      </iconSet>
    </cfRule>
  </conditionalFormatting>
  <conditionalFormatting sqref="H127 H119:H124 H105:H112 H115">
    <cfRule type="iconSet" priority="50">
      <iconSet>
        <cfvo type="percent" val="0"/>
        <cfvo type="num" val="0.95" gte="0"/>
        <cfvo type="num" val="1" gte="0"/>
      </iconSet>
    </cfRule>
  </conditionalFormatting>
  <conditionalFormatting sqref="H127">
    <cfRule type="iconSet" priority="46">
      <iconSet>
        <cfvo type="percent" val="0"/>
        <cfvo type="num" val="0.95"/>
        <cfvo type="num" val="1"/>
      </iconSet>
    </cfRule>
  </conditionalFormatting>
  <conditionalFormatting sqref="H129:H132 H116:H118 H136:H137">
    <cfRule type="iconSet" priority="51">
      <iconSet>
        <cfvo type="percent" val="0"/>
        <cfvo type="num" val="0.95"/>
        <cfvo type="num" val="1"/>
      </iconSet>
    </cfRule>
  </conditionalFormatting>
  <conditionalFormatting sqref="H133:H135">
    <cfRule type="iconSet" priority="3">
      <iconSet>
        <cfvo type="percent" val="0"/>
        <cfvo type="num" val="0.95" gte="0"/>
        <cfvo type="num" val="0.99" gte="0"/>
      </iconSet>
    </cfRule>
    <cfRule type="iconSet" priority="2">
      <iconSet>
        <cfvo type="percent" val="0"/>
        <cfvo type="num" val="0.95"/>
        <cfvo type="num" val="1"/>
      </iconSet>
    </cfRule>
    <cfRule type="iconSet" priority="1">
      <iconSet>
        <cfvo type="percent" val="0"/>
        <cfvo type="num" val="0.95"/>
        <cfvo type="num" val="1"/>
      </iconSet>
    </cfRule>
  </conditionalFormatting>
  <conditionalFormatting sqref="H139 H105:H112 H115:H124 H127:H132 H136:H137">
    <cfRule type="iconSet" priority="48">
      <iconSet>
        <cfvo type="percent" val="0"/>
        <cfvo type="num" val="0.95" gte="0"/>
        <cfvo type="num" val="0.99" gte="0"/>
      </iconSet>
    </cfRule>
  </conditionalFormatting>
  <conditionalFormatting sqref="H139 H129:H132 H116:H118 H136:H137">
    <cfRule type="iconSet" priority="44">
      <iconSet>
        <cfvo type="percent" val="0"/>
        <cfvo type="num" val="0.95"/>
        <cfvo type="num" val="1"/>
      </iconSet>
    </cfRule>
  </conditionalFormatting>
  <conditionalFormatting sqref="H140:H145">
    <cfRule type="iconSet" priority="41">
      <iconSet>
        <cfvo type="percent" val="0"/>
        <cfvo type="num" val="0.95"/>
        <cfvo type="num" val="1"/>
      </iconSet>
    </cfRule>
    <cfRule type="iconSet" priority="42">
      <iconSet>
        <cfvo type="percent" val="0"/>
        <cfvo type="num" val="0.95"/>
        <cfvo type="num" val="1"/>
      </iconSet>
    </cfRule>
    <cfRule type="iconSet" priority="43">
      <iconSet>
        <cfvo type="percent" val="0"/>
        <cfvo type="num" val="0.95" gte="0"/>
        <cfvo type="num" val="0.99" gte="0"/>
      </iconSet>
    </cfRule>
  </conditionalFormatting>
  <printOptions horizontalCentered="1" verticalCentered="1"/>
  <pageMargins left="0.74803149606299213" right="0.74803149606299213" top="0.35" bottom="0.39370078740157483" header="0.26" footer="0.19685039370078741"/>
  <pageSetup paperSize="9" scale="26" orientation="landscape" r:id="rId1"/>
  <headerFooter alignWithMargins="0">
    <oddHeader>&amp;R&amp;"Arial,Negrita"&amp;11CUADRO No. "A1"</oddHeader>
    <oddFooter>&amp;LFecha:  &amp;D&amp;RPlanificación Nacional.- XM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M154"/>
  <sheetViews>
    <sheetView showGridLines="0" tabSelected="1" topLeftCell="A38" zoomScaleNormal="100" zoomScaleSheetLayoutView="80" workbookViewId="0">
      <selection activeCell="C90" sqref="C90"/>
    </sheetView>
  </sheetViews>
  <sheetFormatPr baseColWidth="10" defaultColWidth="11.44140625" defaultRowHeight="13.2" outlineLevelRow="2" x14ac:dyDescent="0.25"/>
  <cols>
    <col min="1" max="2" width="5.6640625" style="2" customWidth="1"/>
    <col min="3" max="3" width="63.6640625" style="2" customWidth="1"/>
    <col min="4" max="4" width="18.44140625" style="2" customWidth="1"/>
    <col min="5" max="5" width="1.33203125" style="2" customWidth="1"/>
    <col min="6" max="6" width="20.33203125" style="2" customWidth="1"/>
    <col min="7" max="7" width="20.44140625" style="2" customWidth="1"/>
    <col min="8" max="8" width="1.5546875" style="2" customWidth="1"/>
    <col min="9" max="9" width="15.5546875" style="2" customWidth="1"/>
    <col min="10" max="10" width="14.6640625" style="2" bestFit="1" customWidth="1"/>
    <col min="11" max="13" width="13" style="2" bestFit="1" customWidth="1"/>
    <col min="14" max="16384" width="11.44140625" style="2"/>
  </cols>
  <sheetData>
    <row r="1" spans="1:10" ht="27.75" customHeight="1" x14ac:dyDescent="0.25">
      <c r="A1" s="455" t="s">
        <v>52</v>
      </c>
      <c r="B1" s="455"/>
      <c r="C1" s="455"/>
      <c r="D1" s="455"/>
      <c r="E1" s="455"/>
      <c r="F1" s="455"/>
      <c r="G1" s="455"/>
      <c r="H1" s="455"/>
      <c r="I1" s="455"/>
    </row>
    <row r="2" spans="1:10" ht="17.399999999999999" x14ac:dyDescent="0.25">
      <c r="A2" s="456" t="s">
        <v>53</v>
      </c>
      <c r="B2" s="456"/>
      <c r="C2" s="456"/>
      <c r="D2" s="456"/>
      <c r="E2" s="456"/>
      <c r="F2" s="456"/>
      <c r="G2" s="456"/>
      <c r="H2" s="456"/>
      <c r="I2" s="456"/>
    </row>
    <row r="3" spans="1:10" ht="20.25" customHeight="1" x14ac:dyDescent="0.25">
      <c r="A3" s="457" t="s">
        <v>223</v>
      </c>
      <c r="B3" s="457"/>
      <c r="C3" s="457"/>
      <c r="D3" s="457"/>
      <c r="E3" s="457"/>
      <c r="F3" s="457"/>
      <c r="G3" s="457"/>
      <c r="H3" s="457"/>
      <c r="I3" s="457"/>
    </row>
    <row r="4" spans="1:10" ht="17.25" customHeight="1" x14ac:dyDescent="0.25">
      <c r="A4" s="458" t="s">
        <v>19</v>
      </c>
      <c r="B4" s="458"/>
      <c r="C4" s="458"/>
      <c r="D4" s="458"/>
      <c r="E4" s="458"/>
      <c r="F4" s="458"/>
      <c r="G4" s="458"/>
      <c r="H4" s="458"/>
      <c r="I4" s="458"/>
    </row>
    <row r="5" spans="1:10" ht="15.6" x14ac:dyDescent="0.3">
      <c r="A5" s="62"/>
      <c r="B5" s="62"/>
      <c r="C5" s="62"/>
      <c r="D5" s="62"/>
      <c r="E5" s="62"/>
      <c r="F5" s="62"/>
      <c r="G5" s="62"/>
      <c r="H5" s="62"/>
      <c r="I5" s="62"/>
    </row>
    <row r="6" spans="1:10" customFormat="1" ht="31.5" customHeight="1" x14ac:dyDescent="0.3">
      <c r="A6" s="459" t="s">
        <v>42</v>
      </c>
      <c r="B6" s="460"/>
      <c r="C6" s="460"/>
      <c r="D6" s="460"/>
      <c r="E6" s="460"/>
      <c r="F6" s="460"/>
      <c r="G6" s="460"/>
      <c r="H6" s="460"/>
      <c r="I6" s="461"/>
    </row>
    <row r="7" spans="1:10" ht="15.6" x14ac:dyDescent="0.3">
      <c r="C7" s="3"/>
      <c r="D7" s="4"/>
      <c r="G7" s="4"/>
    </row>
    <row r="8" spans="1:10" s="5" customFormat="1" ht="60" customHeight="1" x14ac:dyDescent="0.25">
      <c r="C8" s="41"/>
      <c r="D8" s="42" t="s">
        <v>213</v>
      </c>
      <c r="E8" s="6"/>
      <c r="F8" s="42" t="s">
        <v>172</v>
      </c>
      <c r="G8" s="42" t="s">
        <v>173</v>
      </c>
      <c r="H8" s="6"/>
      <c r="I8" s="42" t="s">
        <v>175</v>
      </c>
    </row>
    <row r="9" spans="1:10" s="7" customFormat="1" ht="4.5" customHeight="1" x14ac:dyDescent="0.25">
      <c r="C9" s="8"/>
      <c r="D9" s="33"/>
      <c r="E9" s="10"/>
      <c r="F9" s="9"/>
      <c r="G9" s="9"/>
      <c r="H9" s="10"/>
      <c r="J9" s="5"/>
    </row>
    <row r="10" spans="1:10" s="5" customFormat="1" ht="15.9" customHeight="1" x14ac:dyDescent="0.25">
      <c r="A10" s="478" t="s">
        <v>20</v>
      </c>
      <c r="B10" s="479" t="s">
        <v>21</v>
      </c>
      <c r="C10" s="98" t="s">
        <v>1</v>
      </c>
      <c r="D10" s="214">
        <f>'Ene 2026'!D10+'Feb 2026'!D10+'Mar 2026'!D10+'Abr 2026'!D10+'May 2026'!D10+'Jun 2026'!D10+'Jul 2026'!D10+'Ago 2026'!D10+'Sept 2026'!D10+'Oct 2025'!D10+'Nov2025'!D10+'Dic2025'!D10</f>
        <v>6108210.6945399996</v>
      </c>
      <c r="E10" s="65"/>
      <c r="F10" s="214">
        <f>'Ene 2026'!F10+'Feb 2026'!F10+'Mar 2026'!F10+'Abr 2026'!F10+'May 2026'!F10+'Jun 2026'!F10+'Jul 2026'!F10+'Ago 2026'!F10+'Sept 2026'!F10+'Oct 2025'!F10+'Nov2025'!F10+'Dic2025'!F10</f>
        <v>5198682.686789996</v>
      </c>
      <c r="G10" s="214">
        <f>'Ene 2026'!G10+'Feb 2026'!G10+'Mar 2026'!G10+'Abr 2026'!G10+'May 2026'!G10+'Jun 2026'!G10+'Jul 2026'!G10+'Ago 2026'!G10+'Sept 2026'!G10+'Oct 2025'!G10+'Nov2025'!G10+'Dic2025'!G10</f>
        <v>6334906.8981999978</v>
      </c>
      <c r="H10" s="11"/>
      <c r="I10" s="483">
        <f>+G32/G41</f>
        <v>0.8593979492378403</v>
      </c>
    </row>
    <row r="11" spans="1:10" ht="15.9" customHeight="1" outlineLevel="1" x14ac:dyDescent="0.25">
      <c r="A11" s="478"/>
      <c r="B11" s="480"/>
      <c r="C11" s="99" t="s">
        <v>43</v>
      </c>
      <c r="D11" s="68">
        <f>'Ene 2026'!D11+'Feb 2026'!D11+'Mar 2026'!D11+'Abr 2026'!D11+'May 2026'!D11+'Jun 2026'!D11+'Jul 2026'!D11+'Ago 2026'!D11+'Sept 2026'!D11+'Oct 2025'!D11+'Nov2025'!D11+'Dic2025'!D11</f>
        <v>3219844.194829999</v>
      </c>
      <c r="F11" s="68">
        <f>'Ene 2026'!F11+'Feb 2026'!F11+'Mar 2026'!F11+'Abr 2026'!F11+'May 2026'!F11+'Jun 2026'!F11+'Jul 2026'!F11+'Ago 2026'!F11+'Sept 2026'!F11+'Oct 2025'!F11+'Nov2025'!F11+'Dic2025'!F11</f>
        <v>2689646.2646900015</v>
      </c>
      <c r="G11" s="68">
        <f>'Ene 2026'!G11+'Feb 2026'!G11+'Mar 2026'!G11+'Abr 2026'!G11+'May 2026'!G11+'Jun 2026'!G11+'Jul 2026'!G11+'Ago 2026'!G11+'Sept 2026'!G11+'Oct 2025'!G11+'Nov2025'!G11+'Dic2025'!G11</f>
        <v>3318583.8580199974</v>
      </c>
      <c r="H11" s="36"/>
      <c r="I11" s="484"/>
      <c r="J11" s="5"/>
    </row>
    <row r="12" spans="1:10" s="190" customFormat="1" ht="15.9" customHeight="1" outlineLevel="1" x14ac:dyDescent="0.25">
      <c r="A12" s="478"/>
      <c r="B12" s="480"/>
      <c r="C12" s="266" t="s">
        <v>183</v>
      </c>
      <c r="D12" s="68">
        <f>'Ene 2026'!D12+'Feb 2026'!D12+'Mar 2026'!D12+'Abr 2026'!D12+'May 2026'!D12+'Jun 2026'!D12+'Jul 2026'!D12+'Ago 2026'!D12+'Sept 2026'!D12+'Oct 2025'!D12+'Nov2025'!D12+'Dic2025'!D12</f>
        <v>1764806.18674</v>
      </c>
      <c r="F12" s="68">
        <f>'Ene 2026'!F12+'Feb 2026'!F12+'Mar 2026'!F12+'Abr 2026'!F12+'May 2026'!F12+'Jun 2026'!F12+'Jul 2026'!F12+'Ago 2026'!F12+'Sept 2026'!F12+'Oct 2025'!F12+'Nov2025'!F12+'Dic2025'!F12</f>
        <v>1561267.9299000001</v>
      </c>
      <c r="G12" s="68">
        <f>'Ene 2026'!G12+'Feb 2026'!G12+'Mar 2026'!G12+'Abr 2026'!G12+'May 2026'!G12+'Jun 2026'!G12+'Jul 2026'!G12+'Ago 2026'!G12+'Sept 2026'!G12+'Oct 2025'!G12+'Nov2025'!G12+'Dic2025'!G12</f>
        <v>1762561.7610000002</v>
      </c>
      <c r="H12" s="188"/>
      <c r="I12" s="484"/>
      <c r="J12" s="189"/>
    </row>
    <row r="13" spans="1:10" s="190" customFormat="1" ht="15.9" customHeight="1" outlineLevel="1" x14ac:dyDescent="0.25">
      <c r="A13" s="478"/>
      <c r="B13" s="480"/>
      <c r="C13" s="99" t="s">
        <v>182</v>
      </c>
      <c r="D13" s="68">
        <f>'Ene 2026'!D13+'Feb 2026'!D13+'Mar 2026'!D13+'Abr 2026'!D13+'May 2026'!D13+'Jun 2026'!D13+'Jul 2026'!D13+'Ago 2026'!D13+'Sept 2026'!D13+'Oct 2025'!D13+'Nov2025'!D13+'Dic2025'!D13</f>
        <v>16061.873820000001</v>
      </c>
      <c r="F13" s="68">
        <f>'Ene 2026'!F13+'Feb 2026'!F13+'Mar 2026'!F13+'Abr 2026'!F13+'May 2026'!F13+'Jun 2026'!F13+'Jul 2026'!F13+'Ago 2026'!F13+'Sept 2026'!F13+'Oct 2025'!F13+'Nov2025'!F13+'Dic2025'!F13</f>
        <v>0</v>
      </c>
      <c r="G13" s="68">
        <f>'Ene 2026'!G13+'Feb 2026'!G13+'Mar 2026'!G13+'Abr 2026'!G13+'May 2026'!G13+'Jun 2026'!G13+'Jul 2026'!G13+'Ago 2026'!G13+'Sept 2026'!G13+'Oct 2025'!G13+'Nov2025'!G13+'Dic2025'!G13</f>
        <v>133785.48570000002</v>
      </c>
      <c r="H13" s="188"/>
      <c r="I13" s="484"/>
      <c r="J13" s="189"/>
    </row>
    <row r="14" spans="1:10" ht="15.9" customHeight="1" outlineLevel="1" x14ac:dyDescent="0.25">
      <c r="A14" s="478"/>
      <c r="B14" s="480"/>
      <c r="C14" s="99" t="s">
        <v>15</v>
      </c>
      <c r="D14" s="68">
        <f>'Ene 2026'!D14+'Feb 2026'!D14+'Mar 2026'!D14+'Abr 2026'!D14+'May 2026'!D14+'Jun 2026'!D14+'Jul 2026'!D14+'Ago 2026'!D14+'Sept 2026'!D14+'Oct 2025'!D14+'Nov2025'!D14+'Dic2025'!D14</f>
        <v>331.08787000000007</v>
      </c>
      <c r="F14" s="68">
        <f>'Ene 2026'!F14+'Feb 2026'!F14+'Mar 2026'!F14+'Abr 2026'!F14+'May 2026'!F14+'Jun 2026'!F14+'Jul 2026'!F14+'Ago 2026'!F14+'Sept 2026'!F14+'Oct 2025'!F14+'Nov2025'!F14+'Dic2025'!F14</f>
        <v>509.32545000000215</v>
      </c>
      <c r="G14" s="68">
        <f>'Ene 2026'!G14+'Feb 2026'!G14+'Mar 2026'!G14+'Abr 2026'!G14+'May 2026'!G14+'Jun 2026'!G14+'Jul 2026'!G14+'Ago 2026'!G14+'Sept 2026'!G14+'Oct 2025'!G14+'Nov2025'!G14+'Dic2025'!G14</f>
        <v>511.74039000000005</v>
      </c>
      <c r="H14" s="36"/>
      <c r="I14" s="484"/>
      <c r="J14" s="5"/>
    </row>
    <row r="15" spans="1:10" ht="15.9" customHeight="1" outlineLevel="1" x14ac:dyDescent="0.25">
      <c r="A15" s="478"/>
      <c r="B15" s="480"/>
      <c r="C15" s="99" t="s">
        <v>44</v>
      </c>
      <c r="D15" s="414">
        <f>'Ene 2026'!D15+'Feb 2026'!D15+'Mar 2026'!D15+'Abr 2026'!D15+'May 2026'!D15+'Jun 2026'!D15+'Jul 2026'!D15+'Ago 2026'!D15+'Sept 2026'!D15+'Oct 2025'!D15+'Nov2025'!D15+'Dic2025'!D15</f>
        <v>1107167.3512800001</v>
      </c>
      <c r="E15" s="5"/>
      <c r="F15" s="414">
        <f>'Ene 2026'!F15+'Feb 2026'!F15+'Mar 2026'!F15+'Abr 2026'!F15+'May 2026'!F15+'Jun 2026'!F15+'Jul 2026'!F15+'Ago 2026'!F15+'Sept 2026'!F15+'Oct 2025'!F15+'Nov2025'!F15+'Dic2025'!F15</f>
        <v>947259.16675000044</v>
      </c>
      <c r="G15" s="414">
        <f>'Ene 2026'!G15+'Feb 2026'!G15+'Mar 2026'!G15+'Abr 2026'!G15+'May 2026'!G15+'Jun 2026'!G15+'Jul 2026'!G15+'Ago 2026'!G15+'Sept 2026'!G15+'Oct 2025'!G15+'Nov2025'!G15+'Dic2025'!G15</f>
        <v>1119464.0530900003</v>
      </c>
      <c r="H15" s="36"/>
      <c r="I15" s="484"/>
      <c r="J15" s="5"/>
    </row>
    <row r="16" spans="1:10" ht="15.9" customHeight="1" outlineLevel="1" x14ac:dyDescent="0.25">
      <c r="A16" s="478"/>
      <c r="B16" s="480"/>
      <c r="C16" s="100" t="s">
        <v>14</v>
      </c>
      <c r="D16" s="68">
        <f>'Ene 2026'!D16+'Feb 2026'!D16+'Mar 2026'!D16+'Abr 2026'!D16+'May 2026'!D16+'Jun 2026'!D16+'Jul 2026'!D16+'Ago 2026'!D16+'Sept 2026'!D16+'Oct 2025'!D16+'Nov2025'!D16+'Dic2025'!D16</f>
        <v>260663.9823899997</v>
      </c>
      <c r="F16" s="68">
        <f>'Ene 2026'!F16+'Feb 2026'!F16+'Mar 2026'!F16+'Abr 2026'!F16+'May 2026'!F16+'Jun 2026'!F16+'Jul 2026'!F16+'Ago 2026'!F16+'Sept 2026'!F16+'Oct 2025'!F16+'Nov2025'!F16+'Dic2025'!F16</f>
        <v>235333.25876000026</v>
      </c>
      <c r="G16" s="68">
        <f>'Ene 2026'!G16+'Feb 2026'!G16+'Mar 2026'!G16+'Abr 2026'!G16+'May 2026'!G16+'Jun 2026'!G16+'Jul 2026'!G16+'Ago 2026'!G16+'Sept 2026'!G16+'Oct 2025'!G16+'Nov2025'!G16+'Dic2025'!G16</f>
        <v>259694.96391999975</v>
      </c>
      <c r="H16" s="36"/>
      <c r="I16" s="484"/>
      <c r="J16" s="5"/>
    </row>
    <row r="17" spans="1:10" ht="15.9" customHeight="1" outlineLevel="1" x14ac:dyDescent="0.25">
      <c r="A17" s="478"/>
      <c r="B17" s="480"/>
      <c r="C17" s="100" t="s">
        <v>13</v>
      </c>
      <c r="D17" s="68">
        <f>'Ene 2026'!D17+'Feb 2026'!D17+'Mar 2026'!D17+'Abr 2026'!D17+'May 2026'!D17+'Jun 2026'!D17+'Jul 2026'!D17+'Ago 2026'!D17+'Sept 2026'!D17+'Oct 2025'!D17+'Nov2025'!D17+'Dic2025'!D17</f>
        <v>828618.89783000038</v>
      </c>
      <c r="F17" s="68">
        <f>'Ene 2026'!F17+'Feb 2026'!F17+'Mar 2026'!F17+'Abr 2026'!F17+'May 2026'!F17+'Jun 2026'!F17+'Jul 2026'!F17+'Ago 2026'!F17+'Sept 2026'!F17+'Oct 2025'!F17+'Nov2025'!F17+'Dic2025'!F17</f>
        <v>690553.65384000004</v>
      </c>
      <c r="G17" s="68">
        <f>'Ene 2026'!G17+'Feb 2026'!G17+'Mar 2026'!G17+'Abr 2026'!G17+'May 2026'!G17+'Jun 2026'!G17+'Jul 2026'!G17+'Ago 2026'!G17+'Sept 2026'!G17+'Oct 2025'!G17+'Nov2025'!G17+'Dic2025'!G17</f>
        <v>838789.1198700004</v>
      </c>
      <c r="H17" s="36"/>
      <c r="I17" s="484"/>
      <c r="J17" s="5"/>
    </row>
    <row r="18" spans="1:10" ht="15.9" customHeight="1" outlineLevel="1" x14ac:dyDescent="0.25">
      <c r="A18" s="478"/>
      <c r="B18" s="480"/>
      <c r="C18" s="100" t="s">
        <v>12</v>
      </c>
      <c r="D18" s="68">
        <f>'Ene 2026'!D18+'Feb 2026'!D18+'Mar 2026'!D18+'Abr 2026'!D18+'May 2026'!D18+'Jun 2026'!D18+'Jul 2026'!D18+'Ago 2026'!D18+'Sept 2026'!D18+'Oct 2025'!D18+'Nov2025'!D18+'Dic2025'!D18</f>
        <v>17551.997950000004</v>
      </c>
      <c r="F18" s="68">
        <f>'Ene 2026'!F18+'Feb 2026'!F18+'Mar 2026'!F18+'Abr 2026'!F18+'May 2026'!F18+'Jun 2026'!F18+'Jul 2026'!F18+'Ago 2026'!F18+'Sept 2026'!F18+'Oct 2025'!F18+'Nov2025'!F18+'Dic2025'!F18</f>
        <v>20879.492359999997</v>
      </c>
      <c r="G18" s="68">
        <f>'Ene 2026'!G18+'Feb 2026'!G18+'Mar 2026'!G18+'Abr 2026'!G18+'May 2026'!G18+'Jun 2026'!G18+'Jul 2026'!G18+'Ago 2026'!G18+'Sept 2026'!G18+'Oct 2025'!G18+'Nov2025'!G18+'Dic2025'!G18</f>
        <v>20581.395369999998</v>
      </c>
      <c r="H18" s="36"/>
      <c r="I18" s="484"/>
      <c r="J18" s="5"/>
    </row>
    <row r="19" spans="1:10" ht="15.9" customHeight="1" outlineLevel="1" x14ac:dyDescent="0.25">
      <c r="A19" s="478"/>
      <c r="B19" s="480"/>
      <c r="C19" s="100" t="s">
        <v>63</v>
      </c>
      <c r="D19" s="68">
        <f>'Ene 2026'!D19+'Feb 2026'!D19+'Mar 2026'!D19+'Abr 2026'!D19+'May 2026'!D19+'Jun 2026'!D19+'Jul 2026'!D19+'Ago 2026'!D19+'Sept 2026'!D19+'Oct 2025'!D19+'Nov2025'!D19+'Dic2025'!D19</f>
        <v>332.47310999999991</v>
      </c>
      <c r="F19" s="68">
        <f>'Ene 2026'!F19+'Feb 2026'!F19+'Mar 2026'!F19+'Abr 2026'!F19+'May 2026'!F19+'Jun 2026'!F19+'Jul 2026'!F19+'Ago 2026'!F19+'Sept 2026'!F19+'Oct 2025'!F19+'Nov2025'!F19+'Dic2025'!F19</f>
        <v>492.5506500000003</v>
      </c>
      <c r="G19" s="68">
        <f>'Ene 2026'!G19+'Feb 2026'!G19+'Mar 2026'!G19+'Abr 2026'!G19+'May 2026'!G19+'Jun 2026'!G19+'Jul 2026'!G19+'Ago 2026'!G19+'Sept 2026'!G19+'Oct 2025'!G19+'Nov2025'!G19+'Dic2025'!G19</f>
        <v>398.57392999999996</v>
      </c>
      <c r="H19" s="36"/>
      <c r="I19" s="484"/>
      <c r="J19" s="5"/>
    </row>
    <row r="20" spans="1:10" ht="15.9" customHeight="1" outlineLevel="1" x14ac:dyDescent="0.25">
      <c r="A20" s="478"/>
      <c r="B20" s="480"/>
      <c r="C20" s="100" t="s">
        <v>67</v>
      </c>
      <c r="D20" s="68">
        <f>'Ene 2026'!D20+'Feb 2026'!D20+'Mar 2026'!D20+'Abr 2026'!D20+'May 2026'!D20+'Jun 2026'!D20+'Jul 2026'!D20+'Ago 2026'!D20+'Sept 2026'!D20+'Oct 2025'!D20+'Nov2025'!D20+'Dic2025'!D20</f>
        <v>0</v>
      </c>
      <c r="F20" s="68">
        <f>'Ene 2026'!F20+'Feb 2026'!F20+'Mar 2026'!F20+'Abr 2026'!F20+'May 2026'!F20+'Jun 2026'!F20+'Jul 2026'!F20+'Ago 2026'!F20+'Sept 2026'!F20+'Oct 2025'!F20+'Nov2025'!F20+'Dic2025'!F20</f>
        <v>0.21113999999999999</v>
      </c>
      <c r="G20" s="68">
        <f>'Ene 2026'!G20+'Feb 2026'!G20+'Mar 2026'!G20+'Abr 2026'!G20+'May 2026'!G20+'Jun 2026'!G20+'Jul 2026'!G20+'Ago 2026'!G20+'Sept 2026'!G20+'Oct 2025'!G20+'Nov2025'!G20+'Dic2025'!G20</f>
        <v>0</v>
      </c>
      <c r="H20" s="36"/>
      <c r="I20" s="484"/>
      <c r="J20" s="5"/>
    </row>
    <row r="21" spans="1:10" ht="15.9" customHeight="1" x14ac:dyDescent="0.25">
      <c r="A21" s="478"/>
      <c r="B21" s="480"/>
      <c r="C21" s="71" t="s">
        <v>40</v>
      </c>
      <c r="D21" s="68">
        <f>'Ene 2026'!D21+'Feb 2026'!D21+'Mar 2026'!D21+'Abr 2026'!D21+'May 2026'!D21+'Jun 2026'!D21+'Jul 2026'!D21+'Ago 2026'!D21+'Sept 2026'!D21+'Oct 2025'!D21+'Nov2025'!D21+'Dic2025'!D21</f>
        <v>6812472.5144800246</v>
      </c>
      <c r="F21" s="68">
        <f>'Ene 2026'!F21+'Feb 2026'!F21+'Mar 2026'!F21+'Abr 2026'!F21+'May 2026'!F21+'Jun 2026'!F21+'Jul 2026'!F21+'Ago 2026'!F21+'Sept 2026'!F21+'Oct 2025'!F21+'Nov2025'!F21+'Dic2025'!F21</f>
        <v>6072545.3506700108</v>
      </c>
      <c r="G21" s="68">
        <f>'Ene 2026'!G21+'Feb 2026'!G21+'Mar 2026'!G21+'Abr 2026'!G21+'May 2026'!G21+'Jun 2026'!G21+'Jul 2026'!G21+'Ago 2026'!G21+'Sept 2026'!G21+'Oct 2025'!G21+'Nov2025'!G21+'Dic2025'!G21</f>
        <v>7027951.483110033</v>
      </c>
      <c r="H21" s="36"/>
      <c r="I21" s="484"/>
      <c r="J21" s="5"/>
    </row>
    <row r="22" spans="1:10" ht="15.9" customHeight="1" x14ac:dyDescent="0.25">
      <c r="A22" s="478"/>
      <c r="B22" s="480"/>
      <c r="C22" s="101" t="s">
        <v>41</v>
      </c>
      <c r="D22" s="68">
        <f>'Ene 2026'!D22+'Feb 2026'!D22+'Mar 2026'!D22+'Abr 2026'!D22+'May 2026'!D22+'Jun 2026'!D22+'Jul 2026'!D22+'Ago 2026'!D22+'Sept 2026'!D22+'Oct 2025'!D22+'Nov2025'!D22+'Dic2025'!D22</f>
        <v>387045.30607000028</v>
      </c>
      <c r="F22" s="68">
        <f>'Ene 2026'!F22+'Feb 2026'!F22+'Mar 2026'!F22+'Abr 2026'!F22+'May 2026'!F22+'Jun 2026'!F22+'Jul 2026'!F22+'Ago 2026'!F22+'Sept 2026'!F22+'Oct 2025'!F22+'Nov2025'!F22+'Dic2025'!F22</f>
        <v>378549.41088000016</v>
      </c>
      <c r="G22" s="68">
        <f>'Ene 2026'!G22+'Feb 2026'!G22+'Mar 2026'!G22+'Abr 2026'!G22+'May 2026'!G22+'Jun 2026'!G22+'Jul 2026'!G22+'Ago 2026'!G22+'Sept 2026'!G22+'Oct 2025'!G22+'Nov2025'!G22+'Dic2025'!G22</f>
        <v>375909.28154000023</v>
      </c>
      <c r="H22" s="36"/>
      <c r="I22" s="484"/>
      <c r="J22" s="5"/>
    </row>
    <row r="23" spans="1:10" s="5" customFormat="1" ht="15.9" customHeight="1" x14ac:dyDescent="0.25">
      <c r="A23" s="478"/>
      <c r="B23" s="480"/>
      <c r="C23" s="102" t="s">
        <v>18</v>
      </c>
      <c r="D23" s="68">
        <f>'Ene 2026'!D23+'Feb 2026'!D23+'Mar 2026'!D23+'Abr 2026'!D23+'May 2026'!D23+'Jun 2026'!D23+'Jul 2026'!D23+'Ago 2026'!D23+'Sept 2026'!D23+'Oct 2025'!D23+'Nov2025'!D23+'Dic2025'!D23</f>
        <v>35097.053550000011</v>
      </c>
      <c r="E23" s="2"/>
      <c r="F23" s="68">
        <f>'Ene 2026'!F23+'Feb 2026'!F23+'Mar 2026'!F23+'Abr 2026'!F23+'May 2026'!F23+'Jun 2026'!F23+'Jul 2026'!F23+'Ago 2026'!F23+'Sept 2026'!F23+'Oct 2025'!F23+'Nov2025'!F23+'Dic2025'!F23</f>
        <v>31380.719659999999</v>
      </c>
      <c r="G23" s="68">
        <f>'Ene 2026'!G23+'Feb 2026'!G23+'Mar 2026'!G23+'Abr 2026'!G23+'May 2026'!G23+'Jun 2026'!G23+'Jul 2026'!G23+'Ago 2026'!G23+'Sept 2026'!G23+'Oct 2025'!G23+'Nov2025'!G23+'Dic2025'!G23</f>
        <v>36125.745270000007</v>
      </c>
      <c r="H23" s="36"/>
      <c r="I23" s="484"/>
    </row>
    <row r="24" spans="1:10" ht="15.9" customHeight="1" x14ac:dyDescent="0.25">
      <c r="A24" s="478"/>
      <c r="B24" s="480"/>
      <c r="C24" s="102" t="s">
        <v>5</v>
      </c>
      <c r="D24" s="68">
        <f>'Ene 2026'!D24+'Feb 2026'!D24+'Mar 2026'!D24+'Abr 2026'!D24+'May 2026'!D24+'Jun 2026'!D24+'Jul 2026'!D24+'Ago 2026'!D24+'Sept 2026'!D24+'Oct 2025'!D24+'Nov2025'!D24+'Dic2025'!D24</f>
        <v>220860.89475999953</v>
      </c>
      <c r="F24" s="68">
        <f>'Ene 2026'!F24+'Feb 2026'!F24+'Mar 2026'!F24+'Abr 2026'!F24+'May 2026'!F24+'Jun 2026'!F24+'Jul 2026'!F24+'Ago 2026'!F24+'Sept 2026'!F24+'Oct 2025'!F24+'Nov2025'!F24+'Dic2025'!F24</f>
        <v>209319.06492000123</v>
      </c>
      <c r="G24" s="68">
        <f>'Ene 2026'!G24+'Feb 2026'!G24+'Mar 2026'!G24+'Abr 2026'!G24+'May 2026'!G24+'Jun 2026'!G24+'Jul 2026'!G24+'Ago 2026'!G24+'Sept 2026'!G24+'Oct 2025'!G24+'Nov2025'!G24+'Dic2025'!G24</f>
        <v>218904.85257999916</v>
      </c>
      <c r="H24" s="36"/>
      <c r="I24" s="484"/>
      <c r="J24" s="5"/>
    </row>
    <row r="25" spans="1:10" ht="15.9" customHeight="1" x14ac:dyDescent="0.25">
      <c r="A25" s="478"/>
      <c r="B25" s="480"/>
      <c r="C25" s="102" t="s">
        <v>6</v>
      </c>
      <c r="D25" s="68">
        <f>'Ene 2026'!D25+'Feb 2026'!D25+'Mar 2026'!D25+'Abr 2026'!D25+'May 2026'!D25+'Jun 2026'!D25+'Jul 2026'!D25+'Ago 2026'!D25+'Sept 2026'!D25+'Oct 2025'!D25+'Nov2025'!D25+'Dic2025'!D25</f>
        <v>1055042.18744</v>
      </c>
      <c r="F25" s="68">
        <f>'Ene 2026'!F25+'Feb 2026'!F25+'Mar 2026'!F25+'Abr 2026'!F25+'May 2026'!F25+'Jun 2026'!F25+'Jul 2026'!F25+'Ago 2026'!F25+'Sept 2026'!F25+'Oct 2025'!F25+'Nov2025'!F25+'Dic2025'!F25</f>
        <v>939349.55074999994</v>
      </c>
      <c r="G25" s="68">
        <f>'Ene 2026'!G25+'Feb 2026'!G25+'Mar 2026'!G25+'Abr 2026'!G25+'May 2026'!G25+'Jun 2026'!G25+'Jul 2026'!G25+'Ago 2026'!G25+'Sept 2026'!G25+'Oct 2025'!G25+'Nov2025'!G25+'Dic2025'!G25</f>
        <v>1080892.03091</v>
      </c>
      <c r="H25" s="36"/>
      <c r="I25" s="484"/>
      <c r="J25" s="5"/>
    </row>
    <row r="26" spans="1:10" ht="15.9" customHeight="1" x14ac:dyDescent="0.25">
      <c r="A26" s="478"/>
      <c r="B26" s="480"/>
      <c r="C26" s="102" t="s">
        <v>16</v>
      </c>
      <c r="D26" s="68">
        <f>'Ene 2026'!D26+'Feb 2026'!D26+'Mar 2026'!D26+'Abr 2026'!D26+'May 2026'!D26+'Jun 2026'!D26+'Jul 2026'!D26+'Ago 2026'!D26+'Sept 2026'!D26+'Oct 2025'!D26+'Nov2025'!D26+'Dic2025'!D26</f>
        <v>22173.393700000001</v>
      </c>
      <c r="F26" s="68">
        <f>'Ene 2026'!F26+'Feb 2026'!F26+'Mar 2026'!F26+'Abr 2026'!F26+'May 2026'!F26+'Jun 2026'!F26+'Jul 2026'!F26+'Ago 2026'!F26+'Sept 2026'!F26+'Oct 2025'!F26+'Nov2025'!F26+'Dic2025'!F26</f>
        <v>21251.406280000003</v>
      </c>
      <c r="G26" s="68">
        <f>'Ene 2026'!G26+'Feb 2026'!G26+'Mar 2026'!G26+'Abr 2026'!G26+'May 2026'!G26+'Jun 2026'!G26+'Jul 2026'!G26+'Ago 2026'!G26+'Sept 2026'!G26+'Oct 2025'!G26+'Nov2025'!G26+'Dic2025'!G26</f>
        <v>20763.551119999993</v>
      </c>
      <c r="H26" s="36"/>
      <c r="I26" s="484"/>
      <c r="J26" s="5"/>
    </row>
    <row r="27" spans="1:10" ht="15.9" customHeight="1" x14ac:dyDescent="0.25">
      <c r="A27" s="478"/>
      <c r="B27" s="480"/>
      <c r="C27" s="102" t="s">
        <v>7</v>
      </c>
      <c r="D27" s="68">
        <f>'Ene 2026'!D27+'Feb 2026'!D27+'Mar 2026'!D27+'Abr 2026'!D27+'May 2026'!D27+'Jun 2026'!D27+'Jul 2026'!D27+'Ago 2026'!D27+'Sept 2026'!D27+'Oct 2025'!D27+'Nov2025'!D27+'Dic2025'!D27</f>
        <v>609344.01524999982</v>
      </c>
      <c r="F27" s="68">
        <f>'Ene 2026'!F27+'Feb 2026'!F27+'Mar 2026'!F27+'Abr 2026'!F27+'May 2026'!F27+'Jun 2026'!F27+'Jul 2026'!F27+'Ago 2026'!F27+'Sept 2026'!F27+'Oct 2025'!F27+'Nov2025'!F27+'Dic2025'!F27</f>
        <v>305812.80562000006</v>
      </c>
      <c r="G27" s="68">
        <f>'Ene 2026'!G27+'Feb 2026'!G27+'Mar 2026'!G27+'Abr 2026'!G27+'May 2026'!G27+'Jun 2026'!G27+'Jul 2026'!G27+'Ago 2026'!G27+'Sept 2026'!G27+'Oct 2025'!G27+'Nov2025'!G27+'Dic2025'!G27</f>
        <v>621014.56025999971</v>
      </c>
      <c r="H27" s="36"/>
      <c r="I27" s="484"/>
      <c r="J27" s="5"/>
    </row>
    <row r="28" spans="1:10" ht="15.9" customHeight="1" x14ac:dyDescent="0.25">
      <c r="A28" s="478"/>
      <c r="B28" s="480"/>
      <c r="C28" s="102" t="s">
        <v>17</v>
      </c>
      <c r="D28" s="68">
        <f>'Ene 2026'!D28+'Feb 2026'!D28+'Mar 2026'!D28+'Abr 2026'!D28+'May 2026'!D28+'Jun 2026'!D28+'Jul 2026'!D28+'Ago 2026'!D28+'Sept 2026'!D28+'Oct 2025'!D28+'Nov2025'!D28+'Dic2025'!D28</f>
        <v>194374.46997999999</v>
      </c>
      <c r="F28" s="68">
        <f>'Ene 2026'!F28+'Feb 2026'!F28+'Mar 2026'!F28+'Abr 2026'!F28+'May 2026'!F28+'Jun 2026'!F28+'Jul 2026'!F28+'Ago 2026'!F28+'Sept 2026'!F28+'Oct 2025'!F28+'Nov2025'!F28+'Dic2025'!F28</f>
        <v>183348.02249</v>
      </c>
      <c r="G28" s="68">
        <f>'Ene 2026'!G28+'Feb 2026'!G28+'Mar 2026'!G28+'Abr 2026'!G28+'May 2026'!G28+'Jun 2026'!G28+'Jul 2026'!G28+'Ago 2026'!G28+'Sept 2026'!G28+'Oct 2025'!G28+'Nov2025'!G28+'Dic2025'!G28</f>
        <v>201977.12052000003</v>
      </c>
      <c r="H28" s="36"/>
      <c r="I28" s="484"/>
      <c r="J28" s="5"/>
    </row>
    <row r="29" spans="1:10" ht="15.9" customHeight="1" x14ac:dyDescent="0.25">
      <c r="A29" s="478"/>
      <c r="B29" s="480"/>
      <c r="C29" s="102" t="s">
        <v>57</v>
      </c>
      <c r="D29" s="68">
        <f>'Ene 2026'!D29+'Feb 2026'!D29+'Mar 2026'!D29+'Abr 2026'!D29+'May 2026'!D29+'Jun 2026'!D29+'Jul 2026'!D29+'Ago 2026'!D29+'Sept 2026'!D29+'Oct 2025'!D29+'Nov2025'!D29+'Dic2025'!D29</f>
        <v>31555.263910000387</v>
      </c>
      <c r="F29" s="68">
        <f>'Ene 2026'!F29+'Feb 2026'!F29+'Mar 2026'!F29+'Abr 2026'!F29+'May 2026'!F29+'Jun 2026'!F29+'Jul 2026'!F29+'Ago 2026'!F29+'Sept 2026'!F29+'Oct 2025'!F29+'Nov2025'!F29+'Dic2025'!F29</f>
        <v>36859.79247000051</v>
      </c>
      <c r="G29" s="68">
        <f>'Ene 2026'!G29+'Feb 2026'!G29+'Mar 2026'!G29+'Abr 2026'!G29+'May 2026'!G29+'Jun 2026'!G29+'Jul 2026'!G29+'Ago 2026'!G29+'Sept 2026'!G29+'Oct 2025'!G29+'Nov2025'!G29+'Dic2025'!G29</f>
        <v>33814.807650000243</v>
      </c>
      <c r="H29" s="36"/>
      <c r="I29" s="484"/>
      <c r="J29" s="5"/>
    </row>
    <row r="30" spans="1:10" ht="15.9" customHeight="1" x14ac:dyDescent="0.25">
      <c r="A30" s="478"/>
      <c r="B30" s="480"/>
      <c r="C30" s="102" t="s">
        <v>58</v>
      </c>
      <c r="D30" s="68">
        <f>'Ene 2026'!D30+'Feb 2026'!D30+'Mar 2026'!D30+'Abr 2026'!D30+'May 2026'!D30+'Jun 2026'!D30+'Jul 2026'!D30+'Ago 2026'!D30+'Sept 2026'!D30+'Oct 2025'!D30+'Nov2025'!D30+'Dic2025'!D30</f>
        <v>53602.26382000155</v>
      </c>
      <c r="F30" s="68">
        <f>'Ene 2026'!F30+'Feb 2026'!F30+'Mar 2026'!F30+'Abr 2026'!F30+'May 2026'!F30+'Jun 2026'!F30+'Jul 2026'!F30+'Ago 2026'!F30+'Sept 2026'!F30+'Oct 2025'!F30+'Nov2025'!F30+'Dic2025'!F30</f>
        <v>42136.57288000163</v>
      </c>
      <c r="G30" s="68">
        <f>'Ene 2026'!G30+'Feb 2026'!G30+'Mar 2026'!G30+'Abr 2026'!G30+'May 2026'!G30+'Jun 2026'!G30+'Jul 2026'!G30+'Ago 2026'!G30+'Sept 2026'!G30+'Oct 2025'!G30+'Nov2025'!G30+'Dic2025'!G30</f>
        <v>55175.563910002158</v>
      </c>
      <c r="H30" s="36"/>
      <c r="I30" s="484"/>
      <c r="J30" s="5"/>
    </row>
    <row r="31" spans="1:10" ht="15.9" customHeight="1" x14ac:dyDescent="0.25">
      <c r="A31" s="478"/>
      <c r="B31" s="480"/>
      <c r="C31" s="102" t="s">
        <v>74</v>
      </c>
      <c r="D31" s="68">
        <f>'Ene 2026'!D31+'Feb 2026'!D31+'Mar 2026'!D31+'Abr 2026'!D31+'May 2026'!D31+'Jun 2026'!D31+'Jul 2026'!D31+'Ago 2026'!D31+'Sept 2026'!D31+'Oct 2025'!D31+'Nov2025'!D31+'Dic2025'!D31</f>
        <v>14296.421959988213</v>
      </c>
      <c r="E31" s="65"/>
      <c r="F31" s="68">
        <f>'Ene 2026'!F31+'Feb 2026'!F31+'Mar 2026'!F31+'Abr 2026'!F31+'May 2026'!F31+'Jun 2026'!F31+'Jul 2026'!F31+'Ago 2026'!F31+'Sept 2026'!F31+'Oct 2025'!F31+'Nov2025'!F31+'Dic2025'!F31</f>
        <v>15531.380599999999</v>
      </c>
      <c r="G31" s="68">
        <f>'Ene 2026'!G31+'Feb 2026'!G31+'Mar 2026'!G31+'Abr 2026'!G31+'May 2026'!G31+'Jun 2026'!G31+'Jul 2026'!G31+'Ago 2026'!G31+'Sept 2026'!G31+'Oct 2025'!G31+'Nov2025'!G31+'Dic2025'!G31</f>
        <v>14397.510229999998</v>
      </c>
      <c r="H31" s="36"/>
      <c r="I31" s="484"/>
    </row>
    <row r="32" spans="1:10" s="7" customFormat="1" ht="18" customHeight="1" x14ac:dyDescent="0.3">
      <c r="A32" s="478"/>
      <c r="B32" s="481"/>
      <c r="C32" s="47" t="s">
        <v>55</v>
      </c>
      <c r="D32" s="48">
        <f>+D10+SUM(D21:D31)</f>
        <v>15544074.479460014</v>
      </c>
      <c r="E32"/>
      <c r="F32" s="48">
        <f>+F10+SUM(F21:F31)</f>
        <v>13434766.764010012</v>
      </c>
      <c r="G32" s="48">
        <f>+G10+SUM(G21:G31)</f>
        <v>16021833.405300029</v>
      </c>
      <c r="I32" s="485"/>
    </row>
    <row r="33" spans="1:11" ht="6.6" customHeight="1" x14ac:dyDescent="0.3">
      <c r="A33" s="478"/>
      <c r="B33" s="21"/>
      <c r="C33" s="34"/>
      <c r="D33" s="17"/>
      <c r="E33" s="17"/>
      <c r="F33" s="17"/>
      <c r="G33" s="17"/>
      <c r="H33" s="7"/>
      <c r="I33" s="35"/>
    </row>
    <row r="34" spans="1:11" ht="18.75" customHeight="1" x14ac:dyDescent="0.25">
      <c r="A34" s="478"/>
      <c r="B34" s="486" t="s">
        <v>22</v>
      </c>
      <c r="C34" s="37" t="s">
        <v>38</v>
      </c>
      <c r="D34" s="118">
        <f>'Ene 2026'!D34+'Feb 2026'!D34+'Mar 2026'!D34+'Abr 2026'!D34+'May 2026'!D34+'Jun 2026'!D34+'Jul 2026'!D34+'Ago 2026'!D34+'Sept 2026'!D34+'Oct 2025'!D33+'Nov2025'!D34+'Dic2025'!D34</f>
        <v>2440476.0298299999</v>
      </c>
      <c r="E34" s="16"/>
      <c r="F34" s="118">
        <f>'Ene 2026'!F34+'Feb 2026'!F34+'Mar 2026'!F34+'Abr 2026'!F34+'May 2026'!F34+'Jun 2026'!F34+'Jul 2026'!F34+'Ago 2026'!F34+'Sept 2026'!F34+'Oct 2025'!F33+'Nov2025'!F34+'Dic2025'!F34</f>
        <v>2029754.1667200013</v>
      </c>
      <c r="G34" s="118">
        <f>'Ene 2026'!G34+'Feb 2026'!G34+'Mar 2026'!G34+'Abr 2026'!G34+'May 2026'!G34+'Jun 2026'!G34+'Jul 2026'!G34+'Ago 2026'!G34+'Sept 2026'!G34+'Oct 2025'!G33+'Nov2025'!G34+'Dic2025'!G34</f>
        <v>2415638.7181196008</v>
      </c>
      <c r="H34" s="7"/>
      <c r="I34" s="483">
        <f>+G36/G41</f>
        <v>0.1406020507621597</v>
      </c>
    </row>
    <row r="35" spans="1:11" ht="18.75" customHeight="1" x14ac:dyDescent="0.25">
      <c r="A35" s="478"/>
      <c r="B35" s="487"/>
      <c r="C35" s="39" t="s">
        <v>39</v>
      </c>
      <c r="D35" s="148">
        <f>'Ene 2026'!D35+'Feb 2026'!D35+'Mar 2026'!D35+'Abr 2026'!D35+'May 2026'!D35+'Jun 2026'!D35+'Jul 2026'!D35+'Ago 2026'!D35+'Sept 2026'!D35+'Oct 2025'!D34+'Nov2025'!D35+'Dic2025'!D35</f>
        <v>207574.3744</v>
      </c>
      <c r="E35" s="16"/>
      <c r="F35" s="148">
        <f>'Ene 2026'!F35+'Feb 2026'!F35+'Mar 2026'!F35+'Abr 2026'!F35+'May 2026'!F35+'Jun 2026'!F35+'Jul 2026'!F35+'Ago 2026'!F35+'Sept 2026'!F35+'Oct 2025'!F34+'Nov2025'!F35+'Dic2025'!F35</f>
        <v>180647.31537</v>
      </c>
      <c r="G35" s="148">
        <f>'Ene 2026'!G35+'Feb 2026'!G35+'Mar 2026'!G35+'Abr 2026'!G35+'May 2026'!G35+'Jun 2026'!G35+'Jul 2026'!G35+'Ago 2026'!G35+'Sept 2026'!G35+'Oct 2025'!G34+'Nov2025'!G35+'Dic2025'!G35</f>
        <v>205617.98345</v>
      </c>
      <c r="H35" s="7"/>
      <c r="I35" s="484"/>
    </row>
    <row r="36" spans="1:11" s="7" customFormat="1" ht="18.75" customHeight="1" x14ac:dyDescent="0.3">
      <c r="A36" s="478"/>
      <c r="B36" s="488"/>
      <c r="C36" s="96" t="s">
        <v>61</v>
      </c>
      <c r="D36" s="48">
        <f>SUM(D34:D35)</f>
        <v>2648050.40423</v>
      </c>
      <c r="F36" s="48">
        <f t="shared" ref="F36:G36" si="0">SUM(F34:F35)</f>
        <v>2210401.4820900015</v>
      </c>
      <c r="G36" s="48">
        <f t="shared" si="0"/>
        <v>2621256.701569601</v>
      </c>
      <c r="H36" s="11"/>
      <c r="I36" s="485"/>
    </row>
    <row r="37" spans="1:11" s="7" customFormat="1" ht="15.6" x14ac:dyDescent="0.3">
      <c r="A37" s="478"/>
      <c r="B37" s="21"/>
      <c r="C37" s="18"/>
      <c r="D37" s="94"/>
      <c r="E37" s="94"/>
      <c r="F37" s="94"/>
      <c r="G37" s="94"/>
      <c r="H37" s="11"/>
      <c r="I37" s="35"/>
    </row>
    <row r="38" spans="1:11" s="7" customFormat="1" ht="15.75" customHeight="1" x14ac:dyDescent="0.3">
      <c r="A38" s="478"/>
      <c r="B38" s="489" t="s">
        <v>24</v>
      </c>
      <c r="C38" s="489"/>
      <c r="D38" s="49">
        <f>D41-D39</f>
        <v>8309459.6053599901</v>
      </c>
      <c r="F38" s="49">
        <f t="shared" ref="F38" si="1">F41-F39</f>
        <v>6952291.282800002</v>
      </c>
      <c r="G38" s="49">
        <f t="shared" ref="G38" si="2">G41-G39</f>
        <v>8581846.8953799978</v>
      </c>
      <c r="H38" s="11"/>
      <c r="I38" s="50">
        <f>+G38/$G$41</f>
        <v>0.46032319997304244</v>
      </c>
    </row>
    <row r="39" spans="1:11" s="7" customFormat="1" ht="15.75" customHeight="1" x14ac:dyDescent="0.25">
      <c r="A39" s="478"/>
      <c r="B39" s="489" t="s">
        <v>25</v>
      </c>
      <c r="C39" s="489"/>
      <c r="D39" s="49">
        <f>+D21+D22+D23+D36</f>
        <v>9882665.2783300243</v>
      </c>
      <c r="F39" s="49">
        <f>+F21+F22+F23+F36</f>
        <v>8692876.9633000121</v>
      </c>
      <c r="G39" s="49">
        <f>+G21+G22+G23+G36</f>
        <v>10061243.211489633</v>
      </c>
      <c r="H39" s="61"/>
      <c r="I39" s="50">
        <f>+G39/$G$41</f>
        <v>0.53967680002695761</v>
      </c>
    </row>
    <row r="40" spans="1:11" ht="13.8" x14ac:dyDescent="0.25">
      <c r="B40" s="21"/>
      <c r="C40" s="18"/>
      <c r="D40" s="22"/>
      <c r="E40" s="7"/>
      <c r="F40" s="20"/>
      <c r="G40" s="20"/>
      <c r="H40" s="11"/>
      <c r="I40" s="21"/>
    </row>
    <row r="41" spans="1:11" ht="24.75" customHeight="1" x14ac:dyDescent="0.3">
      <c r="A41" s="490" t="s">
        <v>26</v>
      </c>
      <c r="B41" s="452" t="s">
        <v>75</v>
      </c>
      <c r="C41" s="453"/>
      <c r="D41" s="43">
        <f>+D32+D36</f>
        <v>18192124.883690014</v>
      </c>
      <c r="E41"/>
      <c r="F41" s="43">
        <f>+F32+F36</f>
        <v>15645168.246100014</v>
      </c>
      <c r="G41" s="43">
        <f>+G32+G36</f>
        <v>18643090.106869631</v>
      </c>
      <c r="H41" s="11"/>
      <c r="I41" s="406">
        <f>G41+G52-G130</f>
        <v>0</v>
      </c>
    </row>
    <row r="42" spans="1:11" ht="14.25" customHeight="1" x14ac:dyDescent="0.25">
      <c r="A42" s="490"/>
      <c r="B42" s="450" t="s">
        <v>49</v>
      </c>
      <c r="C42" s="451"/>
      <c r="D42" s="40"/>
      <c r="E42" s="7"/>
      <c r="F42" s="241">
        <f>'Ene 2026'!F42+'Feb 2026'!F42+'Mar 2026'!F42+'Abr 2026'!F42+'May 2026'!F42+'Jun 2026'!F42+'Jul 2026'!F42+'Ago 2026'!F42+'Sept 2026'!F42+'Oct 2025'!F41+'Nov2025'!F42+'Dic2025'!F42</f>
        <v>1626544.3386299978</v>
      </c>
      <c r="G42" s="241">
        <f>'Ene 2026'!G42+'Feb 2026'!G42+'Mar 2026'!G42+'Abr 2026'!G42+'May 2026'!G42+'Jun 2026'!G42+'Jul 2026'!G42+'Ago 2026'!G42+'Sept 2026'!G42+'Oct 2025'!G41+'Nov2025'!G42+'Dic2025'!G42</f>
        <v>2510649.8285999787</v>
      </c>
      <c r="H42" s="139"/>
      <c r="I42" s="406">
        <f>F41+F52-F130</f>
        <v>0</v>
      </c>
      <c r="K42" s="431"/>
    </row>
    <row r="43" spans="1:11" ht="14.25" customHeight="1" x14ac:dyDescent="0.25">
      <c r="A43" s="490"/>
      <c r="B43" s="450" t="s">
        <v>50</v>
      </c>
      <c r="C43" s="451"/>
      <c r="D43" s="40"/>
      <c r="E43" s="7"/>
      <c r="F43" s="241">
        <f>'Ene 2026'!F43+'Feb 2026'!F43+'Mar 2026'!F43+'Abr 2026'!F43+'May 2026'!F43+'Jun 2026'!F43+'Jul 2026'!F43+'Ago 2026'!F43+'Sept 2026'!F43+'Oct 2025'!F42+'Nov2025'!F43+'Dic2025'!F43</f>
        <v>47733.109930000021</v>
      </c>
      <c r="G43" s="241">
        <f>'Ene 2026'!G43+'Feb 2026'!G43+'Mar 2026'!G43+'Abr 2026'!G43+'May 2026'!G43+'Jun 2026'!G43+'Jul 2026'!G43+'Ago 2026'!G43+'Sept 2026'!G43+'Oct 2025'!G42+'Nov2025'!G43+'Dic2025'!G43</f>
        <v>46159.126870000007</v>
      </c>
      <c r="H43" s="139"/>
      <c r="I43" s="406">
        <f>D41+D86-D130</f>
        <v>0</v>
      </c>
    </row>
    <row r="44" spans="1:11" ht="25.5" customHeight="1" x14ac:dyDescent="0.25">
      <c r="A44" s="490"/>
      <c r="B44" s="452" t="s">
        <v>76</v>
      </c>
      <c r="C44" s="453"/>
      <c r="D44" s="43"/>
      <c r="E44" s="61"/>
      <c r="F44" s="45">
        <f t="shared" ref="F44" si="3">+F41-F42-F43</f>
        <v>13970890.797540016</v>
      </c>
      <c r="G44" s="45">
        <f>+G41-G42-G43</f>
        <v>16086281.151399652</v>
      </c>
      <c r="H44" s="11"/>
      <c r="I44" s="252"/>
    </row>
    <row r="45" spans="1:11" ht="14.25" customHeight="1" x14ac:dyDescent="0.25">
      <c r="A45" s="490"/>
      <c r="B45" s="450" t="s">
        <v>77</v>
      </c>
      <c r="C45" s="451"/>
      <c r="D45" s="51"/>
      <c r="E45" s="61"/>
      <c r="F45" s="118">
        <f>'Ene 2026'!F45+'Feb 2026'!F45+'Mar 2026'!F45+'Abr 2026'!F45+'May 2026'!F45+'Jun 2026'!F45+'Jul 2026'!F45+'Ago 2026'!F45+'Sept 2026'!F45+'Oct 2025'!F44+'Nov2025'!F45+'Dic2025'!F45</f>
        <v>436768.48034001247</v>
      </c>
      <c r="G45" s="36">
        <f>'Ene 2026'!G45+'Feb 2026'!G45+'Mar 2026'!G45+'Abr 2026'!G45+'May 2026'!G45+'Jun 2026'!G45+'Jul 2026'!G45+'Ago 2026'!G45+'Sept 2026'!G45+'Oct 2025'!G44+'Nov2025'!G45+'Dic2025'!G45</f>
        <v>565624.30528999993</v>
      </c>
      <c r="H45" s="11"/>
      <c r="I45" s="103"/>
    </row>
    <row r="46" spans="1:11" ht="33" customHeight="1" x14ac:dyDescent="0.25">
      <c r="A46" s="490"/>
      <c r="B46" s="470" t="s">
        <v>84</v>
      </c>
      <c r="C46" s="471"/>
      <c r="D46" s="43"/>
      <c r="E46" s="61"/>
      <c r="F46" s="46">
        <f t="shared" ref="F46" si="4">+F44-F45</f>
        <v>13534122.317200003</v>
      </c>
      <c r="G46" s="46">
        <f>+G44-G45</f>
        <v>15520656.846109651</v>
      </c>
      <c r="H46" s="11"/>
      <c r="I46" s="103"/>
    </row>
    <row r="47" spans="1:11" customFormat="1" ht="14.4" x14ac:dyDescent="0.3"/>
    <row r="48" spans="1:11" customFormat="1" ht="27.75" customHeight="1" x14ac:dyDescent="0.3">
      <c r="A48" s="472" t="s">
        <v>48</v>
      </c>
      <c r="B48" s="473"/>
      <c r="C48" s="473"/>
      <c r="D48" s="473"/>
      <c r="E48" s="473"/>
      <c r="F48" s="473"/>
      <c r="G48" s="473"/>
      <c r="H48" s="473"/>
      <c r="I48" s="474"/>
    </row>
    <row r="49" spans="1:10" customFormat="1" ht="8.25" customHeight="1" x14ac:dyDescent="0.3"/>
    <row r="50" spans="1:10" s="5" customFormat="1" ht="30" customHeight="1" x14ac:dyDescent="0.3">
      <c r="C50" s="41"/>
      <c r="D50" s="167" t="s">
        <v>91</v>
      </c>
      <c r="F50" s="73" t="str">
        <f>+F8</f>
        <v>Recaudación
 2025</v>
      </c>
      <c r="G50" s="73" t="str">
        <f>+G8</f>
        <v>Recaudación 
2026</v>
      </c>
      <c r="I50"/>
    </row>
    <row r="51" spans="1:10" s="28" customFormat="1" ht="14.4" x14ac:dyDescent="0.3">
      <c r="C51" s="233"/>
      <c r="D51" s="167"/>
      <c r="F51" s="167"/>
      <c r="G51" s="167"/>
      <c r="I51" s="126"/>
    </row>
    <row r="52" spans="1:10" s="28" customFormat="1" ht="15.6" x14ac:dyDescent="0.3">
      <c r="A52" s="439" t="s">
        <v>47</v>
      </c>
      <c r="B52" s="439"/>
      <c r="C52" s="439"/>
      <c r="D52"/>
      <c r="E52"/>
      <c r="F52" s="81">
        <f>F55+F86</f>
        <v>437349.07305999985</v>
      </c>
      <c r="G52" s="81">
        <f>G55+G86</f>
        <v>150671.99945</v>
      </c>
      <c r="I52" s="126"/>
    </row>
    <row r="53" spans="1:10" s="28" customFormat="1" ht="8.4" customHeight="1" x14ac:dyDescent="0.3">
      <c r="C53" s="233"/>
      <c r="D53" s="167"/>
      <c r="F53" s="167"/>
      <c r="G53" s="167"/>
      <c r="I53" s="126"/>
    </row>
    <row r="54" spans="1:10" customFormat="1" ht="8.25" customHeight="1" x14ac:dyDescent="0.3">
      <c r="D54" s="126"/>
    </row>
    <row r="55" spans="1:10" s="7" customFormat="1" ht="19.5" customHeight="1" x14ac:dyDescent="0.3">
      <c r="A55" s="475" t="s">
        <v>144</v>
      </c>
      <c r="B55" s="475"/>
      <c r="C55" s="476"/>
      <c r="D55" s="168"/>
      <c r="E55"/>
      <c r="F55" s="234">
        <f>F80+F84</f>
        <v>107349.93699999995</v>
      </c>
      <c r="G55" s="234">
        <f>SUM(G67:G79)+G58+G84</f>
        <v>0</v>
      </c>
      <c r="H55"/>
      <c r="I55" s="283"/>
      <c r="J55" s="265"/>
    </row>
    <row r="56" spans="1:10" customFormat="1" ht="4.5" customHeight="1" x14ac:dyDescent="0.3"/>
    <row r="57" spans="1:10" customFormat="1" ht="5.7" customHeight="1" x14ac:dyDescent="0.3"/>
    <row r="58" spans="1:10" s="5" customFormat="1" ht="15.9" hidden="1" customHeight="1" outlineLevel="1" x14ac:dyDescent="0.3">
      <c r="A58" s="477" t="s">
        <v>20</v>
      </c>
      <c r="B58" s="444" t="s">
        <v>21</v>
      </c>
      <c r="C58" s="63" t="s">
        <v>1</v>
      </c>
      <c r="D58"/>
      <c r="E58" s="65"/>
      <c r="F58" s="64">
        <f>'Ene 2026'!F58+'Feb 2026'!F58+'Mar 2026'!F58+'Abr 2026'!F58+'May 2026'!F58+'Jun 2026'!F58+'Jul 2026'!F58+'Ago 2026'!F58+'Sept 2026'!F58</f>
        <v>80792.661119999888</v>
      </c>
      <c r="G58" s="64">
        <f>'Ene 2026'!G58+'Feb 2026'!G58+'Mar 2026'!G58+'Abr 2026'!G58+'May 2026'!G58+'Jun 2026'!G58+'Jul 2026'!G58+'Ago 2026'!G58+'Sept 2026'!G58</f>
        <v>0</v>
      </c>
      <c r="H58"/>
      <c r="I58"/>
    </row>
    <row r="59" spans="1:10" ht="15.9" hidden="1" customHeight="1" outlineLevel="1" x14ac:dyDescent="0.3">
      <c r="A59" s="477"/>
      <c r="B59" s="445"/>
      <c r="C59" s="67" t="s">
        <v>11</v>
      </c>
      <c r="D59"/>
      <c r="E59" s="65"/>
      <c r="F59" s="68">
        <f>'Ene 2026'!F59+'Feb 2026'!F59+'Mar 2026'!F59+'Abr 2026'!F59+'May 2026'!F59+'Jun 2026'!F59+'Jul 2026'!F59+'Ago 2026'!F59+'Sept 2026'!F59</f>
        <v>19428.389389999902</v>
      </c>
      <c r="G59" s="68">
        <f>'Ene 2026'!G59+'Feb 2026'!G59+'Mar 2026'!G59+'Abr 2026'!G59+'May 2026'!G59+'Jun 2026'!G59+'Jul 2026'!G59+'Ago 2026'!G59+'Sept 2026'!G59</f>
        <v>0</v>
      </c>
      <c r="H59"/>
      <c r="I59"/>
    </row>
    <row r="60" spans="1:10" ht="15.9" hidden="1" customHeight="1" outlineLevel="1" x14ac:dyDescent="0.3">
      <c r="A60" s="477"/>
      <c r="B60" s="445"/>
      <c r="C60" s="67" t="s">
        <v>15</v>
      </c>
      <c r="D60"/>
      <c r="E60" s="65"/>
      <c r="F60" s="68">
        <f>'Ene 2026'!F60+'Feb 2026'!F60+'Mar 2026'!F60+'Abr 2026'!F60+'May 2026'!F60+'Jun 2026'!F60+'Jul 2026'!F60+'Ago 2026'!F60+'Sept 2026'!F60</f>
        <v>1207.6877099999979</v>
      </c>
      <c r="G60" s="68">
        <f>'Ene 2026'!G60+'Feb 2026'!G60+'Mar 2026'!G60+'Abr 2026'!G60+'May 2026'!G60+'Jun 2026'!G60+'Jul 2026'!G60+'Ago 2026'!G60+'Sept 2026'!G60</f>
        <v>0</v>
      </c>
      <c r="H60"/>
      <c r="I60"/>
    </row>
    <row r="61" spans="1:10" ht="15.9" hidden="1" customHeight="1" outlineLevel="1" x14ac:dyDescent="0.3">
      <c r="A61" s="477"/>
      <c r="B61" s="445"/>
      <c r="C61" s="67" t="s">
        <v>2</v>
      </c>
      <c r="D61"/>
      <c r="E61" s="65"/>
      <c r="F61" s="68">
        <f>'Ene 2026'!F61+'Feb 2026'!F61+'Mar 2026'!F61+'Abr 2026'!F61+'May 2026'!F61+'Jun 2026'!F61+'Jul 2026'!F61+'Ago 2026'!F61+'Sept 2026'!F61</f>
        <v>60156.584019999988</v>
      </c>
      <c r="G61" s="68">
        <f>'Ene 2026'!G61+'Feb 2026'!G61+'Mar 2026'!G61+'Abr 2026'!G61+'May 2026'!G61+'Jun 2026'!G61+'Jul 2026'!G61+'Ago 2026'!G61+'Sept 2026'!G61</f>
        <v>0</v>
      </c>
      <c r="H61"/>
      <c r="I61"/>
    </row>
    <row r="62" spans="1:10" ht="15.6" hidden="1" customHeight="1" outlineLevel="2" x14ac:dyDescent="0.3">
      <c r="A62" s="477"/>
      <c r="B62" s="445"/>
      <c r="C62" s="70" t="s">
        <v>14</v>
      </c>
      <c r="D62"/>
      <c r="E62" s="65"/>
      <c r="F62" s="68">
        <f>'Ene 2026'!F62+'Feb 2026'!F62+'Mar 2026'!F62+'Abr 2026'!F62+'May 2026'!F62+'Jun 2026'!F62+'Jul 2026'!F62+'Ago 2026'!F62+'Sept 2026'!F62</f>
        <v>8820.7878700000001</v>
      </c>
      <c r="G62" s="68">
        <f>'Ene 2026'!G62+'Feb 2026'!G62+'Mar 2026'!G62+'Abr 2026'!G62+'May 2026'!G62+'Jun 2026'!G62+'Jul 2026'!G62+'Ago 2026'!G62+'Sept 2026'!G62</f>
        <v>0</v>
      </c>
      <c r="H62"/>
      <c r="I62"/>
    </row>
    <row r="63" spans="1:10" ht="15.9" hidden="1" customHeight="1" outlineLevel="2" x14ac:dyDescent="0.3">
      <c r="A63" s="477"/>
      <c r="B63" s="445"/>
      <c r="C63" s="70" t="s">
        <v>13</v>
      </c>
      <c r="D63"/>
      <c r="E63" s="65"/>
      <c r="F63" s="68">
        <f>'Ene 2026'!F63+'Feb 2026'!F63+'Mar 2026'!F63+'Abr 2026'!F63+'May 2026'!F63+'Jun 2026'!F63+'Jul 2026'!F63+'Ago 2026'!F63+'Sept 2026'!F63</f>
        <v>50534.444230000052</v>
      </c>
      <c r="G63" s="68">
        <f>'Ene 2026'!G63+'Feb 2026'!G63+'Mar 2026'!G63+'Abr 2026'!G63+'May 2026'!G63+'Jun 2026'!G63+'Jul 2026'!G63+'Ago 2026'!G63+'Sept 2026'!G63</f>
        <v>0</v>
      </c>
      <c r="H63"/>
      <c r="I63"/>
    </row>
    <row r="64" spans="1:10" ht="15.9" hidden="1" customHeight="1" outlineLevel="2" x14ac:dyDescent="0.3">
      <c r="A64" s="477"/>
      <c r="B64" s="445"/>
      <c r="C64" s="70" t="s">
        <v>12</v>
      </c>
      <c r="D64"/>
      <c r="E64" s="65"/>
      <c r="F64" s="68">
        <f>'Ene 2026'!F64+'Feb 2026'!F64+'Mar 2026'!F64+'Abr 2026'!F64+'May 2026'!F64+'Jun 2026'!F64+'Jul 2026'!F64+'Ago 2026'!F64+'Sept 2026'!F64</f>
        <v>633.33843999999999</v>
      </c>
      <c r="G64" s="68">
        <f>'Ene 2026'!G64+'Feb 2026'!G64+'Mar 2026'!G64+'Abr 2026'!G64+'May 2026'!G64+'Jun 2026'!G64+'Jul 2026'!G64+'Ago 2026'!G64+'Sept 2026'!G64</f>
        <v>0</v>
      </c>
      <c r="H64"/>
      <c r="I64"/>
    </row>
    <row r="65" spans="1:9" ht="15.9" hidden="1" customHeight="1" outlineLevel="2" x14ac:dyDescent="0.3">
      <c r="A65" s="477"/>
      <c r="B65" s="445"/>
      <c r="C65" s="70" t="s">
        <v>63</v>
      </c>
      <c r="D65"/>
      <c r="E65" s="65"/>
      <c r="F65" s="68">
        <f>'Ene 2026'!F65+'Feb 2026'!F65+'Mar 2026'!F65+'Abr 2026'!F65+'May 2026'!F65+'Jun 2026'!F65+'Jul 2026'!F65+'Ago 2026'!F65+'Sept 2026'!F65</f>
        <v>168.01347999999996</v>
      </c>
      <c r="G65" s="68">
        <f>'Ene 2026'!G65+'Feb 2026'!G65+'Mar 2026'!G65+'Abr 2026'!G65+'May 2026'!G65+'Jun 2026'!G65+'Jul 2026'!G65+'Ago 2026'!G65+'Sept 2026'!G65</f>
        <v>0</v>
      </c>
      <c r="H65"/>
      <c r="I65"/>
    </row>
    <row r="66" spans="1:9" ht="15.9" hidden="1" customHeight="1" outlineLevel="2" x14ac:dyDescent="0.3">
      <c r="A66" s="477"/>
      <c r="B66" s="445"/>
      <c r="C66" s="70" t="s">
        <v>67</v>
      </c>
      <c r="D66"/>
      <c r="E66" s="65"/>
      <c r="F66" s="68">
        <f>'Ene 2026'!F66+'Feb 2026'!F66+'Mar 2026'!F66+'Abr 2026'!F66+'May 2026'!F66+'Jun 2026'!F66+'Jul 2026'!F66+'Ago 2026'!F66+'Sept 2026'!F66</f>
        <v>0</v>
      </c>
      <c r="G66" s="68">
        <f>'Ene 2026'!G66+'Feb 2026'!G66+'Mar 2026'!G66+'Abr 2026'!G66+'May 2026'!G66+'Jun 2026'!G66+'Jul 2026'!G66+'Ago 2026'!G66+'Sept 2026'!G66</f>
        <v>0</v>
      </c>
      <c r="H66"/>
      <c r="I66"/>
    </row>
    <row r="67" spans="1:9" s="5" customFormat="1" ht="15.9" hidden="1" customHeight="1" outlineLevel="1" collapsed="1" x14ac:dyDescent="0.3">
      <c r="A67" s="477"/>
      <c r="B67" s="445"/>
      <c r="C67" s="71" t="s">
        <v>40</v>
      </c>
      <c r="D67"/>
      <c r="E67" s="65"/>
      <c r="F67" s="68">
        <f>'Ene 2026'!F67+'Feb 2026'!F67+'Mar 2026'!F67+'Abr 2026'!F67+'May 2026'!F67+'Jun 2026'!F67+'Jul 2026'!F67+'Ago 2026'!F67+'Sept 2026'!F67</f>
        <v>14345.771120000138</v>
      </c>
      <c r="G67" s="68">
        <f>'Ene 2026'!G67+'Feb 2026'!G67+'Mar 2026'!G67+'Abr 2026'!G67+'May 2026'!G67+'Jun 2026'!G67+'Jul 2026'!G67+'Ago 2026'!G67+'Sept 2026'!G67</f>
        <v>0</v>
      </c>
      <c r="H67"/>
      <c r="I67"/>
    </row>
    <row r="68" spans="1:9" ht="15.9" hidden="1" customHeight="1" outlineLevel="1" x14ac:dyDescent="0.3">
      <c r="A68" s="477"/>
      <c r="B68" s="445"/>
      <c r="C68" s="71" t="s">
        <v>41</v>
      </c>
      <c r="D68"/>
      <c r="E68" s="65"/>
      <c r="F68" s="68">
        <f>'Ene 2026'!F68+'Feb 2026'!F68+'Mar 2026'!F68+'Abr 2026'!F68+'May 2026'!F68+'Jun 2026'!F68+'Jul 2026'!F68+'Ago 2026'!F68+'Sept 2026'!F68</f>
        <v>1628.7594500000066</v>
      </c>
      <c r="G68" s="68">
        <f>'Ene 2026'!G68+'Feb 2026'!G68+'Mar 2026'!G68+'Abr 2026'!G68+'May 2026'!G68+'Jun 2026'!G68+'Jul 2026'!G68+'Ago 2026'!G68+'Sept 2026'!G68</f>
        <v>0</v>
      </c>
      <c r="H68"/>
      <c r="I68"/>
    </row>
    <row r="69" spans="1:9" ht="15.9" hidden="1" customHeight="1" outlineLevel="1" x14ac:dyDescent="0.3">
      <c r="A69" s="477"/>
      <c r="B69" s="445"/>
      <c r="C69" s="72" t="s">
        <v>18</v>
      </c>
      <c r="D69"/>
      <c r="E69" s="65"/>
      <c r="F69" s="68">
        <f>'Ene 2026'!F69+'Feb 2026'!F69+'Mar 2026'!F69+'Abr 2026'!F69+'May 2026'!F69+'Jun 2026'!F69+'Jul 2026'!F69+'Ago 2026'!F69+'Sept 2026'!F69</f>
        <v>39.76641</v>
      </c>
      <c r="G69" s="68">
        <f>'Ene 2026'!G69+'Feb 2026'!G69+'Mar 2026'!G69+'Abr 2026'!G69+'May 2026'!G69+'Jun 2026'!G69+'Jul 2026'!G69+'Ago 2026'!G69+'Sept 2026'!G69</f>
        <v>0</v>
      </c>
      <c r="H69"/>
      <c r="I69"/>
    </row>
    <row r="70" spans="1:9" ht="15.9" hidden="1" customHeight="1" outlineLevel="1" x14ac:dyDescent="0.3">
      <c r="A70" s="477"/>
      <c r="B70" s="445"/>
      <c r="C70" s="72" t="s">
        <v>5</v>
      </c>
      <c r="D70"/>
      <c r="E70" s="65"/>
      <c r="F70" s="68">
        <f>'Ene 2026'!F70+'Feb 2026'!F70+'Mar 2026'!F70+'Abr 2026'!F70+'May 2026'!F70+'Jun 2026'!F70+'Jul 2026'!F70+'Ago 2026'!F70+'Sept 2026'!F70</f>
        <v>4131.8568899999118</v>
      </c>
      <c r="G70" s="68">
        <f>'Ene 2026'!G70+'Feb 2026'!G70+'Mar 2026'!G70+'Abr 2026'!G70+'May 2026'!G70+'Jun 2026'!G70+'Jul 2026'!G70+'Ago 2026'!G70+'Sept 2026'!G70</f>
        <v>0</v>
      </c>
      <c r="H70"/>
      <c r="I70"/>
    </row>
    <row r="71" spans="1:9" ht="15.9" hidden="1" customHeight="1" outlineLevel="1" x14ac:dyDescent="0.3">
      <c r="A71" s="477"/>
      <c r="B71" s="445"/>
      <c r="C71" s="72" t="s">
        <v>6</v>
      </c>
      <c r="D71"/>
      <c r="E71" s="65"/>
      <c r="F71" s="68">
        <f>'Ene 2026'!F71+'Feb 2026'!F71+'Mar 2026'!F71+'Abr 2026'!F71+'May 2026'!F71+'Jun 2026'!F71+'Jul 2026'!F71+'Ago 2026'!F71+'Sept 2026'!F71</f>
        <v>2388.5899499999987</v>
      </c>
      <c r="G71" s="68">
        <f>'Ene 2026'!G71+'Feb 2026'!G71+'Mar 2026'!G71+'Abr 2026'!G71+'May 2026'!G71+'Jun 2026'!G71+'Jul 2026'!G71+'Ago 2026'!G71+'Sept 2026'!G71</f>
        <v>0</v>
      </c>
      <c r="H71"/>
      <c r="I71"/>
    </row>
    <row r="72" spans="1:9" ht="15.9" hidden="1" customHeight="1" outlineLevel="1" x14ac:dyDescent="0.3">
      <c r="A72" s="477"/>
      <c r="B72" s="445"/>
      <c r="C72" s="72" t="s">
        <v>16</v>
      </c>
      <c r="D72"/>
      <c r="E72" s="65"/>
      <c r="F72" s="68">
        <f>'Ene 2026'!F72+'Feb 2026'!F72+'Mar 2026'!F72+'Abr 2026'!F72+'May 2026'!F72+'Jun 2026'!F72+'Jul 2026'!F72+'Ago 2026'!F72+'Sept 2026'!F72</f>
        <v>1.68509</v>
      </c>
      <c r="G72" s="68">
        <f>'Ene 2026'!G72+'Feb 2026'!G72+'Mar 2026'!G72+'Abr 2026'!G72+'May 2026'!G72+'Jun 2026'!G72+'Jul 2026'!G72+'Ago 2026'!G72+'Sept 2026'!G72</f>
        <v>0</v>
      </c>
      <c r="H72"/>
      <c r="I72"/>
    </row>
    <row r="73" spans="1:9" ht="15.9" hidden="1" customHeight="1" outlineLevel="1" x14ac:dyDescent="0.3">
      <c r="A73" s="477"/>
      <c r="B73" s="445"/>
      <c r="C73" s="72" t="s">
        <v>7</v>
      </c>
      <c r="D73"/>
      <c r="E73" s="65"/>
      <c r="F73" s="68">
        <f>'Ene 2026'!F73+'Feb 2026'!F73+'Mar 2026'!F73+'Abr 2026'!F73+'May 2026'!F73+'Jun 2026'!F73+'Jul 2026'!F73+'Ago 2026'!F73+'Sept 2026'!F73</f>
        <v>58.562940000000012</v>
      </c>
      <c r="G73" s="68">
        <f>'Ene 2026'!G73+'Feb 2026'!G73+'Mar 2026'!G73+'Abr 2026'!G73+'May 2026'!G73+'Jun 2026'!G73+'Jul 2026'!G73+'Ago 2026'!G73+'Sept 2026'!G73</f>
        <v>0</v>
      </c>
      <c r="H73"/>
      <c r="I73"/>
    </row>
    <row r="74" spans="1:9" ht="15.9" hidden="1" customHeight="1" outlineLevel="1" x14ac:dyDescent="0.3">
      <c r="A74" s="477"/>
      <c r="B74" s="445"/>
      <c r="C74" s="72" t="s">
        <v>17</v>
      </c>
      <c r="D74"/>
      <c r="E74" s="65"/>
      <c r="F74" s="68">
        <f>'Ene 2026'!F74+'Feb 2026'!F74+'Mar 2026'!F74+'Abr 2026'!F74+'May 2026'!F74+'Jun 2026'!F74+'Jul 2026'!F74+'Ago 2026'!F74+'Sept 2026'!F74</f>
        <v>0.72277000000000002</v>
      </c>
      <c r="G74" s="68">
        <f>'Ene 2026'!G74+'Feb 2026'!G74+'Mar 2026'!G74+'Abr 2026'!G74+'May 2026'!G74+'Jun 2026'!G74+'Jul 2026'!G74+'Ago 2026'!G74+'Sept 2026'!G74</f>
        <v>0</v>
      </c>
      <c r="H74"/>
      <c r="I74"/>
    </row>
    <row r="75" spans="1:9" ht="15.9" hidden="1" customHeight="1" outlineLevel="1" x14ac:dyDescent="0.3">
      <c r="A75" s="477"/>
      <c r="B75" s="445"/>
      <c r="C75" s="72" t="s">
        <v>94</v>
      </c>
      <c r="D75"/>
      <c r="E75" s="65"/>
      <c r="F75" s="68">
        <f>'Ene 2026'!F75+'Feb 2026'!F75+'Mar 2026'!F75+'Abr 2026'!F75+'May 2026'!F75+'Jun 2026'!F75+'Jul 2026'!F75+'Ago 2026'!F75+'Sept 2026'!F75</f>
        <v>471.46108000000004</v>
      </c>
      <c r="G75" s="68">
        <f>'Ene 2026'!G75+'Feb 2026'!G75+'Mar 2026'!G75+'Abr 2026'!G75+'May 2026'!G75+'Jun 2026'!G75+'Jul 2026'!G75+'Ago 2026'!G75+'Sept 2026'!G75</f>
        <v>0</v>
      </c>
      <c r="H75"/>
      <c r="I75"/>
    </row>
    <row r="76" spans="1:9" ht="15.9" hidden="1" customHeight="1" outlineLevel="1" x14ac:dyDescent="0.3">
      <c r="A76" s="477"/>
      <c r="B76" s="445"/>
      <c r="C76" s="72" t="s">
        <v>95</v>
      </c>
      <c r="D76"/>
      <c r="E76" s="65"/>
      <c r="F76" s="68">
        <f>'Ene 2026'!F76+'Feb 2026'!F76+'Mar 2026'!F76+'Abr 2026'!F76+'May 2026'!F76+'Jun 2026'!F76+'Jul 2026'!F76+'Ago 2026'!F76+'Sept 2026'!F76</f>
        <v>9.8646499999999993</v>
      </c>
      <c r="G76" s="68">
        <f>'Ene 2026'!G76+'Feb 2026'!G76+'Mar 2026'!G76+'Abr 2026'!G76+'May 2026'!G76+'Jun 2026'!G76+'Jul 2026'!G76+'Ago 2026'!G76+'Sept 2026'!G76</f>
        <v>0</v>
      </c>
      <c r="H76"/>
      <c r="I76"/>
    </row>
    <row r="77" spans="1:9" ht="15.9" hidden="1" customHeight="1" outlineLevel="1" x14ac:dyDescent="0.3">
      <c r="A77" s="477"/>
      <c r="B77" s="445"/>
      <c r="C77" s="72" t="s">
        <v>57</v>
      </c>
      <c r="D77"/>
      <c r="E77" s="65"/>
      <c r="F77" s="68">
        <f>'Ene 2026'!F77+'Feb 2026'!F77+'Mar 2026'!F77+'Abr 2026'!F77+'May 2026'!F77+'Jun 2026'!F77+'Jul 2026'!F77+'Ago 2026'!F77+'Sept 2026'!F77</f>
        <v>0</v>
      </c>
      <c r="G77" s="68">
        <f>'Ene 2026'!G77+'Feb 2026'!G77+'Mar 2026'!G77+'Abr 2026'!G77+'May 2026'!G77+'Jun 2026'!G77+'Jul 2026'!G77+'Ago 2026'!G77+'Sept 2026'!G77</f>
        <v>0</v>
      </c>
      <c r="H77"/>
      <c r="I77"/>
    </row>
    <row r="78" spans="1:9" ht="15.9" hidden="1" customHeight="1" outlineLevel="1" x14ac:dyDescent="0.3">
      <c r="A78" s="477"/>
      <c r="B78" s="445"/>
      <c r="C78" s="72" t="s">
        <v>58</v>
      </c>
      <c r="D78"/>
      <c r="E78" s="65"/>
      <c r="F78" s="68">
        <f>'Ene 2026'!F78+'Feb 2026'!F78+'Mar 2026'!F78+'Abr 2026'!F78+'May 2026'!F78+'Jun 2026'!F78+'Jul 2026'!F78+'Ago 2026'!F78+'Sept 2026'!F78</f>
        <v>0</v>
      </c>
      <c r="G78" s="68">
        <f>'Ene 2026'!G78+'Feb 2026'!G78+'Mar 2026'!G78+'Abr 2026'!G78+'May 2026'!G78+'Jun 2026'!G78+'Jul 2026'!G78+'Ago 2026'!G78+'Sept 2026'!G78</f>
        <v>0</v>
      </c>
      <c r="H78"/>
      <c r="I78"/>
    </row>
    <row r="79" spans="1:9" ht="15.9" hidden="1" customHeight="1" outlineLevel="1" x14ac:dyDescent="0.3">
      <c r="A79" s="477"/>
      <c r="B79" s="445"/>
      <c r="C79" s="72" t="s">
        <v>74</v>
      </c>
      <c r="D79"/>
      <c r="E79" s="65"/>
      <c r="F79" s="68">
        <f>'Ene 2026'!F79+'Feb 2026'!F79+'Mar 2026'!F79+'Abr 2026'!F79+'May 2026'!F79+'Jun 2026'!F79+'Jul 2026'!F79+'Ago 2026'!F79+'Sept 2026'!F79</f>
        <v>3386.96459</v>
      </c>
      <c r="G79" s="68">
        <f>'Ene 2026'!G79+'Feb 2026'!G79+'Mar 2026'!G79+'Abr 2026'!G79+'May 2026'!G79+'Jun 2026'!G79+'Jul 2026'!G79+'Ago 2026'!G79+'Sept 2026'!G79</f>
        <v>0</v>
      </c>
      <c r="H79"/>
      <c r="I79"/>
    </row>
    <row r="80" spans="1:9" s="7" customFormat="1" ht="18" hidden="1" customHeight="1" outlineLevel="1" x14ac:dyDescent="0.3">
      <c r="A80" s="477"/>
      <c r="B80" s="446"/>
      <c r="C80" s="74" t="s">
        <v>55</v>
      </c>
      <c r="D80"/>
      <c r="E80" s="61"/>
      <c r="F80" s="178">
        <f>SUM(F67:F79)+F58</f>
        <v>107256.66605999994</v>
      </c>
      <c r="G80" s="178">
        <f>SUM(G67:G79)+G58</f>
        <v>0</v>
      </c>
      <c r="H80"/>
      <c r="I80"/>
    </row>
    <row r="81" spans="1:11" ht="10.5" hidden="1" customHeight="1" outlineLevel="1" x14ac:dyDescent="0.3">
      <c r="A81" s="477"/>
      <c r="B81" s="21"/>
      <c r="C81" s="34"/>
      <c r="D81"/>
      <c r="E81" s="17"/>
      <c r="F81" s="17"/>
      <c r="G81" s="17"/>
      <c r="H81"/>
      <c r="I81"/>
    </row>
    <row r="82" spans="1:11" ht="18.75" hidden="1" customHeight="1" outlineLevel="1" x14ac:dyDescent="0.3">
      <c r="A82" s="477"/>
      <c r="B82" s="447" t="s">
        <v>22</v>
      </c>
      <c r="C82" s="76" t="s">
        <v>38</v>
      </c>
      <c r="D82"/>
      <c r="E82" s="77"/>
      <c r="F82" s="78">
        <f>'Ene 2026'!F82+'Feb 2026'!F82+'Mar 2026'!F82+'Abr 2026'!F82+'May 2026'!F82+'Jun 2026'!F82+'Jul 2026'!F84+'Ago 2026'!F82+'Sept 2026'!F82</f>
        <v>0</v>
      </c>
      <c r="G82" s="78">
        <f>'Ene 2026'!G82+'Feb 2026'!G82+'Mar 2026'!G82+'Abr 2026'!G82+'May 2026'!G82+'Jun 2026'!G82+'Jul 2026'!G84+'Ago 2026'!G82+'Sept 2026'!G82</f>
        <v>0</v>
      </c>
      <c r="H82"/>
      <c r="I82"/>
    </row>
    <row r="83" spans="1:11" ht="18.75" hidden="1" customHeight="1" outlineLevel="1" x14ac:dyDescent="0.3">
      <c r="A83" s="477"/>
      <c r="B83" s="448"/>
      <c r="C83" s="79" t="s">
        <v>39</v>
      </c>
      <c r="D83"/>
      <c r="E83" s="77"/>
      <c r="F83" s="68">
        <f>'Ene 2026'!F83+'Feb 2026'!F83+'Mar 2026'!F83+'Abr 2026'!F83+'May 2026'!F83+'Jun 2026'!F83+'Jul 2026'!F85+'Ago 2026'!F83+'Sept 2026'!F83</f>
        <v>93.270939999999982</v>
      </c>
      <c r="G83" s="68">
        <f>'Ene 2026'!G83+'Feb 2026'!G83+'Mar 2026'!G83+'Abr 2026'!G83+'May 2026'!G83+'Jun 2026'!G83+'Jul 2026'!G85+'Ago 2026'!G83+'Sept 2026'!G83</f>
        <v>0</v>
      </c>
      <c r="H83"/>
      <c r="I83"/>
    </row>
    <row r="84" spans="1:11" s="7" customFormat="1" ht="18.75" hidden="1" customHeight="1" outlineLevel="1" x14ac:dyDescent="0.3">
      <c r="A84" s="477"/>
      <c r="B84" s="449"/>
      <c r="C84" s="80" t="s">
        <v>23</v>
      </c>
      <c r="D84"/>
      <c r="F84" s="75">
        <f>SUM(F82:F83)</f>
        <v>93.270939999999982</v>
      </c>
      <c r="G84" s="75">
        <f>SUM(G82:G83)</f>
        <v>0</v>
      </c>
      <c r="H84"/>
      <c r="I84"/>
    </row>
    <row r="85" spans="1:11" customFormat="1" ht="14.4" collapsed="1" x14ac:dyDescent="0.3"/>
    <row r="86" spans="1:11" customFormat="1" ht="15.6" x14ac:dyDescent="0.3">
      <c r="A86" s="440"/>
      <c r="B86" s="443" t="s">
        <v>187</v>
      </c>
      <c r="C86" s="322" t="s">
        <v>188</v>
      </c>
      <c r="D86" s="324">
        <f>D88+D87</f>
        <v>150429.89934000003</v>
      </c>
      <c r="F86" s="324">
        <f>F88+F87</f>
        <v>329999.13605999987</v>
      </c>
      <c r="G86" s="324">
        <f>G88+G87</f>
        <v>150671.99945</v>
      </c>
    </row>
    <row r="87" spans="1:11" customFormat="1" ht="14.4" x14ac:dyDescent="0.3">
      <c r="A87" s="441"/>
      <c r="B87" s="443"/>
      <c r="C87" s="336" t="s">
        <v>94</v>
      </c>
      <c r="D87" s="68">
        <f>'Ene 2026'!D87+'Feb 2026'!D87+'Mar 2026'!D87+'Abr 2026'!D87+'May 2026'!D87+'Jun 2026'!D87+'Jul 2026'!D87+'Ago 2026'!D87+'Sept 2026'!D87+'Oct 2025'!D87+'Nov2025'!D87+'Dic2025'!D87</f>
        <v>305.43238000000002</v>
      </c>
      <c r="E87" s="320"/>
      <c r="F87" s="68">
        <f>'Ene 2026'!F87+'Feb 2026'!F87+'Mar 2026'!F87+'Abr 2026'!F87+'May 2026'!F87+'Jun 2026'!F87+'Jul 2026'!F87+'Ago 2026'!F87+'Sept 2026'!F87+'Oct 2025'!F87+'Nov2025'!F87+'Dic2025'!F87</f>
        <v>329999.13605999987</v>
      </c>
      <c r="G87" s="68">
        <f>'Ene 2026'!G87+'Feb 2026'!G87+'Mar 2026'!G87+'Abr 2026'!G87+'May 2026'!G87+'Jun 2026'!G87+'Jul 2026'!G87+'Ago 2026'!G87+'Sept 2026'!G87+'Oct 2025'!G87+'Nov2025'!G87+'Dic2025'!G87</f>
        <v>322.37831000000006</v>
      </c>
      <c r="I87" s="109"/>
    </row>
    <row r="88" spans="1:11" customFormat="1" ht="16.2" x14ac:dyDescent="0.3">
      <c r="A88" s="442"/>
      <c r="B88" s="443"/>
      <c r="C88" s="328" t="s">
        <v>192</v>
      </c>
      <c r="D88" s="327">
        <f>D124</f>
        <v>150124.46696000002</v>
      </c>
      <c r="E88" s="320"/>
      <c r="F88" s="327">
        <f>F124</f>
        <v>0</v>
      </c>
      <c r="G88" s="327">
        <f>G124</f>
        <v>150349.62114</v>
      </c>
    </row>
    <row r="89" spans="1:11" customFormat="1" ht="14.4" x14ac:dyDescent="0.3"/>
    <row r="90" spans="1:11" customFormat="1" ht="14.4" x14ac:dyDescent="0.3"/>
    <row r="91" spans="1:11" ht="33" customHeight="1" x14ac:dyDescent="0.25">
      <c r="A91" s="491" t="s">
        <v>51</v>
      </c>
      <c r="B91" s="492"/>
      <c r="C91" s="492"/>
      <c r="D91" s="492"/>
      <c r="E91" s="492"/>
      <c r="F91" s="492"/>
      <c r="G91" s="492"/>
      <c r="H91" s="492"/>
      <c r="I91" s="493"/>
    </row>
    <row r="92" spans="1:11" ht="8.25" customHeight="1" x14ac:dyDescent="0.3">
      <c r="C92" s="3"/>
      <c r="D92"/>
      <c r="G92" s="4"/>
    </row>
    <row r="93" spans="1:11" s="5" customFormat="1" ht="51" customHeight="1" x14ac:dyDescent="0.3">
      <c r="C93" s="41"/>
      <c r="D93" s="82" t="str">
        <f>+D8</f>
        <v>Meta (11)
2026</v>
      </c>
      <c r="E93"/>
      <c r="F93" s="82" t="str">
        <f>+F8</f>
        <v>Recaudación
 2025</v>
      </c>
      <c r="G93" s="82" t="str">
        <f>+G8</f>
        <v>Recaudación 
2026</v>
      </c>
      <c r="H93"/>
      <c r="I93" s="82" t="str">
        <f>+I8</f>
        <v>Participación de la Recaudación 2026</v>
      </c>
    </row>
    <row r="94" spans="1:11" customFormat="1" ht="6" customHeight="1" x14ac:dyDescent="0.3">
      <c r="K94" s="5"/>
    </row>
    <row r="95" spans="1:11" s="5" customFormat="1" ht="15.9" customHeight="1" x14ac:dyDescent="0.25">
      <c r="A95" s="494" t="s">
        <v>20</v>
      </c>
      <c r="B95" s="435" t="s">
        <v>21</v>
      </c>
      <c r="C95" s="63" t="s">
        <v>1</v>
      </c>
      <c r="D95" s="415">
        <f>'Ene 2026'!D95+'Feb 2026'!D95+'Mar 2026'!D95+'Abr 2026'!D95+'May 2026'!D95+'Jun 2026'!D95+'Jul 2026'!D95+'Ago 2026'!D95+'Sept 2026'!D95+'Oct 2025'!D104+'Nov2025'!D105+'Dic2025'!D105</f>
        <v>6108210.6945399996</v>
      </c>
      <c r="E95" s="415"/>
      <c r="F95" s="415">
        <f>'Ene 2026'!F95+'Feb 2026'!F95+'Mar 2026'!F95+'Abr 2026'!F95+'May 2026'!F95+'Jun 2026'!F95+'Jul 2026'!F95+'Ago 2026'!F95+'Sept 2026'!F95+'Oct 2025'!F104+'Nov2025'!F105+'Dic2025'!F105</f>
        <v>5279475.3479099963</v>
      </c>
      <c r="G95" s="415">
        <f>'Ene 2026'!G95+'Feb 2026'!G95+'Mar 2026'!G95+'Abr 2026'!G95+'May 2026'!G95+'Jun 2026'!G95+'Jul 2026'!G95+'Ago 2026'!G95+'Sept 2026'!G95+'Oct 2025'!G104+'Nov2025'!G105+'Dic2025'!G105</f>
        <v>6334906.8981999978</v>
      </c>
      <c r="H95" s="11"/>
      <c r="I95" s="462">
        <f>+G117/G130</f>
        <v>0.85250804573675498</v>
      </c>
      <c r="J95" s="12"/>
    </row>
    <row r="96" spans="1:11" ht="15.9" customHeight="1" outlineLevel="1" x14ac:dyDescent="0.25">
      <c r="A96" s="494"/>
      <c r="B96" s="436"/>
      <c r="C96" s="67" t="s">
        <v>43</v>
      </c>
      <c r="D96" s="205">
        <f>'Ene 2026'!D96+'Feb 2026'!D96+'Mar 2026'!D96+'Abr 2026'!D96+'May 2026'!D96+'Jun 2026'!D96+'Jul 2026'!D96+'Ago 2026'!D96+'Sept 2026'!D96+'Oct 2025'!D105+'Nov2025'!D106+'Dic2025'!D106</f>
        <v>3219844.194829999</v>
      </c>
      <c r="E96" s="173">
        <f>'Ene 2026'!E96+'Feb 2026'!E96</f>
        <v>0</v>
      </c>
      <c r="F96" s="205">
        <f>'Ene 2026'!F96+'Feb 2026'!F96+'Mar 2026'!F96+'Abr 2026'!F96+'May 2026'!F96+'Jun 2026'!F96+'Jul 2026'!F96+'Ago 2026'!F96+'Sept 2026'!F96+'Oct 2025'!F105+'Nov2025'!F106+'Dic2025'!F106</f>
        <v>2709074.6540800012</v>
      </c>
      <c r="G96" s="205">
        <f>'Ene 2026'!G96+'Feb 2026'!G96+'Mar 2026'!G96+'Abr 2026'!G96+'May 2026'!G96+'Jun 2026'!G96+'Jul 2026'!G96+'Ago 2026'!G96+'Sept 2026'!G96+'Oct 2025'!G105+'Nov2025'!G106+'Dic2025'!G106</f>
        <v>3318583.8580199974</v>
      </c>
      <c r="I96" s="463"/>
      <c r="K96" s="5"/>
    </row>
    <row r="97" spans="1:10" s="190" customFormat="1" ht="15.9" customHeight="1" outlineLevel="1" x14ac:dyDescent="0.25">
      <c r="A97" s="494"/>
      <c r="B97" s="436"/>
      <c r="C97" s="266" t="s">
        <v>178</v>
      </c>
      <c r="D97" s="205">
        <f>'Ene 2026'!D97+'Feb 2026'!D97+'Mar 2026'!D97+'Abr 2026'!D97+'May 2026'!D97+'Jun 2026'!D97+'Jul 2026'!D97+'Ago 2026'!D97+'Sept 2026'!D97+'Oct 2025'!D106+'Nov2025'!D107+'Dic2025'!D107</f>
        <v>1764806.18674</v>
      </c>
      <c r="E97" s="173"/>
      <c r="F97" s="205">
        <f>'Ene 2026'!F97+'Feb 2026'!F97+'Mar 2026'!F97+'Abr 2026'!F97+'May 2026'!F97+'Jun 2026'!F97+'Jul 2026'!F97+'Ago 2026'!F97+'Sept 2026'!F97+'Oct 2025'!F106+'Nov2025'!F107+'Dic2025'!F107</f>
        <v>1561267.9299000001</v>
      </c>
      <c r="G97" s="205">
        <f>'Ene 2026'!G97+'Feb 2026'!G97+'Mar 2026'!G97+'Abr 2026'!G97+'May 2026'!G97+'Jun 2026'!G97+'Jul 2026'!G97+'Ago 2026'!G97+'Sept 2026'!G97+'Oct 2025'!G106+'Nov2025'!G107+'Dic2025'!G107</f>
        <v>1762561.7610000002</v>
      </c>
      <c r="I97" s="463"/>
    </row>
    <row r="98" spans="1:10" s="190" customFormat="1" ht="15.9" customHeight="1" outlineLevel="1" x14ac:dyDescent="0.25">
      <c r="A98" s="494"/>
      <c r="B98" s="436"/>
      <c r="C98" s="99" t="s">
        <v>182</v>
      </c>
      <c r="D98" s="205">
        <f>'Ene 2026'!D98+'Feb 2026'!D98+'Mar 2026'!D98+'Abr 2026'!D98+'May 2026'!D98+'Jun 2026'!D98+'Jul 2026'!D98+'Ago 2026'!D98+'Sept 2026'!D98+'Oct 2025'!D107+'Nov2025'!D108+'Dic2025'!D108</f>
        <v>16061.873820000001</v>
      </c>
      <c r="E98" s="173"/>
      <c r="F98" s="205">
        <f>'Ene 2026'!F98+'Feb 2026'!F98+'Mar 2026'!F98+'Abr 2026'!F98+'May 2026'!F98+'Jun 2026'!F98+'Jul 2026'!F98+'Ago 2026'!F98+'Sept 2026'!F98+'Oct 2025'!F107+'Nov2025'!F108+'Dic2025'!F108</f>
        <v>0</v>
      </c>
      <c r="G98" s="205">
        <f>'Ene 2026'!G98+'Feb 2026'!G98+'Mar 2026'!G98+'Abr 2026'!G98+'May 2026'!G98+'Jun 2026'!G98+'Jul 2026'!G98+'Ago 2026'!G98+'Sept 2026'!G98+'Oct 2025'!G107+'Nov2025'!G108+'Dic2025'!G108</f>
        <v>133785.48570000002</v>
      </c>
      <c r="I98" s="463"/>
    </row>
    <row r="99" spans="1:10" ht="15.9" customHeight="1" outlineLevel="1" x14ac:dyDescent="0.25">
      <c r="A99" s="494"/>
      <c r="B99" s="436"/>
      <c r="C99" s="67" t="s">
        <v>15</v>
      </c>
      <c r="D99" s="205">
        <f>'Ene 2026'!D99+'Feb 2026'!D99+'Mar 2026'!D99+'Abr 2026'!D99+'May 2026'!D99+'Jun 2026'!D99+'Jul 2026'!D99+'Ago 2026'!D99+'Sept 2026'!D99+'Oct 2025'!D108+'Nov2025'!D109+'Dic2025'!D109</f>
        <v>331.08787000000007</v>
      </c>
      <c r="E99" s="173"/>
      <c r="F99" s="205">
        <f>'Ene 2026'!F99+'Feb 2026'!F99+'Mar 2026'!F99+'Abr 2026'!F99+'May 2026'!F99+'Jun 2026'!F99+'Jul 2026'!F99+'Ago 2026'!F99+'Sept 2026'!F99+'Oct 2025'!F108+'Nov2025'!F109+'Dic2025'!F109</f>
        <v>1717.01316</v>
      </c>
      <c r="G99" s="205">
        <f>'Ene 2026'!G99+'Feb 2026'!G99+'Mar 2026'!G99+'Abr 2026'!G99+'May 2026'!G99+'Jun 2026'!G99+'Jul 2026'!G99+'Ago 2026'!G99+'Sept 2026'!G99+'Oct 2025'!G108+'Nov2025'!G109+'Dic2025'!G109</f>
        <v>511.74039000000005</v>
      </c>
      <c r="I99" s="463"/>
    </row>
    <row r="100" spans="1:10" ht="15.9" customHeight="1" outlineLevel="1" x14ac:dyDescent="0.25">
      <c r="A100" s="494"/>
      <c r="B100" s="436"/>
      <c r="C100" s="67" t="s">
        <v>44</v>
      </c>
      <c r="D100" s="205">
        <f>'Ene 2026'!D100+'Feb 2026'!D100+'Mar 2026'!D100+'Abr 2026'!D100+'May 2026'!D100+'Jun 2026'!D100+'Jul 2026'!D100+'Ago 2026'!D100+'Sept 2026'!D100+'Oct 2025'!D109+'Nov2025'!D110+'Dic2025'!D110</f>
        <v>1107167.3512800001</v>
      </c>
      <c r="E100" s="173"/>
      <c r="F100" s="205">
        <f>'Ene 2026'!F100+'Feb 2026'!F100+'Mar 2026'!F100+'Abr 2026'!F100+'May 2026'!F100+'Jun 2026'!F100+'Jul 2026'!F100+'Ago 2026'!F100+'Sept 2026'!F100+'Oct 2025'!F109+'Nov2025'!F110+'Dic2025'!F110</f>
        <v>1007415.7507700004</v>
      </c>
      <c r="G100" s="205">
        <f>'Ene 2026'!G100+'Feb 2026'!G100+'Mar 2026'!G100+'Abr 2026'!G100+'May 2026'!G100+'Jun 2026'!G100+'Jul 2026'!G100+'Ago 2026'!G100+'Sept 2026'!G100+'Oct 2025'!G109+'Nov2025'!G110+'Dic2025'!G110</f>
        <v>1119464.0530900003</v>
      </c>
      <c r="I100" s="463"/>
    </row>
    <row r="101" spans="1:10" ht="15.9" customHeight="1" outlineLevel="1" x14ac:dyDescent="0.25">
      <c r="A101" s="494"/>
      <c r="B101" s="436"/>
      <c r="C101" s="70" t="s">
        <v>14</v>
      </c>
      <c r="D101" s="205">
        <f>'Ene 2026'!D101+'Feb 2026'!D101+'Mar 2026'!D101+'Abr 2026'!D101+'May 2026'!D101+'Jun 2026'!D101+'Jul 2026'!D101+'Ago 2026'!D101+'Sept 2026'!D101+'Oct 2025'!D110+'Nov2025'!D111+'Dic2025'!D111</f>
        <v>260663.9823899997</v>
      </c>
      <c r="E101" s="173"/>
      <c r="F101" s="205">
        <f>'Ene 2026'!F101+'Feb 2026'!F101+'Mar 2026'!F101+'Abr 2026'!F101+'May 2026'!F101+'Jun 2026'!F101+'Jul 2026'!F101+'Ago 2026'!F101+'Sept 2026'!F101+'Oct 2025'!F110+'Nov2025'!F111+'Dic2025'!F111</f>
        <v>244154.04663000029</v>
      </c>
      <c r="G101" s="205">
        <f>'Ene 2026'!G101+'Feb 2026'!G101+'Mar 2026'!G101+'Abr 2026'!G101+'May 2026'!G101+'Jun 2026'!G101+'Jul 2026'!G101+'Ago 2026'!G101+'Sept 2026'!G101+'Oct 2025'!G110+'Nov2025'!G111+'Dic2025'!G111</f>
        <v>259694.96391999975</v>
      </c>
      <c r="I101" s="463"/>
    </row>
    <row r="102" spans="1:10" ht="15.9" customHeight="1" outlineLevel="1" x14ac:dyDescent="0.25">
      <c r="A102" s="494"/>
      <c r="B102" s="436"/>
      <c r="C102" s="70" t="s">
        <v>13</v>
      </c>
      <c r="D102" s="205">
        <f>'Ene 2026'!D102+'Feb 2026'!D102+'Mar 2026'!D102+'Abr 2026'!D102+'May 2026'!D102+'Jun 2026'!D102+'Jul 2026'!D102+'Ago 2026'!D102+'Sept 2026'!D102+'Oct 2025'!D111+'Nov2025'!D112+'Dic2025'!D112</f>
        <v>828618.89783000038</v>
      </c>
      <c r="E102" s="173"/>
      <c r="F102" s="205">
        <f>'Ene 2026'!F102+'Feb 2026'!F102+'Mar 2026'!F102+'Abr 2026'!F102+'May 2026'!F102+'Jun 2026'!F102+'Jul 2026'!F102+'Ago 2026'!F102+'Sept 2026'!F102+'Oct 2025'!F111+'Nov2025'!F112+'Dic2025'!F112</f>
        <v>741088.09807000007</v>
      </c>
      <c r="G102" s="205">
        <f>'Ene 2026'!G102+'Feb 2026'!G102+'Mar 2026'!G102+'Abr 2026'!G102+'May 2026'!G102+'Jun 2026'!G102+'Jul 2026'!G102+'Ago 2026'!G102+'Sept 2026'!G102+'Oct 2025'!G111+'Nov2025'!G112+'Dic2025'!G112</f>
        <v>838789.1198700004</v>
      </c>
      <c r="I102" s="463"/>
    </row>
    <row r="103" spans="1:10" ht="15.9" customHeight="1" outlineLevel="1" x14ac:dyDescent="0.25">
      <c r="A103" s="494"/>
      <c r="B103" s="436"/>
      <c r="C103" s="70" t="s">
        <v>12</v>
      </c>
      <c r="D103" s="205">
        <f>'Ene 2026'!D103+'Feb 2026'!D103+'Mar 2026'!D103+'Abr 2026'!D103+'May 2026'!D103+'Jun 2026'!D103+'Jul 2026'!D103+'Ago 2026'!D103+'Sept 2026'!D103+'Oct 2025'!D112+'Nov2025'!D113+'Dic2025'!D113</f>
        <v>17551.997950000004</v>
      </c>
      <c r="E103" s="173"/>
      <c r="F103" s="205">
        <f>'Ene 2026'!F103+'Feb 2026'!F103+'Mar 2026'!F103+'Abr 2026'!F103+'May 2026'!F103+'Jun 2026'!F103+'Jul 2026'!F103+'Ago 2026'!F103+'Sept 2026'!F103+'Oct 2025'!F112+'Nov2025'!F113+'Dic2025'!F113</f>
        <v>21512.8308</v>
      </c>
      <c r="G103" s="205">
        <f>'Ene 2026'!G103+'Feb 2026'!G103+'Mar 2026'!G103+'Abr 2026'!G103+'May 2026'!G103+'Jun 2026'!G103+'Jul 2026'!G103+'Ago 2026'!G103+'Sept 2026'!G103+'Oct 2025'!G112+'Nov2025'!G113+'Dic2025'!G113</f>
        <v>20581.395369999998</v>
      </c>
      <c r="I103" s="463"/>
      <c r="J103" s="13"/>
    </row>
    <row r="104" spans="1:10" ht="15.9" customHeight="1" outlineLevel="1" x14ac:dyDescent="0.25">
      <c r="A104" s="494"/>
      <c r="B104" s="436"/>
      <c r="C104" s="70" t="s">
        <v>63</v>
      </c>
      <c r="D104" s="205">
        <f>'Ene 2026'!D104+'Feb 2026'!D104+'Mar 2026'!D104+'Abr 2026'!D104+'May 2026'!D104+'Jun 2026'!D104+'Jul 2026'!D104+'Ago 2026'!D104+'Sept 2026'!D104+'Oct 2025'!D113+'Nov2025'!D114+'Dic2025'!D114</f>
        <v>332.47310999999991</v>
      </c>
      <c r="E104" s="173"/>
      <c r="F104" s="205">
        <f>'Ene 2026'!F104+'Feb 2026'!F104+'Mar 2026'!F104+'Abr 2026'!F104+'May 2026'!F104+'Jun 2026'!F104+'Jul 2026'!F104+'Ago 2026'!F104+'Sept 2026'!F104+'Oct 2025'!F113+'Nov2025'!F114+'Dic2025'!F114</f>
        <v>660.5641300000002</v>
      </c>
      <c r="G104" s="205">
        <f>'Ene 2026'!G104+'Feb 2026'!G104+'Mar 2026'!G104+'Abr 2026'!G104+'May 2026'!G104+'Jun 2026'!G104+'Jul 2026'!G104+'Ago 2026'!G104+'Sept 2026'!G104+'Oct 2025'!G113+'Nov2025'!G114+'Dic2025'!G114</f>
        <v>398.57392999999996</v>
      </c>
      <c r="I104" s="463"/>
    </row>
    <row r="105" spans="1:10" ht="13.8" hidden="1" outlineLevel="1" x14ac:dyDescent="0.25">
      <c r="A105" s="494"/>
      <c r="B105" s="436"/>
      <c r="C105" s="70" t="s">
        <v>67</v>
      </c>
      <c r="D105" s="205">
        <f>'Ene 2026'!D105+'Feb 2026'!D105+'Mar 2026'!D105+'Abr 2026'!D105+'May 2026'!D105+'Jun 2026'!D105+'Jul 2026'!D105+'Ago 2026'!D105+'Sept 2026'!D105+'Oct 2025'!D114+'Nov2025'!D115+'Dic2025'!D115</f>
        <v>0</v>
      </c>
      <c r="E105" s="173"/>
      <c r="F105" s="205">
        <f>'Ene 2026'!F105+'Feb 2026'!F105+'Mar 2026'!F105+'Abr 2026'!F105+'May 2026'!F105+'Jun 2026'!F105+'Jul 2026'!F105+'Ago 2026'!F105+'Sept 2026'!F105+'Oct 2025'!F114+'Nov2025'!F115+'Dic2025'!F115</f>
        <v>0.21113999999999999</v>
      </c>
      <c r="G105" s="205">
        <f>'Ene 2026'!G105+'Feb 2026'!G105+'Mar 2026'!G105+'Abr 2026'!G105+'May 2026'!G105+'Jun 2026'!G105+'Jul 2026'!G105+'Ago 2026'!G105+'Sept 2026'!G105+'Oct 2025'!G114+'Nov2025'!G115+'Dic2025'!G115</f>
        <v>0</v>
      </c>
      <c r="I105" s="463"/>
    </row>
    <row r="106" spans="1:10" ht="15.9" customHeight="1" x14ac:dyDescent="0.25">
      <c r="A106" s="494"/>
      <c r="B106" s="436"/>
      <c r="C106" s="71" t="s">
        <v>40</v>
      </c>
      <c r="D106" s="205">
        <f>'Ene 2026'!D106+'Feb 2026'!D106+'Mar 2026'!D106+'Abr 2026'!D106+'May 2026'!D106+'Jun 2026'!D106+'Jul 2026'!D106+'Ago 2026'!D106+'Sept 2026'!D106+'Oct 2025'!D115+'Nov2025'!D116+'Dic2025'!D116</f>
        <v>6812472.5144800246</v>
      </c>
      <c r="E106" s="173"/>
      <c r="F106" s="205">
        <f>'Ene 2026'!F106+'Feb 2026'!F106+'Mar 2026'!F106+'Abr 2026'!F106+'May 2026'!F106+'Jun 2026'!F106+'Jul 2026'!F106+'Ago 2026'!F106+'Sept 2026'!F106+'Oct 2025'!F115+'Nov2025'!F116+'Dic2025'!F116</f>
        <v>6086891.1217900105</v>
      </c>
      <c r="G106" s="205">
        <f>'Ene 2026'!G106+'Feb 2026'!G106+'Mar 2026'!G106+'Abr 2026'!G106+'May 2026'!G106+'Jun 2026'!G106+'Jul 2026'!G106+'Ago 2026'!G106+'Sept 2026'!G106+'Oct 2025'!G115+'Nov2025'!G116+'Dic2025'!G116</f>
        <v>7027951.483110033</v>
      </c>
      <c r="H106" s="11"/>
      <c r="I106" s="463"/>
    </row>
    <row r="107" spans="1:10" ht="15.9" customHeight="1" x14ac:dyDescent="0.25">
      <c r="A107" s="494"/>
      <c r="B107" s="436"/>
      <c r="C107" s="71" t="s">
        <v>41</v>
      </c>
      <c r="D107" s="205">
        <f>'Ene 2026'!D107+'Feb 2026'!D107+'Mar 2026'!D107+'Abr 2026'!D107+'May 2026'!D107+'Jun 2026'!D107+'Jul 2026'!D107+'Ago 2026'!D107+'Sept 2026'!D107+'Oct 2025'!D116+'Nov2025'!D117+'Dic2025'!D117</f>
        <v>387045.30607000028</v>
      </c>
      <c r="E107" s="173"/>
      <c r="F107" s="205">
        <f>'Ene 2026'!F107+'Feb 2026'!F107+'Mar 2026'!F107+'Abr 2026'!F107+'May 2026'!F107+'Jun 2026'!F107+'Jul 2026'!F107+'Ago 2026'!F107+'Sept 2026'!F107+'Oct 2025'!F116+'Nov2025'!F117+'Dic2025'!F117</f>
        <v>380178.17033000017</v>
      </c>
      <c r="G107" s="205">
        <f>'Ene 2026'!G107+'Feb 2026'!G107+'Mar 2026'!G107+'Abr 2026'!G107+'May 2026'!G107+'Jun 2026'!G107+'Jul 2026'!G107+'Ago 2026'!G107+'Sept 2026'!G107+'Oct 2025'!G116+'Nov2025'!G117+'Dic2025'!G117</f>
        <v>375909.28154000023</v>
      </c>
      <c r="H107" s="11"/>
      <c r="I107" s="464"/>
    </row>
    <row r="108" spans="1:10" s="5" customFormat="1" ht="15.9" customHeight="1" x14ac:dyDescent="0.25">
      <c r="A108" s="494"/>
      <c r="B108" s="436"/>
      <c r="C108" s="72" t="s">
        <v>18</v>
      </c>
      <c r="D108" s="205">
        <f>'Ene 2026'!D108+'Feb 2026'!D108+'Mar 2026'!D108+'Abr 2026'!D108+'May 2026'!D108+'Jun 2026'!D108+'Jul 2026'!D108+'Ago 2026'!D108+'Sept 2026'!D108+'Oct 2025'!D117+'Nov2025'!D118+'Dic2025'!D118</f>
        <v>35097.053550000011</v>
      </c>
      <c r="E108" s="173"/>
      <c r="F108" s="205">
        <f>'Ene 2026'!F108+'Feb 2026'!F108+'Mar 2026'!F108+'Abr 2026'!F108+'May 2026'!F108+'Jun 2026'!F108+'Jul 2026'!F108+'Ago 2026'!F108+'Sept 2026'!F108+'Oct 2025'!F117+'Nov2025'!F118+'Dic2025'!F118</f>
        <v>31420.486069999999</v>
      </c>
      <c r="G108" s="205">
        <f>'Ene 2026'!G108+'Feb 2026'!G108+'Mar 2026'!G108+'Abr 2026'!G108+'May 2026'!G108+'Jun 2026'!G108+'Jul 2026'!G108+'Ago 2026'!G108+'Sept 2026'!G108+'Oct 2025'!G117+'Nov2025'!G118+'Dic2025'!G118</f>
        <v>36125.745270000007</v>
      </c>
      <c r="H108" s="7"/>
      <c r="I108" s="464"/>
    </row>
    <row r="109" spans="1:10" ht="15.9" customHeight="1" x14ac:dyDescent="0.25">
      <c r="A109" s="494"/>
      <c r="B109" s="436"/>
      <c r="C109" s="72" t="s">
        <v>5</v>
      </c>
      <c r="D109" s="205">
        <f>'Ene 2026'!D109+'Feb 2026'!D109+'Mar 2026'!D109+'Abr 2026'!D109+'May 2026'!D109+'Jun 2026'!D109+'Jul 2026'!D109+'Ago 2026'!D109+'Sept 2026'!D109+'Oct 2025'!D118+'Nov2025'!D119+'Dic2025'!D119</f>
        <v>220860.89475999953</v>
      </c>
      <c r="E109" s="173"/>
      <c r="F109" s="205">
        <f>'Ene 2026'!F109+'Feb 2026'!F109+'Mar 2026'!F109+'Abr 2026'!F109+'May 2026'!F109+'Jun 2026'!F109+'Jul 2026'!F109+'Ago 2026'!F109+'Sept 2026'!F109+'Oct 2025'!F118+'Nov2025'!F119+'Dic2025'!F119</f>
        <v>213450.92181000116</v>
      </c>
      <c r="G109" s="205">
        <f>'Ene 2026'!G109+'Feb 2026'!G109+'Mar 2026'!G109+'Abr 2026'!G109+'May 2026'!G109+'Jun 2026'!G109+'Jul 2026'!G109+'Ago 2026'!G109+'Sept 2026'!G109+'Oct 2025'!G118+'Nov2025'!G119+'Dic2025'!G119</f>
        <v>218904.85257999916</v>
      </c>
      <c r="H109" s="11"/>
      <c r="I109" s="464"/>
    </row>
    <row r="110" spans="1:10" ht="15.9" customHeight="1" x14ac:dyDescent="0.25">
      <c r="A110" s="494"/>
      <c r="B110" s="436"/>
      <c r="C110" s="72" t="s">
        <v>6</v>
      </c>
      <c r="D110" s="205">
        <f>'Ene 2026'!D110+'Feb 2026'!D110+'Mar 2026'!D110+'Abr 2026'!D110+'May 2026'!D110+'Jun 2026'!D110+'Jul 2026'!D110+'Ago 2026'!D110+'Sept 2026'!D110+'Oct 2025'!D119+'Nov2025'!D120+'Dic2025'!D120</f>
        <v>1055042.18744</v>
      </c>
      <c r="E110" s="173"/>
      <c r="F110" s="205">
        <f>'Ene 2026'!F110+'Feb 2026'!F110+'Mar 2026'!F110+'Abr 2026'!F110+'May 2026'!F110+'Jun 2026'!F110+'Jul 2026'!F110+'Ago 2026'!F110+'Sept 2026'!F110+'Oct 2025'!F119+'Nov2025'!F120+'Dic2025'!F120</f>
        <v>941738.14069999999</v>
      </c>
      <c r="G110" s="205">
        <f>'Ene 2026'!G110+'Feb 2026'!G110+'Mar 2026'!G110+'Abr 2026'!G110+'May 2026'!G110+'Jun 2026'!G110+'Jul 2026'!G110+'Ago 2026'!G110+'Sept 2026'!G110+'Oct 2025'!G119+'Nov2025'!G120+'Dic2025'!G120</f>
        <v>1080892.03091</v>
      </c>
      <c r="H110" s="11"/>
      <c r="I110" s="464"/>
    </row>
    <row r="111" spans="1:10" ht="15.9" customHeight="1" x14ac:dyDescent="0.25">
      <c r="A111" s="494"/>
      <c r="B111" s="436"/>
      <c r="C111" s="72" t="s">
        <v>16</v>
      </c>
      <c r="D111" s="205">
        <f>'Ene 2026'!D111+'Feb 2026'!D111+'Mar 2026'!D111+'Abr 2026'!D111+'May 2026'!D111+'Jun 2026'!D111+'Jul 2026'!D111+'Ago 2026'!D111+'Sept 2026'!D111+'Oct 2025'!D120+'Nov2025'!D121+'Dic2025'!D121</f>
        <v>22173.393700000001</v>
      </c>
      <c r="E111" s="173"/>
      <c r="F111" s="205">
        <f>'Ene 2026'!F111+'Feb 2026'!F111+'Mar 2026'!F111+'Abr 2026'!F111+'May 2026'!F111+'Jun 2026'!F111+'Jul 2026'!F111+'Ago 2026'!F111+'Sept 2026'!F111+'Oct 2025'!F120+'Nov2025'!F121+'Dic2025'!F121</f>
        <v>21253.091370000002</v>
      </c>
      <c r="G111" s="205">
        <f>'Ene 2026'!G111+'Feb 2026'!G111+'Mar 2026'!G111+'Abr 2026'!G111+'May 2026'!G111+'Jun 2026'!G111+'Jul 2026'!G111+'Ago 2026'!G111+'Sept 2026'!G111+'Oct 2025'!G120+'Nov2025'!G121+'Dic2025'!G121</f>
        <v>20763.551119999993</v>
      </c>
      <c r="H111" s="11"/>
      <c r="I111" s="464"/>
    </row>
    <row r="112" spans="1:10" ht="15.9" customHeight="1" x14ac:dyDescent="0.25">
      <c r="A112" s="494"/>
      <c r="B112" s="436"/>
      <c r="C112" s="72" t="s">
        <v>7</v>
      </c>
      <c r="D112" s="205">
        <f>'Ene 2026'!D112+'Feb 2026'!D112+'Mar 2026'!D112+'Abr 2026'!D112+'May 2026'!D112+'Jun 2026'!D112+'Jul 2026'!D112+'Ago 2026'!D112+'Sept 2026'!D112+'Oct 2025'!D121+'Nov2025'!D122+'Dic2025'!D122</f>
        <v>609344.01524999982</v>
      </c>
      <c r="E112" s="173"/>
      <c r="F112" s="205">
        <f>'Ene 2026'!F112+'Feb 2026'!F112+'Mar 2026'!F112+'Abr 2026'!F112+'May 2026'!F112+'Jun 2026'!F112+'Jul 2026'!F112+'Ago 2026'!F112+'Sept 2026'!F112+'Oct 2025'!F121+'Nov2025'!F122+'Dic2025'!F122</f>
        <v>305871.36856000003</v>
      </c>
      <c r="G112" s="205">
        <f>'Ene 2026'!G112+'Feb 2026'!G112+'Mar 2026'!G112+'Abr 2026'!G112+'May 2026'!G112+'Jun 2026'!G112+'Jul 2026'!G112+'Ago 2026'!G112+'Sept 2026'!G112+'Oct 2025'!G121+'Nov2025'!G122+'Dic2025'!G122</f>
        <v>621014.56025999971</v>
      </c>
      <c r="H112" s="11"/>
      <c r="I112" s="464"/>
    </row>
    <row r="113" spans="1:9" ht="15.9" customHeight="1" x14ac:dyDescent="0.25">
      <c r="A113" s="494"/>
      <c r="B113" s="436"/>
      <c r="C113" s="72" t="s">
        <v>17</v>
      </c>
      <c r="D113" s="205">
        <f>'Ene 2026'!D113+'Feb 2026'!D113+'Mar 2026'!D113+'Abr 2026'!D113+'May 2026'!D113+'Jun 2026'!D113+'Jul 2026'!D113+'Ago 2026'!D113+'Sept 2026'!D113+'Oct 2025'!D122+'Nov2025'!D123+'Dic2025'!D123</f>
        <v>194374.46997999999</v>
      </c>
      <c r="E113" s="173"/>
      <c r="F113" s="205">
        <f>'Ene 2026'!F113+'Feb 2026'!F113+'Mar 2026'!F113+'Abr 2026'!F113+'May 2026'!F113+'Jun 2026'!F113+'Jul 2026'!F113+'Ago 2026'!F113+'Sept 2026'!F113+'Oct 2025'!F122+'Nov2025'!F123+'Dic2025'!F123</f>
        <v>183348.74526</v>
      </c>
      <c r="G113" s="205">
        <f>'Ene 2026'!G113+'Feb 2026'!G113+'Mar 2026'!G113+'Abr 2026'!G113+'May 2026'!G113+'Jun 2026'!G113+'Jul 2026'!G113+'Ago 2026'!G113+'Sept 2026'!G113+'Oct 2025'!G122+'Nov2025'!G123+'Dic2025'!G123</f>
        <v>201977.12052000003</v>
      </c>
      <c r="H113" s="11"/>
      <c r="I113" s="464"/>
    </row>
    <row r="114" spans="1:9" ht="15.9" customHeight="1" x14ac:dyDescent="0.25">
      <c r="A114" s="494"/>
      <c r="B114" s="436"/>
      <c r="C114" s="72" t="s">
        <v>57</v>
      </c>
      <c r="D114" s="205">
        <f>'Ene 2026'!D114+'Feb 2026'!D114+'Mar 2026'!D114+'Abr 2026'!D114+'May 2026'!D114+'Jun 2026'!D114+'Jul 2026'!D114+'Ago 2026'!D114+'Sept 2026'!D114+'Oct 2025'!D123+'Nov2025'!D124+'Dic2025'!D124</f>
        <v>31555.263910000387</v>
      </c>
      <c r="E114" s="173"/>
      <c r="F114" s="205">
        <f>'Ene 2026'!F114+'Feb 2026'!F114+'Mar 2026'!F114+'Abr 2026'!F114+'May 2026'!F114+'Jun 2026'!F114+'Jul 2026'!F114+'Ago 2026'!F114+'Sept 2026'!F114+'Oct 2025'!F123+'Nov2025'!F124+'Dic2025'!F124</f>
        <v>37060.979900000515</v>
      </c>
      <c r="G114" s="205">
        <f>'Ene 2026'!G114+'Feb 2026'!G114+'Mar 2026'!G114+'Abr 2026'!G114+'May 2026'!G114+'Jun 2026'!G114+'Jul 2026'!G114+'Ago 2026'!G114+'Sept 2026'!G114+'Oct 2025'!G123+'Nov2025'!G124+'Dic2025'!G124</f>
        <v>33814.807650000243</v>
      </c>
      <c r="H114" s="11"/>
      <c r="I114" s="464"/>
    </row>
    <row r="115" spans="1:9" ht="15.9" customHeight="1" x14ac:dyDescent="0.25">
      <c r="A115" s="494"/>
      <c r="B115" s="436"/>
      <c r="C115" s="72" t="s">
        <v>58</v>
      </c>
      <c r="D115" s="205">
        <f>'Ene 2026'!D115+'Feb 2026'!D115+'Mar 2026'!D115+'Abr 2026'!D115+'May 2026'!D115+'Jun 2026'!D115+'Jul 2026'!D115+'Ago 2026'!D115+'Sept 2026'!D115+'Oct 2025'!D124+'Nov2025'!D125+'Dic2025'!D125</f>
        <v>53602.26382000155</v>
      </c>
      <c r="E115" s="173">
        <f>'Ene 2026'!E115+'Feb 2026'!E115</f>
        <v>0</v>
      </c>
      <c r="F115" s="205">
        <f>'Ene 2026'!F115+'Feb 2026'!F115+'Mar 2026'!F115+'Abr 2026'!F115+'May 2026'!F115+'Jun 2026'!F115+'Jul 2026'!F115+'Ago 2026'!F115+'Sept 2026'!F115+'Oct 2025'!F124+'Nov2025'!F125+'Dic2025'!F125</f>
        <v>42145.930570001627</v>
      </c>
      <c r="G115" s="205">
        <f>'Ene 2026'!G115+'Feb 2026'!G115+'Mar 2026'!G115+'Abr 2026'!G115+'May 2026'!G115+'Jun 2026'!G115+'Jul 2026'!G115+'Ago 2026'!G115+'Sept 2026'!G115+'Oct 2025'!G124+'Nov2025'!G125+'Dic2025'!G125</f>
        <v>55175.563910002158</v>
      </c>
      <c r="H115" s="11"/>
      <c r="I115" s="464"/>
    </row>
    <row r="116" spans="1:9" ht="15.9" customHeight="1" x14ac:dyDescent="0.25">
      <c r="A116" s="494"/>
      <c r="B116" s="436"/>
      <c r="C116" s="102" t="s">
        <v>74</v>
      </c>
      <c r="D116" s="205">
        <f>'Ene 2026'!D116+'Feb 2026'!D116+'Mar 2026'!D116+'Abr 2026'!D116+'May 2026'!D116+'Jun 2026'!D116+'Jul 2026'!D116+'Ago 2026'!D116+'Sept 2026'!D116+'Oct 2025'!D125+'Nov2025'!D126+'Dic2025'!D126</f>
        <v>14296.421959988213</v>
      </c>
      <c r="E116" s="173">
        <f>'Ene 2026'!E116+'Feb 2026'!E116</f>
        <v>0</v>
      </c>
      <c r="F116" s="205">
        <f>'Ene 2026'!F116+'Feb 2026'!F116+'Mar 2026'!F116+'Abr 2026'!F116+'May 2026'!F116+'Jun 2026'!F116+'Jul 2026'!F116+'Ago 2026'!F116+'Sept 2026'!F116+'Oct 2025'!F125+'Nov2025'!F126+'Dic2025'!F126</f>
        <v>19039.65238</v>
      </c>
      <c r="G116" s="205">
        <f>'Ene 2026'!G116+'Feb 2026'!G116+'Mar 2026'!G116+'Abr 2026'!G116+'May 2026'!G116+'Jun 2026'!G116+'Jul 2026'!G116+'Ago 2026'!G116+'Sept 2026'!G116+'Oct 2025'!G125+'Nov2025'!G126+'Dic2025'!G126</f>
        <v>14397.510229999998</v>
      </c>
      <c r="H116" s="7"/>
      <c r="I116" s="464"/>
    </row>
    <row r="117" spans="1:9" s="7" customFormat="1" ht="18" customHeight="1" x14ac:dyDescent="0.25">
      <c r="A117" s="494"/>
      <c r="B117" s="437"/>
      <c r="C117" s="83" t="s">
        <v>55</v>
      </c>
      <c r="D117" s="84">
        <f>+D95+D106+D107+SUM(D108:D116)</f>
        <v>15544074.479460012</v>
      </c>
      <c r="E117" s="61"/>
      <c r="F117" s="84">
        <f>+F95+F106+F107+SUM(F108:F116)</f>
        <v>13541873.956650011</v>
      </c>
      <c r="G117" s="84">
        <f>+G95+G106+G107+SUM(G108:G116)</f>
        <v>16021833.405300032</v>
      </c>
      <c r="I117" s="465"/>
    </row>
    <row r="118" spans="1:9" ht="10.5" customHeight="1" x14ac:dyDescent="0.3">
      <c r="A118" s="494"/>
      <c r="B118" s="21"/>
      <c r="C118" s="34"/>
      <c r="D118" s="17"/>
      <c r="E118" s="17"/>
      <c r="F118" s="17"/>
      <c r="G118" s="17"/>
      <c r="H118" s="7"/>
      <c r="I118" s="35"/>
    </row>
    <row r="119" spans="1:9" ht="18.75" customHeight="1" x14ac:dyDescent="0.25">
      <c r="A119" s="494"/>
      <c r="B119" s="466" t="s">
        <v>22</v>
      </c>
      <c r="C119" s="76" t="s">
        <v>38</v>
      </c>
      <c r="D119" s="78">
        <f>'Ene 2026'!D119+'Feb 2026'!D119+'Mar 2026'!D119+'Abr 2026'!D119+'May 2026'!D119+'Jun 2026'!D119+'Jul 2026'!D119+'Ago 2026'!D119+'Sept 2026'!D119+'Oct 2025'!D128+'Nov2025'!D129+'Dic2025'!D129</f>
        <v>2440476.0298299999</v>
      </c>
      <c r="E119" s="77">
        <f>'Ene 2026'!E119+'Feb 2026'!E119</f>
        <v>0</v>
      </c>
      <c r="F119" s="78">
        <f>'Ene 2026'!F119+'Feb 2026'!F119+'Mar 2026'!F119+'Abr 2026'!F119+'May 2026'!F119+'Jun 2026'!F119+'Jul 2026'!F119+'Ago 2026'!F119+'Sept 2026'!F119+'Oct 2025'!F128+'Nov2025'!F129+'Dic2025'!F129</f>
        <v>2029754.1667200013</v>
      </c>
      <c r="G119" s="78">
        <f>'Ene 2026'!G119+'Feb 2026'!G119+'Mar 2026'!G119+'Abr 2026'!G119+'May 2026'!G119+'Jun 2026'!G119+'Jul 2026'!G119+'Ago 2026'!G119+'Sept 2026'!G119+'Oct 2025'!G128+'Nov2025'!G129+'Dic2025'!G129</f>
        <v>2415638.7181196008</v>
      </c>
      <c r="H119" s="7"/>
      <c r="I119" s="469">
        <f>+G121/G130</f>
        <v>0.13947482610137812</v>
      </c>
    </row>
    <row r="120" spans="1:9" ht="18.75" customHeight="1" x14ac:dyDescent="0.25">
      <c r="A120" s="494"/>
      <c r="B120" s="467"/>
      <c r="C120" s="79" t="s">
        <v>39</v>
      </c>
      <c r="D120" s="68">
        <f>'Ene 2026'!D120+'Feb 2026'!D120+'Mar 2026'!D120+'Abr 2026'!D120+'May 2026'!D120+'Jun 2026'!D120+'Jul 2026'!D120+'Ago 2026'!D120+'Sept 2026'!D120+'Oct 2025'!D129+'Nov2025'!D130+'Dic2025'!D130</f>
        <v>207574.3744</v>
      </c>
      <c r="E120" s="77">
        <f>'Ene 2026'!E120+'Feb 2026'!E120</f>
        <v>0</v>
      </c>
      <c r="F120" s="68">
        <f>'Ene 2026'!F120+'Feb 2026'!F120+'Mar 2026'!F120+'Abr 2026'!F120+'May 2026'!F120+'Jun 2026'!F120+'Jul 2026'!F120+'Ago 2026'!F120+'Sept 2026'!F120+'Oct 2025'!F129+'Nov2025'!F130+'Dic2025'!F130</f>
        <v>180740.58630999998</v>
      </c>
      <c r="G120" s="68">
        <f>'Ene 2026'!G120+'Feb 2026'!G120+'Mar 2026'!G120+'Abr 2026'!G120+'May 2026'!G120+'Jun 2026'!G120+'Jul 2026'!G120+'Ago 2026'!G120+'Sept 2026'!G120+'Oct 2025'!G129+'Nov2025'!G130+'Dic2025'!G130</f>
        <v>205617.98345</v>
      </c>
      <c r="H120" s="7"/>
      <c r="I120" s="464"/>
    </row>
    <row r="121" spans="1:9" s="7" customFormat="1" ht="18.75" customHeight="1" x14ac:dyDescent="0.3">
      <c r="A121" s="494"/>
      <c r="B121" s="468"/>
      <c r="C121" s="97" t="s">
        <v>61</v>
      </c>
      <c r="D121" s="84">
        <f>SUM(D119:D120)</f>
        <v>2648050.40423</v>
      </c>
      <c r="F121" s="84">
        <f>SUM(F119:F120)</f>
        <v>2210494.7530300012</v>
      </c>
      <c r="G121" s="84">
        <f>SUM(G119:G120)</f>
        <v>2621256.701569601</v>
      </c>
      <c r="H121" s="11"/>
      <c r="I121" s="465"/>
    </row>
    <row r="122" spans="1:9" s="7" customFormat="1" ht="15.6" x14ac:dyDescent="0.3">
      <c r="A122" s="494"/>
      <c r="B122" s="21"/>
      <c r="C122" s="18"/>
      <c r="D122" s="22"/>
      <c r="F122" s="22"/>
      <c r="G122" s="22"/>
      <c r="H122" s="11"/>
      <c r="I122" s="35"/>
    </row>
    <row r="123" spans="1:9" s="7" customFormat="1" ht="13.8" x14ac:dyDescent="0.25">
      <c r="A123" s="494"/>
      <c r="B123" s="438" t="s">
        <v>187</v>
      </c>
      <c r="C123" s="76" t="s">
        <v>94</v>
      </c>
      <c r="D123" s="78">
        <f>'Ene 2026'!D123+'Feb 2026'!D123+'Mar 2026'!D123+'Abr 2026'!D123+'May 2026'!D123+'Jun 2026'!D123+'Jul 2026'!D123+'Ago 2026'!D123+'Sept 2026'!D123+'Oct 2025'!D132+'Nov2025'!D133+'Dic2025'!D133</f>
        <v>305.43238000000002</v>
      </c>
      <c r="E123" s="77">
        <f>'Ene 2026'!E123+'Feb 2026'!E123</f>
        <v>0</v>
      </c>
      <c r="F123" s="78">
        <f>'Ene 2026'!F123+'Feb 2026'!F123+'Mar 2026'!F123+'Abr 2026'!F123+'May 2026'!F123+'Jun 2026'!F123+'Jul 2026'!F123+'Ago 2026'!F123+'Sept 2026'!F123+'Oct 2025'!F132+'Nov2025'!F133+'Dic2025'!F133</f>
        <v>330148.60947999987</v>
      </c>
      <c r="G123" s="78">
        <f>'Ene 2026'!G123+'Feb 2026'!G123+'Mar 2026'!G123+'Abr 2026'!G123+'May 2026'!G123+'Jun 2026'!G123+'Jul 2026'!G123+'Ago 2026'!G123+'Sept 2026'!G123+'Oct 2025'!G132+'Nov2025'!G133+'Dic2025'!G133</f>
        <v>322.37831000000006</v>
      </c>
      <c r="H123" s="11"/>
      <c r="I123" s="469">
        <f>+G125/$G$130</f>
        <v>8.0171281618667857E-3</v>
      </c>
    </row>
    <row r="124" spans="1:9" s="7" customFormat="1" ht="16.2" customHeight="1" x14ac:dyDescent="0.25">
      <c r="A124" s="494"/>
      <c r="B124" s="438"/>
      <c r="C124" s="375" t="s">
        <v>192</v>
      </c>
      <c r="D124" s="68">
        <f>'Ene 2026'!D124+'Feb 2026'!D124+'Mar 2026'!D124+'Abr 2026'!D124+'May 2026'!D124+'Jun 2026'!D124+'Jul 2026'!D124+'Ago 2026'!D124+'Sept 2026'!D124+'Oct 2025'!D133+'Nov2025'!D134+'Dic2025'!D134</f>
        <v>150124.46696000002</v>
      </c>
      <c r="E124" s="77">
        <f>'Ene 2026'!E124+'Feb 2026'!E124</f>
        <v>0</v>
      </c>
      <c r="F124" s="68">
        <f>'Ene 2026'!F124+'Feb 2026'!F124+'Mar 2026'!F124+'Abr 2026'!F124+'May 2026'!F124+'Jun 2026'!F124+'Jul 2026'!F124+'Ago 2026'!F124+'Sept 2026'!F124+'Oct 2025'!F133+'Nov2025'!F134+'Dic2025'!F134</f>
        <v>0</v>
      </c>
      <c r="G124" s="68">
        <f>'Ene 2026'!G124+'Feb 2026'!G124+'Mar 2026'!G124+'Abr 2026'!G124+'May 2026'!G124+'Jun 2026'!G124+'Jul 2026'!G124+'Ago 2026'!G124+'Sept 2026'!G124+'Oct 2025'!G133+'Nov2025'!G134+'Dic2025'!G134</f>
        <v>150349.62114</v>
      </c>
      <c r="H124" s="11"/>
      <c r="I124" s="464"/>
    </row>
    <row r="125" spans="1:9" s="7" customFormat="1" ht="13.8" x14ac:dyDescent="0.3">
      <c r="A125" s="494"/>
      <c r="B125" s="438"/>
      <c r="C125" s="97" t="s">
        <v>186</v>
      </c>
      <c r="D125" s="84">
        <f>SUM(D123:D124)</f>
        <v>150429.89934000003</v>
      </c>
      <c r="F125" s="84">
        <f>SUM(F123:F124)</f>
        <v>330148.60947999987</v>
      </c>
      <c r="G125" s="84">
        <f>SUM(G123:G124)</f>
        <v>150671.99945</v>
      </c>
      <c r="H125" s="11"/>
      <c r="I125" s="465"/>
    </row>
    <row r="126" spans="1:9" s="7" customFormat="1" ht="15.6" x14ac:dyDescent="0.3">
      <c r="A126" s="494"/>
      <c r="B126" s="21"/>
      <c r="C126" s="18"/>
      <c r="D126" s="22"/>
      <c r="F126" s="22"/>
      <c r="G126" s="22"/>
      <c r="H126" s="11"/>
      <c r="I126" s="35"/>
    </row>
    <row r="127" spans="1:9" s="7" customFormat="1" ht="15.75" customHeight="1" x14ac:dyDescent="0.3">
      <c r="A127" s="494"/>
      <c r="B127" s="482" t="s">
        <v>24</v>
      </c>
      <c r="C127" s="482"/>
      <c r="D127" s="85">
        <f>D130-D128</f>
        <v>8459889.5046999864</v>
      </c>
      <c r="F127" s="85">
        <f>F130-F128</f>
        <v>7373532.7879400011</v>
      </c>
      <c r="G127" s="85">
        <f>G130-G128</f>
        <v>8732518.8948300034</v>
      </c>
      <c r="H127" s="11"/>
      <c r="I127" s="86">
        <f>+G127/$G$130</f>
        <v>0.46464985804484488</v>
      </c>
    </row>
    <row r="128" spans="1:9" s="7" customFormat="1" ht="15.75" customHeight="1" x14ac:dyDescent="0.25">
      <c r="A128" s="494"/>
      <c r="B128" s="482" t="s">
        <v>25</v>
      </c>
      <c r="C128" s="482"/>
      <c r="D128" s="85">
        <f>+D106+D107+D108+D121</f>
        <v>9882665.2783300243</v>
      </c>
      <c r="F128" s="85">
        <f>+F106+F107+F108+F121</f>
        <v>8708984.5312200114</v>
      </c>
      <c r="G128" s="85">
        <f>+G106+G107+G108+G121</f>
        <v>10061243.211489633</v>
      </c>
      <c r="H128" s="61"/>
      <c r="I128" s="86">
        <f>+G128/$G$130</f>
        <v>0.53535014195515518</v>
      </c>
    </row>
    <row r="129" spans="1:13" ht="13.8" x14ac:dyDescent="0.25">
      <c r="B129" s="21"/>
      <c r="C129" s="18"/>
      <c r="D129" s="22"/>
      <c r="E129" s="7"/>
      <c r="F129" s="20"/>
      <c r="G129" s="20"/>
      <c r="H129" s="11"/>
      <c r="I129" s="345"/>
    </row>
    <row r="130" spans="1:13" ht="26.25" customHeight="1" x14ac:dyDescent="0.3">
      <c r="A130" s="501" t="s">
        <v>26</v>
      </c>
      <c r="B130" s="495" t="s">
        <v>135</v>
      </c>
      <c r="C130" s="496"/>
      <c r="D130" s="87">
        <f>+D117+D121+D125</f>
        <v>18342554.783030011</v>
      </c>
      <c r="E130"/>
      <c r="F130" s="87">
        <f>+F117+F121+F125</f>
        <v>16082517.319160013</v>
      </c>
      <c r="G130" s="87">
        <f>+G117+G121+G125</f>
        <v>18793762.106319636</v>
      </c>
      <c r="H130" s="11"/>
      <c r="I130" s="406">
        <v>5.9865415096282959E-6</v>
      </c>
      <c r="J130" s="424"/>
      <c r="K130" s="424"/>
    </row>
    <row r="131" spans="1:13" ht="14.25" customHeight="1" x14ac:dyDescent="0.25">
      <c r="A131" s="501"/>
      <c r="B131" s="497" t="s">
        <v>130</v>
      </c>
      <c r="C131" s="498"/>
      <c r="D131" s="88"/>
      <c r="E131" s="77"/>
      <c r="F131" s="36">
        <f>'Ene 2026'!F131+'Feb 2026'!F131+'Mar 2026'!F131+'Abr 2026'!F131+'May 2026'!F131+'Jun 2026'!F131+'Jul 2026'!F131+'Ago 2026'!F131+'Sept 2026'!F131+'Oct 2025'!F139+'Nov2025'!F141+'Dic2025'!F141</f>
        <v>1779590.3972499962</v>
      </c>
      <c r="G131" s="36">
        <f>'Ene 2026'!G131+'Feb 2026'!G131+'Mar 2026'!G131+'Abr 2026'!G131+'May 2026'!G131+'Jun 2026'!G131+'Jul 2026'!G131+'Ago 2026'!G131+'Sept 2026'!G131+'Oct 2025'!G139+'Nov2025'!G141+'Dic2025'!G141</f>
        <v>2510649.8285999787</v>
      </c>
      <c r="H131" s="11"/>
      <c r="I131" s="344">
        <v>6.891787052154541E-6</v>
      </c>
      <c r="J131" s="424"/>
      <c r="K131" s="424"/>
    </row>
    <row r="132" spans="1:13" ht="14.25" customHeight="1" x14ac:dyDescent="0.25">
      <c r="A132" s="501"/>
      <c r="B132" s="497" t="s">
        <v>131</v>
      </c>
      <c r="C132" s="498"/>
      <c r="D132" s="88"/>
      <c r="E132" s="77"/>
      <c r="F132" s="36">
        <f>'Ene 2026'!F132+'Feb 2026'!F132+'Mar 2026'!F132+'Abr 2026'!F132+'May 2026'!F132+'Jun 2026'!F132+'Jul 2026'!F132+'Ago 2026'!F132+'Sept 2026'!F132+'Oct 2025'!F140+'Nov2025'!F142+'Dic2025'!F142</f>
        <v>48338.260860000024</v>
      </c>
      <c r="G132" s="36">
        <f>'Ene 2026'!G132+'Feb 2026'!G132+'Mar 2026'!G132+'Abr 2026'!G132+'May 2026'!G132+'Jun 2026'!G132+'Jul 2026'!G132+'Ago 2026'!G132+'Sept 2026'!G132+'Oct 2025'!G140+'Nov2025'!G142+'Dic2025'!G142</f>
        <v>46159.126870000007</v>
      </c>
      <c r="H132" s="11"/>
      <c r="I132" s="344">
        <v>-4.9918889999389648E-7</v>
      </c>
      <c r="J132" s="424"/>
      <c r="K132" s="424"/>
    </row>
    <row r="133" spans="1:13" ht="27.45" customHeight="1" x14ac:dyDescent="0.3">
      <c r="A133" s="501"/>
      <c r="B133" s="495" t="s">
        <v>132</v>
      </c>
      <c r="C133" s="496"/>
      <c r="D133" s="87"/>
      <c r="E133"/>
      <c r="F133" s="89">
        <f>+F130-F131-F132</f>
        <v>14254588.661050016</v>
      </c>
      <c r="G133" s="89">
        <f>+G130-G131-G132</f>
        <v>16236953.150849657</v>
      </c>
      <c r="H133" s="11"/>
      <c r="I133" s="61"/>
      <c r="J133" s="223"/>
      <c r="K133" s="224"/>
    </row>
    <row r="134" spans="1:13" ht="14.25" customHeight="1" x14ac:dyDescent="0.3">
      <c r="A134" s="501"/>
      <c r="B134" s="497" t="s">
        <v>133</v>
      </c>
      <c r="C134" s="498"/>
      <c r="D134" s="90"/>
      <c r="E134" s="91"/>
      <c r="F134" s="36">
        <f>'Ene 2026'!F134+'Feb 2026'!F134+'Mar 2026'!F134+'Abr 2026'!F134+'May 2026'!F134+'Jun 2026'!F134+'Jul 2026'!F134+'Ago 2026'!F134+'Sept 2026'!F134+'Oct 2025'!F142+'Nov2025'!F144+'Dic2025'!F144</f>
        <v>441917.32294001128</v>
      </c>
      <c r="G134" s="36">
        <f>'Ene 2026'!G134+'Feb 2026'!G134+'Mar 2026'!G134+'Abr 2026'!G134+'May 2026'!G134+'Jun 2026'!G134+'Jul 2026'!G134+'Ago 2026'!G134+'Sept 2026'!G134+'Oct 2025'!G142+'Nov2025'!G144+'Dic2025'!G144</f>
        <v>565624.30528999993</v>
      </c>
      <c r="H134" s="11"/>
      <c r="I134" s="406">
        <f>G134-'Recaudación abierta'!B69</f>
        <v>0</v>
      </c>
      <c r="J134" s="223"/>
    </row>
    <row r="135" spans="1:13" ht="38.25" customHeight="1" x14ac:dyDescent="0.3">
      <c r="A135" s="501"/>
      <c r="B135" s="499" t="s">
        <v>134</v>
      </c>
      <c r="C135" s="500"/>
      <c r="D135" s="87"/>
      <c r="E135"/>
      <c r="F135" s="93">
        <f>+F133-F134</f>
        <v>13812671.338110005</v>
      </c>
      <c r="G135" s="93">
        <f>+G133-G134</f>
        <v>15671328.845559657</v>
      </c>
      <c r="H135" s="11"/>
      <c r="I135" s="406">
        <f>G135/F135-1</f>
        <v>0.13456177027259764</v>
      </c>
      <c r="J135" s="176"/>
      <c r="K135" s="176"/>
      <c r="L135" s="176"/>
      <c r="M135" s="176"/>
    </row>
    <row r="136" spans="1:13" customFormat="1" ht="15" customHeight="1" x14ac:dyDescent="0.3">
      <c r="A136" s="2"/>
      <c r="B136" s="2"/>
      <c r="C136" s="2"/>
      <c r="D136" s="213"/>
      <c r="E136" s="213"/>
      <c r="F136" s="222"/>
      <c r="G136" s="222"/>
      <c r="H136" s="213"/>
      <c r="I136" s="408"/>
    </row>
    <row r="137" spans="1:13" customFormat="1" ht="15" customHeight="1" x14ac:dyDescent="0.3">
      <c r="A137" s="454" t="s">
        <v>220</v>
      </c>
      <c r="B137" s="454"/>
      <c r="C137" s="454"/>
      <c r="D137" s="503"/>
      <c r="E137" s="503"/>
      <c r="F137" s="503"/>
      <c r="G137" s="503"/>
      <c r="H137" s="503"/>
      <c r="I137" s="503"/>
    </row>
    <row r="138" spans="1:13" ht="13.2" customHeight="1" x14ac:dyDescent="0.25">
      <c r="A138" s="454" t="s">
        <v>92</v>
      </c>
      <c r="B138" s="454"/>
      <c r="C138" s="454"/>
      <c r="D138" s="454"/>
      <c r="E138" s="454"/>
      <c r="F138" s="454"/>
      <c r="G138" s="454"/>
      <c r="H138" s="454"/>
      <c r="I138" s="454"/>
    </row>
    <row r="139" spans="1:13" ht="13.2" customHeight="1" x14ac:dyDescent="0.25">
      <c r="A139" s="454" t="s">
        <v>165</v>
      </c>
      <c r="B139" s="454"/>
      <c r="C139" s="454"/>
      <c r="D139" s="454"/>
      <c r="E139" s="454"/>
      <c r="F139" s="454"/>
      <c r="G139" s="454"/>
      <c r="H139" s="454"/>
      <c r="I139" s="454"/>
    </row>
    <row r="140" spans="1:13" ht="13.2" customHeight="1" x14ac:dyDescent="0.25">
      <c r="A140" s="454" t="s">
        <v>46</v>
      </c>
      <c r="B140" s="454"/>
      <c r="C140" s="454"/>
      <c r="D140" s="454"/>
      <c r="E140" s="454"/>
      <c r="F140" s="454"/>
      <c r="G140" s="454"/>
      <c r="H140" s="454"/>
      <c r="I140" s="454"/>
    </row>
    <row r="141" spans="1:13" ht="21.6" customHeight="1" x14ac:dyDescent="0.25">
      <c r="A141" s="454" t="s">
        <v>176</v>
      </c>
      <c r="B141" s="454"/>
      <c r="C141" s="454"/>
      <c r="D141" s="454"/>
      <c r="E141" s="454"/>
      <c r="F141" s="454"/>
      <c r="G141" s="454"/>
      <c r="H141" s="454"/>
      <c r="I141" s="454"/>
    </row>
    <row r="142" spans="1:13" ht="13.2" customHeight="1" x14ac:dyDescent="0.25">
      <c r="A142" s="454" t="s">
        <v>81</v>
      </c>
      <c r="B142" s="454"/>
      <c r="C142" s="454"/>
      <c r="D142" s="454"/>
      <c r="E142" s="454"/>
      <c r="F142" s="454"/>
      <c r="G142" s="454"/>
      <c r="H142" s="454"/>
      <c r="I142" s="454"/>
    </row>
    <row r="143" spans="1:13" ht="13.2" customHeight="1" x14ac:dyDescent="0.25">
      <c r="A143" s="454" t="s">
        <v>82</v>
      </c>
      <c r="B143" s="454"/>
      <c r="C143" s="454"/>
      <c r="D143" s="454"/>
      <c r="E143" s="454"/>
      <c r="F143" s="454"/>
      <c r="G143" s="454"/>
      <c r="H143" s="454"/>
      <c r="I143" s="454"/>
    </row>
    <row r="144" spans="1:13" x14ac:dyDescent="0.25">
      <c r="A144" s="454" t="s">
        <v>83</v>
      </c>
      <c r="B144" s="454"/>
      <c r="C144" s="454"/>
      <c r="D144" s="454"/>
      <c r="E144" s="454"/>
      <c r="F144" s="454"/>
      <c r="G144" s="454"/>
      <c r="H144" s="454"/>
      <c r="I144" s="454"/>
    </row>
    <row r="145" spans="1:10" x14ac:dyDescent="0.25">
      <c r="A145" s="454" t="s">
        <v>146</v>
      </c>
      <c r="B145" s="454"/>
      <c r="C145" s="454"/>
      <c r="D145" s="454"/>
      <c r="E145" s="454"/>
      <c r="F145" s="454"/>
      <c r="G145" s="454"/>
      <c r="H145" s="454"/>
      <c r="I145" s="454"/>
    </row>
    <row r="146" spans="1:10" x14ac:dyDescent="0.25">
      <c r="A146" s="454" t="s">
        <v>181</v>
      </c>
      <c r="B146" s="454"/>
      <c r="C146" s="454"/>
      <c r="D146" s="454"/>
      <c r="E146" s="454"/>
      <c r="F146" s="454"/>
      <c r="G146" s="454"/>
      <c r="H146" s="454"/>
      <c r="I146" s="454"/>
    </row>
    <row r="147" spans="1:10" x14ac:dyDescent="0.25">
      <c r="A147" s="454" t="s">
        <v>191</v>
      </c>
      <c r="B147" s="454"/>
      <c r="C147" s="454"/>
      <c r="D147" s="454"/>
      <c r="E147" s="454"/>
      <c r="F147" s="454"/>
      <c r="G147" s="454"/>
      <c r="H147" s="454"/>
      <c r="I147" s="454"/>
    </row>
    <row r="148" spans="1:10" x14ac:dyDescent="0.25">
      <c r="A148" s="502" t="s">
        <v>214</v>
      </c>
      <c r="B148" s="502"/>
      <c r="C148" s="502"/>
      <c r="D148" s="502"/>
      <c r="E148" s="502"/>
      <c r="F148" s="502"/>
      <c r="G148" s="502"/>
      <c r="H148" s="502"/>
      <c r="I148" s="502"/>
    </row>
    <row r="149" spans="1:10" x14ac:dyDescent="0.25">
      <c r="A149" s="278"/>
      <c r="B149" s="278"/>
      <c r="C149" s="278"/>
      <c r="D149" s="278"/>
      <c r="E149" s="278"/>
      <c r="F149" s="278"/>
      <c r="G149" s="407"/>
      <c r="H149" s="407"/>
      <c r="I149" s="407"/>
      <c r="J149" s="176"/>
    </row>
    <row r="150" spans="1:10" ht="13.2" customHeight="1" x14ac:dyDescent="0.25">
      <c r="A150" s="454" t="s">
        <v>35</v>
      </c>
      <c r="B150" s="454"/>
      <c r="C150" s="454"/>
      <c r="D150" s="454"/>
      <c r="E150" s="454"/>
      <c r="F150" s="454"/>
      <c r="G150" s="454"/>
      <c r="H150" s="454"/>
      <c r="I150" s="454"/>
    </row>
    <row r="151" spans="1:10" ht="15" customHeight="1" x14ac:dyDescent="0.25">
      <c r="A151" s="454" t="s">
        <v>221</v>
      </c>
      <c r="B151" s="454"/>
      <c r="C151" s="454"/>
      <c r="D151" s="454"/>
      <c r="E151" s="454"/>
      <c r="F151" s="454"/>
      <c r="G151" s="454"/>
      <c r="H151" s="454"/>
      <c r="I151" s="454"/>
    </row>
    <row r="152" spans="1:10" ht="15" customHeight="1" x14ac:dyDescent="0.25">
      <c r="A152" s="454" t="s">
        <v>68</v>
      </c>
      <c r="B152" s="454"/>
      <c r="C152" s="454"/>
      <c r="D152" s="454"/>
      <c r="E152" s="454"/>
      <c r="F152" s="454"/>
      <c r="G152" s="454"/>
      <c r="H152" s="454"/>
      <c r="I152" s="454"/>
    </row>
    <row r="153" spans="1:10" ht="15" customHeight="1" x14ac:dyDescent="0.25">
      <c r="A153" s="454" t="s">
        <v>9</v>
      </c>
      <c r="B153" s="454"/>
      <c r="C153" s="454"/>
      <c r="D153" s="454"/>
      <c r="E153" s="454"/>
      <c r="F153" s="454"/>
      <c r="G153" s="454"/>
      <c r="H153" s="454"/>
      <c r="I153" s="454"/>
    </row>
    <row r="154" spans="1:10" x14ac:dyDescent="0.25">
      <c r="C154" s="24"/>
      <c r="D154" s="24"/>
      <c r="E154" s="23"/>
      <c r="F154" s="23"/>
      <c r="G154" s="24"/>
      <c r="H154" s="24"/>
      <c r="I154" s="24"/>
    </row>
  </sheetData>
  <mergeCells count="62">
    <mergeCell ref="A148:I148"/>
    <mergeCell ref="I123:I125"/>
    <mergeCell ref="A151:I151"/>
    <mergeCell ref="A152:I152"/>
    <mergeCell ref="A153:I153"/>
    <mergeCell ref="A138:I138"/>
    <mergeCell ref="A139:I139"/>
    <mergeCell ref="A140:I140"/>
    <mergeCell ref="A142:I142"/>
    <mergeCell ref="A141:I141"/>
    <mergeCell ref="A146:I146"/>
    <mergeCell ref="A147:I147"/>
    <mergeCell ref="A150:I150"/>
    <mergeCell ref="D137:F137"/>
    <mergeCell ref="G137:I137"/>
    <mergeCell ref="B128:C128"/>
    <mergeCell ref="B133:C133"/>
    <mergeCell ref="B134:C134"/>
    <mergeCell ref="B135:C135"/>
    <mergeCell ref="A130:A135"/>
    <mergeCell ref="B130:C130"/>
    <mergeCell ref="B131:C131"/>
    <mergeCell ref="B132:C132"/>
    <mergeCell ref="A137:C137"/>
    <mergeCell ref="A10:A39"/>
    <mergeCell ref="B10:B32"/>
    <mergeCell ref="A144:I144"/>
    <mergeCell ref="A145:I145"/>
    <mergeCell ref="B127:C127"/>
    <mergeCell ref="I10:I32"/>
    <mergeCell ref="B34:B36"/>
    <mergeCell ref="I34:I36"/>
    <mergeCell ref="B38:C38"/>
    <mergeCell ref="B39:C39"/>
    <mergeCell ref="A41:A46"/>
    <mergeCell ref="B41:C41"/>
    <mergeCell ref="B42:C42"/>
    <mergeCell ref="A91:I91"/>
    <mergeCell ref="A95:A128"/>
    <mergeCell ref="B43:C43"/>
    <mergeCell ref="B44:C44"/>
    <mergeCell ref="A143:I143"/>
    <mergeCell ref="A1:I1"/>
    <mergeCell ref="A2:I2"/>
    <mergeCell ref="A3:I3"/>
    <mergeCell ref="A4:I4"/>
    <mergeCell ref="A6:I6"/>
    <mergeCell ref="I95:I117"/>
    <mergeCell ref="B119:B121"/>
    <mergeCell ref="I119:I121"/>
    <mergeCell ref="B45:C45"/>
    <mergeCell ref="B46:C46"/>
    <mergeCell ref="A48:I48"/>
    <mergeCell ref="A55:C55"/>
    <mergeCell ref="A58:A84"/>
    <mergeCell ref="B95:B117"/>
    <mergeCell ref="B123:B125"/>
    <mergeCell ref="A52:C52"/>
    <mergeCell ref="A86:A88"/>
    <mergeCell ref="B86:B88"/>
    <mergeCell ref="B58:B80"/>
    <mergeCell ref="B82:B84"/>
  </mergeCells>
  <conditionalFormatting sqref="H9">
    <cfRule type="iconSet" priority="44">
      <iconSet>
        <cfvo type="percent" val="0"/>
        <cfvo type="num" val="0.95" gte="0"/>
        <cfvo type="num" val="0.99" gte="0"/>
      </iconSet>
    </cfRule>
    <cfRule type="iconSet" priority="43">
      <iconSet>
        <cfvo type="percent" val="0"/>
        <cfvo type="num" val="0.95" gte="0"/>
        <cfvo type="num" val="1" gte="0"/>
      </iconSet>
    </cfRule>
    <cfRule type="iconSet" priority="45">
      <iconSet>
        <cfvo type="percent" val="0"/>
        <cfvo type="num" val="0.95"/>
        <cfvo type="num" val="1"/>
      </iconSet>
    </cfRule>
  </conditionalFormatting>
  <conditionalFormatting sqref="H10">
    <cfRule type="iconSet" priority="40">
      <iconSet>
        <cfvo type="percent" val="0"/>
        <cfvo type="num" val="0.95"/>
        <cfvo type="num" val="1"/>
      </iconSet>
    </cfRule>
  </conditionalFormatting>
  <conditionalFormatting sqref="H32 H10">
    <cfRule type="iconSet" priority="237">
      <iconSet>
        <cfvo type="percent" val="0"/>
        <cfvo type="num" val="0.95" gte="0"/>
        <cfvo type="num" val="1" gte="0"/>
      </iconSet>
    </cfRule>
  </conditionalFormatting>
  <conditionalFormatting sqref="H32">
    <cfRule type="iconSet" priority="39">
      <iconSet>
        <cfvo type="percent" val="0"/>
        <cfvo type="num" val="0.95"/>
        <cfvo type="num" val="1"/>
      </iconSet>
    </cfRule>
  </conditionalFormatting>
  <conditionalFormatting sqref="H34:H38 H40">
    <cfRule type="iconSet" priority="37">
      <iconSet>
        <cfvo type="percent" val="0"/>
        <cfvo type="num" val="0.95"/>
        <cfvo type="num" val="1"/>
      </iconSet>
    </cfRule>
  </conditionalFormatting>
  <conditionalFormatting sqref="H34:H38">
    <cfRule type="iconSet" priority="36">
      <iconSet>
        <cfvo type="percent" val="0"/>
        <cfvo type="num" val="0.95"/>
        <cfvo type="num" val="1"/>
      </iconSet>
    </cfRule>
  </conditionalFormatting>
  <conditionalFormatting sqref="H40 H10 H32:H38">
    <cfRule type="iconSet" priority="42">
      <iconSet>
        <cfvo type="percent" val="0"/>
        <cfvo type="num" val="0.95" gte="0"/>
        <cfvo type="num" val="0.99" gte="0"/>
      </iconSet>
    </cfRule>
  </conditionalFormatting>
  <conditionalFormatting sqref="H41 H44:H46">
    <cfRule type="iconSet" priority="32">
      <iconSet>
        <cfvo type="percent" val="0"/>
        <cfvo type="num" val="0.95"/>
        <cfvo type="num" val="1"/>
      </iconSet>
    </cfRule>
    <cfRule type="iconSet" priority="33">
      <iconSet>
        <cfvo type="percent" val="0"/>
        <cfvo type="num" val="0.95"/>
        <cfvo type="num" val="1"/>
      </iconSet>
    </cfRule>
    <cfRule type="iconSet" priority="34">
      <iconSet>
        <cfvo type="percent" val="0"/>
        <cfvo type="num" val="0.95" gte="0"/>
        <cfvo type="num" val="0.99" gte="0"/>
      </iconSet>
    </cfRule>
  </conditionalFormatting>
  <conditionalFormatting sqref="H95">
    <cfRule type="iconSet" priority="54">
      <iconSet>
        <cfvo type="percent" val="0"/>
        <cfvo type="num" val="0.95"/>
        <cfvo type="num" val="1"/>
      </iconSet>
    </cfRule>
  </conditionalFormatting>
  <conditionalFormatting sqref="H96:H102 H105">
    <cfRule type="iconSet" priority="52">
      <iconSet>
        <cfvo type="percent" val="0"/>
        <cfvo type="num" val="0.95"/>
        <cfvo type="num" val="1"/>
      </iconSet>
    </cfRule>
  </conditionalFormatting>
  <conditionalFormatting sqref="H103">
    <cfRule type="iconSet" priority="20">
      <iconSet>
        <cfvo type="percent" val="0"/>
        <cfvo type="num" val="0.95"/>
        <cfvo type="num" val="1"/>
      </iconSet>
    </cfRule>
    <cfRule type="iconSet" priority="21">
      <iconSet>
        <cfvo type="percent" val="0"/>
        <cfvo type="num" val="0.95" gte="0"/>
        <cfvo type="num" val="0.99" gte="0"/>
      </iconSet>
    </cfRule>
    <cfRule type="iconSet" priority="22">
      <iconSet>
        <cfvo type="percent" val="0"/>
        <cfvo type="num" val="0.95" gte="0"/>
        <cfvo type="num" val="1" gte="0"/>
      </iconSet>
    </cfRule>
    <cfRule type="iconSet" priority="23">
      <iconSet>
        <cfvo type="percent" val="0"/>
        <cfvo type="num" val="0.95" gte="0"/>
        <cfvo type="num" val="1" gte="0"/>
      </iconSet>
    </cfRule>
  </conditionalFormatting>
  <conditionalFormatting sqref="H104">
    <cfRule type="iconSet" priority="16">
      <iconSet>
        <cfvo type="percent" val="0"/>
        <cfvo type="num" val="0.95"/>
        <cfvo type="num" val="1"/>
      </iconSet>
    </cfRule>
    <cfRule type="iconSet" priority="17">
      <iconSet>
        <cfvo type="percent" val="0"/>
        <cfvo type="num" val="0.95" gte="0"/>
        <cfvo type="num" val="0.99" gte="0"/>
      </iconSet>
    </cfRule>
    <cfRule type="iconSet" priority="18">
      <iconSet>
        <cfvo type="percent" val="0"/>
        <cfvo type="num" val="0.95" gte="0"/>
        <cfvo type="num" val="1" gte="0"/>
      </iconSet>
    </cfRule>
    <cfRule type="iconSet" priority="19">
      <iconSet>
        <cfvo type="percent" val="0"/>
        <cfvo type="num" val="0.95" gte="0"/>
        <cfvo type="num" val="1" gte="0"/>
      </iconSet>
    </cfRule>
  </conditionalFormatting>
  <conditionalFormatting sqref="H106:H107">
    <cfRule type="iconSet" priority="356">
      <iconSet>
        <cfvo type="percent" val="0"/>
        <cfvo type="num" val="0.95"/>
        <cfvo type="num" val="1"/>
      </iconSet>
    </cfRule>
  </conditionalFormatting>
  <conditionalFormatting sqref="H109:H115">
    <cfRule type="iconSet" priority="314">
      <iconSet>
        <cfvo type="percent" val="0"/>
        <cfvo type="num" val="0.95"/>
        <cfvo type="num" val="1"/>
      </iconSet>
    </cfRule>
  </conditionalFormatting>
  <conditionalFormatting sqref="H109:H116 H96:H102 H105">
    <cfRule type="iconSet" priority="316">
      <iconSet>
        <cfvo type="percent" val="0"/>
        <cfvo type="num" val="0.95" gte="0"/>
        <cfvo type="num" val="1" gte="0"/>
      </iconSet>
    </cfRule>
  </conditionalFormatting>
  <conditionalFormatting sqref="H109:H117 H95:H102 H105">
    <cfRule type="iconSet" priority="320">
      <iconSet>
        <cfvo type="percent" val="0"/>
        <cfvo type="num" val="0.95" gte="0"/>
        <cfvo type="num" val="1" gte="0"/>
      </iconSet>
    </cfRule>
  </conditionalFormatting>
  <conditionalFormatting sqref="H116">
    <cfRule type="iconSet" priority="60">
      <iconSet>
        <cfvo type="percent" val="0"/>
        <cfvo type="num" val="0.95"/>
        <cfvo type="num" val="1"/>
      </iconSet>
    </cfRule>
  </conditionalFormatting>
  <conditionalFormatting sqref="H117">
    <cfRule type="iconSet" priority="53">
      <iconSet>
        <cfvo type="percent" val="0"/>
        <cfvo type="num" val="0.95"/>
        <cfvo type="num" val="1"/>
      </iconSet>
    </cfRule>
  </conditionalFormatting>
  <conditionalFormatting sqref="H119:H127 H106:H108">
    <cfRule type="iconSet" priority="364">
      <iconSet>
        <cfvo type="percent" val="0"/>
        <cfvo type="num" val="0.95"/>
        <cfvo type="num" val="1"/>
      </iconSet>
    </cfRule>
  </conditionalFormatting>
  <conditionalFormatting sqref="H129 H95:H102 H105:H127">
    <cfRule type="iconSet" priority="56">
      <iconSet>
        <cfvo type="percent" val="0"/>
        <cfvo type="num" val="0.95" gte="0"/>
        <cfvo type="num" val="0.99" gte="0"/>
      </iconSet>
    </cfRule>
  </conditionalFormatting>
  <conditionalFormatting sqref="H129 H106:H108 H119:H127">
    <cfRule type="iconSet" priority="51">
      <iconSet>
        <cfvo type="percent" val="0"/>
        <cfvo type="num" val="0.95"/>
        <cfvo type="num" val="1"/>
      </iconSet>
    </cfRule>
  </conditionalFormatting>
  <conditionalFormatting sqref="H130:H135">
    <cfRule type="iconSet" priority="47">
      <iconSet>
        <cfvo type="percent" val="0"/>
        <cfvo type="num" val="0.95"/>
        <cfvo type="num" val="1"/>
      </iconSet>
    </cfRule>
    <cfRule type="iconSet" priority="48">
      <iconSet>
        <cfvo type="percent" val="0"/>
        <cfvo type="num" val="0.95" gte="0"/>
        <cfvo type="num" val="0.99" gte="0"/>
      </iconSet>
    </cfRule>
    <cfRule type="iconSet" priority="46">
      <iconSet>
        <cfvo type="percent" val="0"/>
        <cfvo type="num" val="0.95"/>
        <cfvo type="num" val="1"/>
      </iconSet>
    </cfRule>
  </conditionalFormatting>
  <conditionalFormatting sqref="I41:I43">
    <cfRule type="cellIs" dxfId="4" priority="3" operator="notEqual">
      <formula>0</formula>
    </cfRule>
  </conditionalFormatting>
  <conditionalFormatting sqref="I130:I132">
    <cfRule type="cellIs" dxfId="3" priority="2" operator="notBetween">
      <formula>-1</formula>
      <formula>1</formula>
    </cfRule>
  </conditionalFormatting>
  <conditionalFormatting sqref="I134:I135">
    <cfRule type="cellIs" dxfId="2" priority="1" operator="notBetween">
      <formula>-1</formula>
      <formula>1</formula>
    </cfRule>
  </conditionalFormatting>
  <printOptions horizontalCentered="1" verticalCentered="1"/>
  <pageMargins left="0.74803149606299213" right="0.74803149606299213" top="0.35" bottom="0.39370078740157483" header="0.26" footer="0.19685039370078741"/>
  <pageSetup paperSize="9" scale="31" orientation="landscape" r:id="rId1"/>
  <headerFooter alignWithMargins="0">
    <oddHeader>&amp;R&amp;"Arial,Negrita"&amp;11CUADRO No. "A1"</oddHeader>
    <oddFooter>&amp;LFecha:  &amp;D&amp;RPlanificación Nacional.- XM</oddFooter>
  </headerFooter>
  <ignoredErrors>
    <ignoredError sqref="D122:G122 D131:E135 E130 D129:G129 E127 E128" evalError="1"/>
    <ignoredError sqref="F133" evalError="1" formula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4">
    <pageSetUpPr fitToPage="1"/>
  </sheetPr>
  <dimension ref="A1:CN131"/>
  <sheetViews>
    <sheetView showGridLines="0" zoomScale="90" zoomScaleNormal="90" zoomScaleSheetLayoutView="85" workbookViewId="0">
      <pane xSplit="1" ySplit="4" topLeftCell="D5" activePane="bottomRight" state="frozen"/>
      <selection pane="topRight" activeCell="B1" sqref="B1"/>
      <selection pane="bottomLeft" activeCell="A5" sqref="A5"/>
      <selection pane="bottomRight" activeCell="K9" sqref="K9"/>
    </sheetView>
  </sheetViews>
  <sheetFormatPr baseColWidth="10" defaultColWidth="11.44140625" defaultRowHeight="14.4" outlineLevelRow="2" x14ac:dyDescent="0.3"/>
  <cols>
    <col min="1" max="1" width="55.88671875" style="1" customWidth="1"/>
    <col min="2" max="2" width="18" style="136" customWidth="1"/>
    <col min="3" max="3" width="18.6640625" style="136" customWidth="1"/>
    <col min="4" max="4" width="18" style="156" customWidth="1"/>
    <col min="5" max="7" width="16.5546875" style="158" customWidth="1"/>
    <col min="8" max="9" width="15.5546875" style="158" customWidth="1"/>
    <col min="10" max="10" width="15.33203125" style="158" customWidth="1"/>
    <col min="11" max="11" width="15.5546875" style="158" customWidth="1"/>
    <col min="12" max="14" width="15.5546875" style="158" hidden="1" customWidth="1"/>
    <col min="16" max="16" width="22.33203125" style="1" customWidth="1"/>
    <col min="17" max="18" width="16" style="185" customWidth="1"/>
    <col min="19" max="19" width="14.88671875" style="1" customWidth="1"/>
    <col min="20" max="91" width="8.44140625" style="1" customWidth="1"/>
    <col min="92" max="92" width="4.6640625" style="1" customWidth="1"/>
    <col min="93" max="173" width="8.44140625" style="1" customWidth="1"/>
    <col min="174" max="174" width="8.6640625" style="1" bestFit="1" customWidth="1"/>
    <col min="175" max="16384" width="11.44140625" style="1"/>
  </cols>
  <sheetData>
    <row r="1" spans="1:92" ht="19.2" x14ac:dyDescent="0.3">
      <c r="A1" s="530" t="s">
        <v>54</v>
      </c>
      <c r="B1" s="530"/>
      <c r="C1" s="530"/>
      <c r="D1" s="530"/>
      <c r="E1" s="530"/>
      <c r="F1" s="530"/>
      <c r="G1" s="530"/>
      <c r="H1" s="530"/>
      <c r="I1" s="530"/>
      <c r="J1" s="152"/>
      <c r="K1" s="152"/>
      <c r="L1" s="152"/>
      <c r="M1" s="152"/>
      <c r="N1" s="152"/>
      <c r="P1" s="32"/>
      <c r="Q1" s="179"/>
      <c r="R1" s="179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  <c r="AE1" s="32"/>
      <c r="AF1" s="32"/>
      <c r="AG1" s="32"/>
      <c r="AH1" s="32"/>
      <c r="AI1" s="32"/>
      <c r="AJ1" s="32"/>
      <c r="AK1" s="32"/>
      <c r="AL1" s="32"/>
      <c r="AM1" s="32"/>
      <c r="AN1" s="32"/>
      <c r="AO1" s="32"/>
      <c r="AP1" s="32"/>
      <c r="AQ1" s="32"/>
      <c r="AR1" s="32"/>
      <c r="AS1" s="31"/>
      <c r="AT1" s="31"/>
      <c r="AU1" s="31"/>
      <c r="AV1" s="31"/>
      <c r="AW1" s="31"/>
      <c r="AX1" s="31"/>
      <c r="AY1" s="31"/>
      <c r="AZ1" s="31"/>
      <c r="BA1" s="31"/>
      <c r="BB1" s="31"/>
      <c r="BC1" s="31"/>
      <c r="BD1" s="31"/>
      <c r="BE1" s="31"/>
      <c r="BF1" s="31"/>
      <c r="BG1" s="31"/>
      <c r="BH1" s="31"/>
      <c r="BI1" s="31"/>
      <c r="BJ1" s="31"/>
      <c r="BK1" s="31"/>
      <c r="BL1" s="31"/>
      <c r="BM1" s="31"/>
      <c r="BN1" s="31"/>
      <c r="BO1" s="31"/>
      <c r="BP1" s="31"/>
      <c r="BQ1" s="31"/>
      <c r="BR1" s="31"/>
      <c r="BS1" s="31"/>
      <c r="BT1" s="31"/>
      <c r="BU1" s="31"/>
      <c r="BV1" s="31"/>
      <c r="BW1" s="31"/>
      <c r="BX1" s="31"/>
      <c r="BY1" s="31"/>
      <c r="BZ1" s="31"/>
      <c r="CA1" s="31"/>
      <c r="CB1" s="31"/>
      <c r="CC1" s="31"/>
      <c r="CD1" s="31"/>
      <c r="CE1" s="31"/>
      <c r="CF1" s="31"/>
      <c r="CG1" s="31"/>
      <c r="CH1" s="31"/>
      <c r="CI1" s="31"/>
      <c r="CJ1" s="31"/>
      <c r="CK1" s="31"/>
      <c r="CL1" s="31"/>
      <c r="CM1" s="31"/>
      <c r="CN1" s="31"/>
    </row>
    <row r="2" spans="1:92" ht="17.399999999999999" x14ac:dyDescent="0.3">
      <c r="A2" s="531" t="s">
        <v>223</v>
      </c>
      <c r="B2" s="531"/>
      <c r="C2" s="531"/>
      <c r="D2" s="531"/>
      <c r="E2" s="531"/>
      <c r="F2" s="531"/>
      <c r="G2" s="531"/>
      <c r="H2" s="531"/>
      <c r="I2" s="531"/>
      <c r="J2" s="153"/>
      <c r="K2" s="153"/>
      <c r="L2" s="153"/>
      <c r="M2" s="153"/>
      <c r="N2" s="153"/>
      <c r="P2" s="32"/>
      <c r="Q2" s="179"/>
      <c r="R2" s="179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1"/>
      <c r="AT2" s="31"/>
      <c r="AU2" s="31"/>
      <c r="AV2" s="31"/>
      <c r="AW2" s="31"/>
      <c r="AX2" s="31"/>
      <c r="AY2" s="31"/>
      <c r="AZ2" s="31"/>
      <c r="BA2" s="31"/>
      <c r="BB2" s="31"/>
      <c r="BC2" s="31"/>
      <c r="BD2" s="31"/>
      <c r="BE2" s="31"/>
      <c r="BF2" s="31"/>
      <c r="BG2" s="31"/>
      <c r="BH2" s="31"/>
      <c r="BI2" s="31"/>
      <c r="BJ2" s="31"/>
      <c r="BK2" s="31"/>
      <c r="BL2" s="31"/>
      <c r="BM2" s="31"/>
      <c r="BN2" s="31"/>
      <c r="BO2" s="31"/>
      <c r="BP2" s="31"/>
      <c r="BQ2" s="31"/>
      <c r="BR2" s="31"/>
      <c r="BS2" s="31"/>
      <c r="BT2" s="31"/>
      <c r="BU2" s="31"/>
      <c r="BV2" s="31"/>
      <c r="BW2" s="31"/>
      <c r="BX2" s="31"/>
      <c r="BY2" s="31"/>
      <c r="BZ2" s="31"/>
      <c r="CA2" s="31"/>
      <c r="CB2" s="31"/>
      <c r="CC2" s="31"/>
      <c r="CD2" s="31"/>
      <c r="CE2" s="31"/>
      <c r="CF2" s="31"/>
      <c r="CG2" s="31"/>
      <c r="CH2" s="31"/>
      <c r="CI2" s="31"/>
      <c r="CJ2" s="31"/>
      <c r="CK2" s="31"/>
      <c r="CL2" s="31"/>
      <c r="CM2" s="31"/>
      <c r="CN2" s="31"/>
    </row>
    <row r="3" spans="1:92" ht="17.399999999999999" x14ac:dyDescent="0.3">
      <c r="A3" s="532" t="s">
        <v>33</v>
      </c>
      <c r="B3" s="532"/>
      <c r="C3" s="532"/>
      <c r="D3" s="532"/>
      <c r="E3" s="532"/>
      <c r="F3" s="532"/>
      <c r="G3" s="532"/>
      <c r="H3" s="532"/>
      <c r="I3" s="532"/>
      <c r="J3" s="423"/>
      <c r="K3" s="152"/>
      <c r="L3" s="152"/>
      <c r="M3" s="152"/>
      <c r="N3" s="152"/>
      <c r="P3" s="32"/>
      <c r="Q3" s="179"/>
      <c r="R3" s="179"/>
      <c r="S3" s="32"/>
      <c r="T3" s="32"/>
      <c r="U3" s="32"/>
      <c r="V3" s="32"/>
      <c r="W3" s="32"/>
      <c r="X3" s="32"/>
      <c r="Y3" s="32"/>
      <c r="Z3" s="32"/>
      <c r="AA3" s="32"/>
      <c r="AB3" s="32"/>
      <c r="AC3" s="32"/>
      <c r="AD3" s="32"/>
      <c r="AE3" s="32"/>
      <c r="AF3" s="32"/>
      <c r="AG3" s="32"/>
      <c r="AH3" s="32"/>
      <c r="AI3" s="32"/>
      <c r="AJ3" s="32"/>
      <c r="AK3" s="32"/>
      <c r="AL3" s="32"/>
      <c r="AM3" s="32"/>
      <c r="AN3" s="32"/>
      <c r="AO3" s="32"/>
      <c r="AP3" s="32"/>
      <c r="AQ3" s="32"/>
      <c r="AR3" s="32"/>
      <c r="AS3" s="31"/>
      <c r="AT3" s="31"/>
      <c r="AU3" s="31"/>
      <c r="AV3" s="31"/>
      <c r="AW3" s="31"/>
      <c r="AX3" s="31"/>
      <c r="AY3" s="31"/>
      <c r="AZ3" s="31"/>
      <c r="BA3" s="31"/>
      <c r="BB3" s="31"/>
      <c r="BC3" s="31"/>
      <c r="BD3" s="31"/>
      <c r="BE3" s="31"/>
      <c r="BF3" s="31"/>
      <c r="BG3" s="31"/>
      <c r="BH3" s="31"/>
      <c r="BI3" s="31"/>
      <c r="BJ3" s="31"/>
      <c r="BK3" s="31"/>
      <c r="BL3" s="31"/>
      <c r="BM3" s="31"/>
      <c r="BN3" s="31"/>
      <c r="BO3" s="31"/>
      <c r="BP3" s="31"/>
      <c r="BQ3" s="31"/>
      <c r="BR3" s="31"/>
      <c r="BS3" s="31"/>
      <c r="BT3" s="31"/>
      <c r="BU3" s="31"/>
      <c r="BV3" s="31"/>
      <c r="BW3" s="31"/>
      <c r="BX3" s="31"/>
      <c r="BY3" s="31"/>
      <c r="BZ3" s="31"/>
      <c r="CA3" s="31"/>
      <c r="CB3" s="31"/>
      <c r="CC3" s="31"/>
      <c r="CD3" s="31"/>
      <c r="CE3" s="31"/>
      <c r="CF3" s="31"/>
      <c r="CG3" s="31"/>
      <c r="CH3" s="31"/>
      <c r="CI3" s="31"/>
      <c r="CJ3" s="31"/>
      <c r="CK3" s="31"/>
      <c r="CL3" s="31"/>
      <c r="CM3" s="31"/>
      <c r="CN3" s="31"/>
    </row>
    <row r="4" spans="1:92" ht="17.399999999999999" x14ac:dyDescent="0.3">
      <c r="A4" s="508" t="s">
        <v>73</v>
      </c>
      <c r="B4" s="508"/>
      <c r="C4" s="508"/>
      <c r="D4" s="508"/>
      <c r="E4" s="508"/>
      <c r="F4" s="508"/>
      <c r="G4" s="508"/>
      <c r="H4" s="508"/>
      <c r="I4" s="508"/>
      <c r="J4" s="152"/>
      <c r="K4" s="152"/>
      <c r="L4" s="152"/>
      <c r="M4" s="152"/>
      <c r="N4" s="152"/>
      <c r="P4" s="32"/>
      <c r="Q4" s="179"/>
      <c r="R4" s="179"/>
      <c r="S4" s="32"/>
      <c r="T4" s="32"/>
      <c r="U4" s="32"/>
      <c r="V4" s="32"/>
      <c r="W4" s="32"/>
      <c r="X4" s="32"/>
      <c r="Y4" s="32"/>
      <c r="Z4" s="32"/>
      <c r="AA4" s="32"/>
      <c r="AB4" s="32"/>
      <c r="AC4" s="32"/>
      <c r="AD4" s="32"/>
      <c r="AE4" s="32"/>
      <c r="AF4" s="32"/>
      <c r="AG4" s="32"/>
      <c r="AH4" s="32"/>
      <c r="AI4" s="32"/>
      <c r="AJ4" s="32"/>
      <c r="AK4" s="32"/>
      <c r="AL4" s="32"/>
      <c r="AM4" s="32"/>
      <c r="AN4" s="32"/>
      <c r="AO4" s="32"/>
      <c r="AP4" s="32"/>
      <c r="AQ4" s="32"/>
      <c r="AR4" s="32"/>
      <c r="AS4" s="31"/>
      <c r="AT4" s="31"/>
      <c r="AU4" s="31"/>
      <c r="AV4" s="31"/>
      <c r="AW4" s="31"/>
      <c r="AX4" s="31"/>
      <c r="AY4" s="31"/>
      <c r="AZ4" s="31"/>
      <c r="BA4" s="31"/>
      <c r="BB4" s="31"/>
      <c r="BC4" s="31"/>
      <c r="BD4" s="31"/>
      <c r="BE4" s="31"/>
      <c r="BF4" s="31"/>
      <c r="BG4" s="31"/>
      <c r="BH4" s="31"/>
      <c r="BI4" s="31"/>
      <c r="BJ4" s="31"/>
      <c r="BK4" s="31"/>
      <c r="BL4" s="31"/>
      <c r="BM4" s="31"/>
      <c r="BN4" s="31"/>
      <c r="BO4" s="31"/>
      <c r="BP4" s="31"/>
      <c r="BQ4" s="31"/>
      <c r="BR4" s="31"/>
      <c r="BS4" s="31"/>
      <c r="BT4" s="31"/>
      <c r="BU4" s="31"/>
      <c r="BV4" s="31"/>
      <c r="BW4" s="31"/>
      <c r="BX4" s="31"/>
      <c r="BY4" s="31"/>
      <c r="BZ4" s="31"/>
      <c r="CA4" s="31"/>
      <c r="CB4" s="31"/>
      <c r="CC4" s="31"/>
      <c r="CD4" s="31"/>
      <c r="CE4" s="31"/>
      <c r="CF4" s="31"/>
      <c r="CG4" s="31"/>
      <c r="CH4" s="31"/>
      <c r="CI4" s="31"/>
      <c r="CJ4" s="31"/>
      <c r="CK4" s="31"/>
      <c r="CL4" s="31"/>
      <c r="CM4" s="31"/>
      <c r="CN4" s="31"/>
    </row>
    <row r="5" spans="1:92" ht="9.6" customHeight="1" x14ac:dyDescent="0.3">
      <c r="A5" s="256"/>
      <c r="B5" s="256"/>
      <c r="C5" s="260"/>
      <c r="D5" s="260"/>
      <c r="E5" s="260"/>
      <c r="F5" s="260"/>
      <c r="G5" s="260"/>
      <c r="H5" s="260"/>
      <c r="I5" s="260"/>
      <c r="J5" s="261"/>
      <c r="K5" s="261"/>
      <c r="L5" s="261"/>
      <c r="M5" s="261"/>
      <c r="N5" s="261"/>
      <c r="P5" s="32"/>
      <c r="Q5" s="179"/>
      <c r="R5" s="179"/>
      <c r="S5" s="32"/>
      <c r="T5" s="32"/>
      <c r="U5" s="32"/>
      <c r="V5" s="32"/>
      <c r="W5" s="32"/>
      <c r="X5" s="32"/>
      <c r="Y5" s="32"/>
      <c r="Z5" s="32"/>
      <c r="AA5" s="32"/>
      <c r="AB5" s="32"/>
      <c r="AC5" s="32"/>
      <c r="AD5" s="32"/>
      <c r="AE5" s="32"/>
      <c r="AF5" s="32"/>
      <c r="AG5" s="32"/>
      <c r="AH5" s="32"/>
      <c r="AI5" s="32"/>
      <c r="AJ5" s="32"/>
      <c r="AK5" s="32"/>
      <c r="AL5" s="32"/>
      <c r="AM5" s="32"/>
      <c r="AN5" s="32"/>
      <c r="AO5" s="32"/>
      <c r="AP5" s="32"/>
      <c r="AQ5" s="32"/>
      <c r="AR5" s="32"/>
      <c r="AS5" s="31"/>
      <c r="AT5" s="31"/>
      <c r="AU5" s="31"/>
      <c r="AV5" s="31"/>
      <c r="AW5" s="31"/>
      <c r="AX5" s="31"/>
      <c r="AY5" s="31"/>
      <c r="AZ5" s="31"/>
      <c r="BA5" s="31"/>
      <c r="BB5" s="31"/>
      <c r="BC5" s="31"/>
      <c r="BD5" s="31"/>
      <c r="BE5" s="31"/>
      <c r="BF5" s="31"/>
      <c r="BG5" s="31"/>
      <c r="BH5" s="31"/>
      <c r="BI5" s="31"/>
      <c r="BJ5" s="31"/>
      <c r="BK5" s="31"/>
      <c r="BL5" s="31"/>
      <c r="BM5" s="31"/>
      <c r="BN5" s="31"/>
      <c r="BO5" s="31"/>
      <c r="BP5" s="31"/>
      <c r="BQ5" s="31"/>
      <c r="BR5" s="31"/>
      <c r="BS5" s="31"/>
      <c r="BT5" s="31"/>
      <c r="BU5" s="31"/>
      <c r="BV5" s="31"/>
      <c r="BW5" s="31"/>
      <c r="BX5" s="31"/>
      <c r="BY5" s="31"/>
      <c r="BZ5" s="31"/>
      <c r="CA5" s="31"/>
      <c r="CB5" s="31"/>
      <c r="CC5" s="31"/>
      <c r="CD5" s="31"/>
      <c r="CE5" s="31"/>
      <c r="CF5" s="31"/>
      <c r="CG5" s="31"/>
      <c r="CH5" s="31"/>
      <c r="CI5" s="31"/>
      <c r="CJ5" s="31"/>
      <c r="CK5" s="31"/>
      <c r="CL5" s="31"/>
      <c r="CM5" s="31"/>
      <c r="CN5" s="31"/>
    </row>
    <row r="6" spans="1:92" ht="18.75" customHeight="1" x14ac:dyDescent="0.3">
      <c r="A6" s="56" t="s">
        <v>0</v>
      </c>
      <c r="B6" s="131" t="s">
        <v>32</v>
      </c>
      <c r="C6" s="131" t="s">
        <v>34</v>
      </c>
      <c r="D6" s="131" t="s">
        <v>66</v>
      </c>
      <c r="E6" s="131" t="s">
        <v>69</v>
      </c>
      <c r="F6" s="131" t="s">
        <v>70</v>
      </c>
      <c r="G6" s="131" t="s">
        <v>71</v>
      </c>
      <c r="H6" s="131" t="s">
        <v>72</v>
      </c>
      <c r="I6" s="131" t="s">
        <v>85</v>
      </c>
      <c r="J6" s="131" t="s">
        <v>86</v>
      </c>
      <c r="K6" s="131" t="s">
        <v>87</v>
      </c>
      <c r="L6" s="131" t="s">
        <v>88</v>
      </c>
      <c r="M6" s="131" t="s">
        <v>89</v>
      </c>
      <c r="N6" s="131" t="s">
        <v>90</v>
      </c>
      <c r="P6" s="370"/>
      <c r="Q6" s="180"/>
      <c r="R6" s="163"/>
      <c r="S6" s="25"/>
      <c r="T6" s="25"/>
      <c r="U6" s="25"/>
      <c r="V6" s="25"/>
      <c r="W6" s="25"/>
      <c r="X6" s="25"/>
      <c r="Y6" s="25"/>
      <c r="Z6" s="25"/>
      <c r="AA6" s="25"/>
      <c r="AB6" s="25"/>
      <c r="AC6" s="25"/>
      <c r="AD6" s="25"/>
      <c r="AE6" s="25"/>
      <c r="AF6" s="25"/>
      <c r="AG6" s="25"/>
      <c r="AH6" s="25"/>
      <c r="AI6" s="25"/>
      <c r="AJ6" s="25"/>
      <c r="AK6" s="25"/>
      <c r="AL6" s="25"/>
      <c r="AM6" s="25"/>
      <c r="AN6" s="25"/>
      <c r="AO6" s="25"/>
      <c r="AP6" s="25"/>
      <c r="AQ6" s="25"/>
      <c r="AR6" s="25"/>
    </row>
    <row r="7" spans="1:92" s="2" customFormat="1" ht="8.25" customHeight="1" x14ac:dyDescent="0.3">
      <c r="A7" s="30"/>
      <c r="B7" s="29"/>
      <c r="C7" s="29"/>
      <c r="D7" s="150"/>
      <c r="E7" s="150"/>
      <c r="F7" s="150"/>
      <c r="G7" s="150"/>
      <c r="H7" s="150"/>
      <c r="I7" s="150"/>
      <c r="J7" s="150"/>
      <c r="K7" s="150"/>
      <c r="L7" s="150"/>
      <c r="M7" s="150"/>
      <c r="N7" s="150"/>
      <c r="P7" s="25"/>
      <c r="Q7" s="176"/>
      <c r="R7" s="163"/>
      <c r="S7" s="25"/>
      <c r="T7" s="25"/>
      <c r="U7" s="25"/>
      <c r="V7" s="25"/>
      <c r="W7" s="25"/>
      <c r="X7" s="25"/>
      <c r="Y7" s="25"/>
      <c r="Z7" s="25"/>
      <c r="AA7" s="25"/>
      <c r="AB7" s="25"/>
      <c r="AC7" s="25"/>
      <c r="AD7" s="25"/>
      <c r="AE7" s="25"/>
      <c r="AF7" s="25"/>
      <c r="AG7" s="25"/>
      <c r="AH7" s="25"/>
      <c r="AI7" s="25"/>
      <c r="AJ7" s="25"/>
      <c r="AK7" s="25"/>
      <c r="AL7" s="25"/>
      <c r="AM7" s="25"/>
      <c r="AN7" s="25"/>
      <c r="AO7" s="25"/>
      <c r="AP7" s="25"/>
      <c r="AQ7" s="25"/>
      <c r="AR7" s="25"/>
    </row>
    <row r="8" spans="1:92" x14ac:dyDescent="0.3">
      <c r="A8" s="104" t="s">
        <v>1</v>
      </c>
      <c r="B8" s="132">
        <f>SUM(C8:N8)</f>
        <v>6334906.8981999978</v>
      </c>
      <c r="C8" s="142">
        <f t="shared" ref="C8:G8" si="0">C9+C11+C13+C14+C10+C12</f>
        <v>755783.9876599994</v>
      </c>
      <c r="D8" s="142">
        <f t="shared" si="0"/>
        <v>423765.99256999942</v>
      </c>
      <c r="E8" s="142">
        <f t="shared" si="0"/>
        <v>666522.01337999979</v>
      </c>
      <c r="F8" s="142">
        <f t="shared" si="0"/>
        <v>1277266.7034000002</v>
      </c>
      <c r="G8" s="142">
        <f t="shared" si="0"/>
        <v>628916.63001999841</v>
      </c>
      <c r="H8" s="142">
        <f>H9+H11+H13+H14+H10+H12</f>
        <v>565344.44409999996</v>
      </c>
      <c r="I8" s="142">
        <f>I9+I11+I13+I14+I10+I12</f>
        <v>616325.43288000021</v>
      </c>
      <c r="J8" s="142">
        <f>J9+J11+J13+J14+J10+J12</f>
        <v>750080.38256000029</v>
      </c>
      <c r="K8" s="142">
        <f>K9+K11+K13+K14+K10+K12</f>
        <v>650901.31162999989</v>
      </c>
      <c r="L8" s="142">
        <f t="shared" ref="L8" si="1">L9+L11+L13+L14+L10</f>
        <v>0</v>
      </c>
      <c r="M8" s="142">
        <f>M9+M11+M13+M14+M10+M12</f>
        <v>0</v>
      </c>
      <c r="N8" s="142">
        <f>N9+N11+N13+N14+N10+N12</f>
        <v>0</v>
      </c>
      <c r="O8" s="109"/>
      <c r="P8" s="207"/>
      <c r="Q8" s="163"/>
      <c r="R8" s="163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  <c r="AF8" s="25"/>
      <c r="AG8" s="25"/>
      <c r="AH8" s="25"/>
      <c r="AI8" s="25"/>
      <c r="AJ8" s="25"/>
      <c r="AK8" s="25"/>
      <c r="AL8" s="25"/>
      <c r="AM8" s="25"/>
      <c r="AN8" s="25"/>
      <c r="AO8" s="25"/>
      <c r="AP8" s="25"/>
      <c r="AQ8" s="25"/>
      <c r="AR8" s="25"/>
    </row>
    <row r="9" spans="1:92" ht="16.649999999999999" customHeight="1" outlineLevel="1" x14ac:dyDescent="0.3">
      <c r="A9" s="105" t="s">
        <v>11</v>
      </c>
      <c r="B9" s="140">
        <f>SUM(C9:N9)</f>
        <v>3235127.0805299971</v>
      </c>
      <c r="C9" s="199">
        <f>'Ene 2026'!G96-'Recaudación abierta'!C11</f>
        <v>503951.98531999951</v>
      </c>
      <c r="D9" s="199">
        <f>'Feb 2026'!G96-'Recaudación abierta'!D11</f>
        <v>215271.67854999949</v>
      </c>
      <c r="E9" s="199">
        <f>'Mar 2026'!G96-'Recaudación abierta'!E11</f>
        <v>258625.29757000002</v>
      </c>
      <c r="F9" s="199">
        <f>'Abr 2026'!G96-'Recaudación abierta'!F11</f>
        <v>344108.79318999971</v>
      </c>
      <c r="G9" s="220">
        <f>'May 2026'!G96-'Recaudación abierta'!G11</f>
        <v>386566.40860999847</v>
      </c>
      <c r="H9" s="220">
        <f>'Jun 2026'!G96-'Recaudación abierta'!H11</f>
        <v>331232.21556000004</v>
      </c>
      <c r="I9" s="220">
        <f>+'Jul 2026'!G96-I11</f>
        <v>376554.30140000029</v>
      </c>
      <c r="J9" s="220">
        <f>+'Ago 2026'!G96-J11</f>
        <v>445537.08098000032</v>
      </c>
      <c r="K9" s="220">
        <f>'Sept 2026'!G96-'Recaudación abierta'!K11</f>
        <v>373279.31934999971</v>
      </c>
      <c r="L9" s="220">
        <f>+'Jul 2026'!J96-L11</f>
        <v>0</v>
      </c>
      <c r="M9" s="220">
        <f>+'Jul 2026'!K96-M11</f>
        <v>0</v>
      </c>
      <c r="N9" s="220">
        <f>+'Jul 2026'!L96-N11</f>
        <v>0</v>
      </c>
      <c r="P9" s="207"/>
      <c r="Q9" s="163"/>
      <c r="R9" s="163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  <c r="AF9" s="25"/>
      <c r="AG9" s="25"/>
      <c r="AH9" s="25"/>
      <c r="AI9" s="25"/>
      <c r="AJ9" s="25"/>
      <c r="AK9" s="25"/>
      <c r="AL9" s="25"/>
      <c r="AM9" s="25"/>
      <c r="AN9" s="25"/>
      <c r="AO9" s="25"/>
      <c r="AP9" s="25"/>
      <c r="AQ9" s="25"/>
      <c r="AR9" s="25"/>
    </row>
    <row r="10" spans="1:92" ht="16.649999999999999" customHeight="1" outlineLevel="1" x14ac:dyDescent="0.3">
      <c r="A10" s="316" t="s">
        <v>178</v>
      </c>
      <c r="B10" s="141">
        <f>SUM(C10:N10)</f>
        <v>1762561.7610000002</v>
      </c>
      <c r="C10" s="199">
        <f>'Ene 2026'!G12</f>
        <v>223982.22439999989</v>
      </c>
      <c r="D10" s="199">
        <f>'Feb 2026'!G97</f>
        <v>186463.00133999999</v>
      </c>
      <c r="E10" s="199">
        <f>'Mar 2026'!G12</f>
        <v>168913.63319000011</v>
      </c>
      <c r="F10" s="199">
        <f>'Abr 2026'!G12</f>
        <v>204255.13146</v>
      </c>
      <c r="G10" s="199">
        <f>'May 2026'!G97</f>
        <v>187297.7566599999</v>
      </c>
      <c r="H10" s="199">
        <f>'Jun 2026'!G97</f>
        <v>195943.26697</v>
      </c>
      <c r="I10" s="220">
        <f>+'Jul 2026'!G97</f>
        <v>196867.05459000001</v>
      </c>
      <c r="J10" s="220">
        <f>'Ago 2026'!G97</f>
        <v>207563.86650999999</v>
      </c>
      <c r="K10" s="220">
        <f>'Sept 2026'!G97</f>
        <v>191275.82588000011</v>
      </c>
      <c r="L10" s="199">
        <f>'Oct 2025'!G106</f>
        <v>0</v>
      </c>
      <c r="M10" s="220">
        <f>'Nov2025'!G107</f>
        <v>0</v>
      </c>
      <c r="N10" s="220">
        <f>'Dic2025'!G107</f>
        <v>0</v>
      </c>
      <c r="P10" s="207"/>
      <c r="Q10" s="163"/>
      <c r="R10" s="163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  <c r="AF10" s="25"/>
      <c r="AG10" s="25"/>
      <c r="AH10" s="25"/>
      <c r="AI10" s="25"/>
      <c r="AJ10" s="25"/>
      <c r="AK10" s="25"/>
      <c r="AL10" s="25"/>
      <c r="AM10" s="25"/>
      <c r="AN10" s="25"/>
      <c r="AO10" s="25"/>
      <c r="AP10" s="25"/>
      <c r="AQ10" s="25"/>
      <c r="AR10" s="25"/>
    </row>
    <row r="11" spans="1:92" ht="16.649999999999999" customHeight="1" outlineLevel="1" x14ac:dyDescent="0.3">
      <c r="A11" s="105" t="s">
        <v>10</v>
      </c>
      <c r="B11" s="140">
        <f t="shared" ref="B11:B22" si="2">SUM(C11:N11)</f>
        <v>83456.777490000008</v>
      </c>
      <c r="C11" s="220">
        <v>3810.8506900000002</v>
      </c>
      <c r="D11" s="220">
        <v>20.20806</v>
      </c>
      <c r="E11" s="220">
        <v>21671.30255</v>
      </c>
      <c r="F11" s="199">
        <v>20010.340540000001</v>
      </c>
      <c r="G11" s="220">
        <v>19.02234</v>
      </c>
      <c r="H11" s="220">
        <v>7193.6779200000019</v>
      </c>
      <c r="I11" s="220">
        <v>15362.94586</v>
      </c>
      <c r="J11" s="220">
        <v>4548.4899799999994</v>
      </c>
      <c r="K11" s="220">
        <v>10819.939549999999</v>
      </c>
      <c r="L11" s="312"/>
      <c r="M11" s="312"/>
      <c r="N11" s="312"/>
      <c r="P11" s="207"/>
      <c r="Q11" s="163"/>
      <c r="R11" s="163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  <c r="AF11" s="25"/>
      <c r="AG11" s="25"/>
      <c r="AH11" s="25"/>
      <c r="AI11" s="25"/>
      <c r="AJ11" s="25"/>
      <c r="AK11" s="25"/>
      <c r="AL11" s="25"/>
      <c r="AM11" s="25"/>
      <c r="AN11" s="25"/>
      <c r="AO11" s="25"/>
      <c r="AP11" s="25"/>
      <c r="AQ11" s="25"/>
      <c r="AR11" s="25"/>
    </row>
    <row r="12" spans="1:92" s="2" customFormat="1" ht="16.649999999999999" customHeight="1" outlineLevel="1" x14ac:dyDescent="0.25">
      <c r="A12" s="105" t="s">
        <v>180</v>
      </c>
      <c r="B12" s="140">
        <f>SUM(C12:N12)</f>
        <v>133785.48570000002</v>
      </c>
      <c r="C12" s="199">
        <f>'Ene 2026'!G98</f>
        <v>1684.0000299999999</v>
      </c>
      <c r="D12" s="199">
        <f>'Feb 2026'!G98</f>
        <v>1705.2692</v>
      </c>
      <c r="E12" s="199">
        <f>'Mar 2026'!G98</f>
        <v>680.22366000000011</v>
      </c>
      <c r="F12" s="199">
        <f>'Abr 2026'!G98</f>
        <v>4388.068760000001</v>
      </c>
      <c r="G12" s="199">
        <f>'May 2026'!G98</f>
        <v>4202.4928400000017</v>
      </c>
      <c r="H12" s="199">
        <f>'Jun 2026'!G98</f>
        <v>1771.0390600000001</v>
      </c>
      <c r="I12" s="220">
        <f>+'Jul 2026'!G98</f>
        <v>1630.78027</v>
      </c>
      <c r="J12" s="220">
        <f>'Ago 2026'!G98</f>
        <v>69672.031630000012</v>
      </c>
      <c r="K12" s="220">
        <f>'Sept 2026'!G98</f>
        <v>48051.580250000006</v>
      </c>
      <c r="L12" s="199">
        <v>0</v>
      </c>
      <c r="M12" s="199">
        <f>'Nov2025'!G108</f>
        <v>0</v>
      </c>
      <c r="N12" s="199">
        <f>'Dic2025'!G108</f>
        <v>0</v>
      </c>
      <c r="P12" s="207"/>
      <c r="Q12" s="317"/>
      <c r="R12" s="317"/>
    </row>
    <row r="13" spans="1:92" ht="16.649999999999999" customHeight="1" outlineLevel="1" x14ac:dyDescent="0.3">
      <c r="A13" s="105" t="s">
        <v>15</v>
      </c>
      <c r="B13" s="140">
        <f t="shared" si="2"/>
        <v>511.74039000000005</v>
      </c>
      <c r="C13" s="199">
        <f>'Ene 2026'!G99</f>
        <v>8.0421399999999998</v>
      </c>
      <c r="D13" s="199">
        <f>'Feb 2026'!G99</f>
        <v>32.561599999999999</v>
      </c>
      <c r="E13" s="199">
        <f>'Mar 2026'!G99</f>
        <v>15.502370000000001</v>
      </c>
      <c r="F13" s="199">
        <f>'Abr 2026'!G99</f>
        <v>12.95021</v>
      </c>
      <c r="G13" s="199">
        <f>'May 2026'!G99</f>
        <v>26.00038</v>
      </c>
      <c r="H13" s="199">
        <f>'Jun 2026'!G99</f>
        <v>43.295320000000018</v>
      </c>
      <c r="I13" s="220">
        <f>+'Jul 2026'!G99</f>
        <v>151.90181000000001</v>
      </c>
      <c r="J13" s="220">
        <f>'Ago 2026'!G99</f>
        <v>41.503560000000007</v>
      </c>
      <c r="K13" s="220">
        <f>'Sept 2026'!G99</f>
        <v>179.983</v>
      </c>
      <c r="L13" s="199">
        <f>'Oct 2025'!G107</f>
        <v>0</v>
      </c>
      <c r="M13" s="199">
        <f>'Nov2025'!G109</f>
        <v>0</v>
      </c>
      <c r="N13" s="199">
        <f>'Dic2025'!G109</f>
        <v>0</v>
      </c>
      <c r="P13" s="207"/>
      <c r="Q13" s="163"/>
      <c r="R13" s="163"/>
      <c r="S13" s="25"/>
      <c r="T13" s="25"/>
      <c r="U13" s="25"/>
      <c r="V13" s="25"/>
      <c r="W13" s="25"/>
      <c r="X13" s="25"/>
      <c r="Y13" s="25"/>
      <c r="Z13" s="25"/>
      <c r="AA13" s="25"/>
      <c r="AB13" s="25"/>
      <c r="AC13" s="25"/>
      <c r="AD13" s="25"/>
      <c r="AE13" s="25"/>
      <c r="AF13" s="25"/>
      <c r="AG13" s="25"/>
      <c r="AH13" s="25"/>
      <c r="AI13" s="25"/>
      <c r="AJ13" s="25"/>
      <c r="AK13" s="25"/>
      <c r="AL13" s="25"/>
      <c r="AM13" s="25"/>
      <c r="AN13" s="25"/>
      <c r="AO13" s="25"/>
      <c r="AP13" s="25"/>
      <c r="AQ13" s="25"/>
      <c r="AR13" s="25"/>
    </row>
    <row r="14" spans="1:92" ht="16.649999999999999" customHeight="1" outlineLevel="1" x14ac:dyDescent="0.3">
      <c r="A14" s="106" t="s">
        <v>2</v>
      </c>
      <c r="B14" s="133">
        <f>SUM(C14:N14)</f>
        <v>1119464.0530900003</v>
      </c>
      <c r="C14" s="143">
        <f t="shared" ref="C14:D14" si="3">SUM(C15:C19)</f>
        <v>22346.885080000004</v>
      </c>
      <c r="D14" s="143">
        <f t="shared" si="3"/>
        <v>20273.273819999999</v>
      </c>
      <c r="E14" s="143">
        <f t="shared" ref="E14:G14" si="4">SUM(E15:E19)</f>
        <v>216616.0540399997</v>
      </c>
      <c r="F14" s="143">
        <f t="shared" si="4"/>
        <v>704491.41924000054</v>
      </c>
      <c r="G14" s="143">
        <f t="shared" si="4"/>
        <v>50804.949189999985</v>
      </c>
      <c r="H14" s="143">
        <f>SUM(H15:H19)</f>
        <v>29160.949270000005</v>
      </c>
      <c r="I14" s="143">
        <f t="shared" ref="I14" si="5">SUM(I15:I19)</f>
        <v>25758.448949999995</v>
      </c>
      <c r="J14" s="143">
        <f>SUM(J15:J19)</f>
        <v>22717.409900000006</v>
      </c>
      <c r="K14" s="143">
        <f t="shared" ref="K14" si="6">SUM(K15:K19)</f>
        <v>27294.663600000003</v>
      </c>
      <c r="L14" s="143">
        <f>SUM(L15:L19)</f>
        <v>0</v>
      </c>
      <c r="M14" s="143">
        <f>SUM(M15:M19)</f>
        <v>0</v>
      </c>
      <c r="N14" s="143">
        <f>SUM(N15:N19)</f>
        <v>0</v>
      </c>
      <c r="P14" s="207"/>
      <c r="Q14" s="163"/>
      <c r="R14" s="163"/>
      <c r="S14" s="25"/>
      <c r="T14" s="25"/>
      <c r="U14" s="25"/>
      <c r="V14" s="25"/>
      <c r="W14" s="25"/>
      <c r="X14" s="25"/>
      <c r="Y14" s="25"/>
      <c r="Z14" s="25"/>
      <c r="AA14" s="25"/>
      <c r="AB14" s="25"/>
      <c r="AC14" s="25"/>
      <c r="AD14" s="25"/>
      <c r="AE14" s="25"/>
      <c r="AF14" s="25"/>
      <c r="AG14" s="2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</row>
    <row r="15" spans="1:92" ht="16.649999999999999" customHeight="1" outlineLevel="2" x14ac:dyDescent="0.3">
      <c r="A15" s="107" t="s">
        <v>14</v>
      </c>
      <c r="B15" s="140">
        <f t="shared" si="2"/>
        <v>259694.96391999975</v>
      </c>
      <c r="C15" s="199">
        <f>'Ene 2026'!G101</f>
        <v>5429.621240000004</v>
      </c>
      <c r="D15" s="199">
        <f>'Feb 2026'!G101</f>
        <v>9316.653409999999</v>
      </c>
      <c r="E15" s="199">
        <f>'Mar 2026'!G101</f>
        <v>179058.44209999969</v>
      </c>
      <c r="F15" s="199">
        <f>'Abr 2026'!G101</f>
        <v>21331.465670000009</v>
      </c>
      <c r="G15" s="199">
        <f>'May 2026'!G101</f>
        <v>13613.263760000011</v>
      </c>
      <c r="H15" s="199">
        <f>'Jun 2026'!G101</f>
        <v>9386.2650800000047</v>
      </c>
      <c r="I15" s="199">
        <f>'Jul 2026'!G101</f>
        <v>7782.2117900000057</v>
      </c>
      <c r="J15" s="199">
        <f>'Ago 2026'!G101</f>
        <v>7100.4860900000085</v>
      </c>
      <c r="K15" s="199">
        <f>'Sept 2026'!G101</f>
        <v>6676.5547800000049</v>
      </c>
      <c r="L15" s="199">
        <f>'Oct 2025'!G109</f>
        <v>0</v>
      </c>
      <c r="M15" s="199">
        <f>'Nov2025'!G111</f>
        <v>0</v>
      </c>
      <c r="N15" s="199">
        <f>'Dic2025'!G111</f>
        <v>0</v>
      </c>
      <c r="P15" s="207"/>
      <c r="Q15" s="163"/>
      <c r="R15" s="163"/>
      <c r="S15" s="25"/>
      <c r="T15" s="25"/>
      <c r="U15" s="25"/>
      <c r="V15" s="25"/>
      <c r="W15" s="25"/>
      <c r="X15" s="25"/>
      <c r="Y15" s="25"/>
      <c r="Z15" s="25"/>
      <c r="AA15" s="25"/>
      <c r="AB15" s="25"/>
      <c r="AC15" s="25"/>
      <c r="AD15" s="25"/>
      <c r="AE15" s="25"/>
      <c r="AF15" s="25"/>
      <c r="AG15" s="25"/>
      <c r="AH15" s="25"/>
      <c r="AI15" s="25"/>
      <c r="AJ15" s="25"/>
      <c r="AK15" s="25"/>
      <c r="AL15" s="25"/>
      <c r="AM15" s="25"/>
      <c r="AN15" s="25"/>
      <c r="AO15" s="25"/>
      <c r="AP15" s="25"/>
      <c r="AQ15" s="25"/>
      <c r="AR15" s="25"/>
    </row>
    <row r="16" spans="1:92" ht="16.350000000000001" customHeight="1" outlineLevel="2" x14ac:dyDescent="0.3">
      <c r="A16" s="107" t="s">
        <v>13</v>
      </c>
      <c r="B16" s="140">
        <f t="shared" si="2"/>
        <v>838789.1198700004</v>
      </c>
      <c r="C16" s="199">
        <f>'Ene 2026'!G102</f>
        <v>15028.978800000001</v>
      </c>
      <c r="D16" s="199">
        <f>'Feb 2026'!G102</f>
        <v>9638.4632499999989</v>
      </c>
      <c r="E16" s="199">
        <f>'Mar 2026'!G102</f>
        <v>35228.998309999981</v>
      </c>
      <c r="F16" s="199">
        <f>'Abr 2026'!G102</f>
        <v>681177.00377000042</v>
      </c>
      <c r="G16" s="199">
        <f>'May 2026'!G102</f>
        <v>34569.484949999976</v>
      </c>
      <c r="H16" s="199">
        <f>'Jun 2026'!G102</f>
        <v>17547.1453</v>
      </c>
      <c r="I16" s="199">
        <f>'Jul 2026'!G102</f>
        <v>15275.70278999999</v>
      </c>
      <c r="J16" s="199">
        <f>'Ago 2026'!G102</f>
        <v>13519.22777</v>
      </c>
      <c r="K16" s="199">
        <f>'Sept 2026'!G102</f>
        <v>16804.11493</v>
      </c>
      <c r="L16" s="199">
        <f>'Oct 2025'!G110</f>
        <v>0</v>
      </c>
      <c r="M16" s="199">
        <f>'Nov2025'!G112</f>
        <v>0</v>
      </c>
      <c r="N16" s="199">
        <f>'Dic2025'!G112</f>
        <v>0</v>
      </c>
      <c r="P16" s="207"/>
      <c r="Q16" s="163"/>
      <c r="R16" s="163"/>
      <c r="S16" s="161"/>
      <c r="T16" s="25"/>
      <c r="U16" s="25"/>
      <c r="V16" s="25"/>
      <c r="W16" s="25"/>
      <c r="X16" s="25"/>
      <c r="Y16" s="25"/>
      <c r="Z16" s="25"/>
      <c r="AA16" s="25"/>
      <c r="AB16" s="25"/>
      <c r="AC16" s="25"/>
      <c r="AD16" s="25"/>
      <c r="AE16" s="25"/>
      <c r="AF16" s="25"/>
      <c r="AG16" s="25"/>
      <c r="AH16" s="25"/>
      <c r="AI16" s="25"/>
      <c r="AJ16" s="25"/>
      <c r="AK16" s="25"/>
      <c r="AL16" s="25"/>
      <c r="AM16" s="25"/>
      <c r="AN16" s="25"/>
      <c r="AO16" s="25"/>
      <c r="AP16" s="25"/>
      <c r="AQ16" s="25"/>
      <c r="AR16" s="25"/>
    </row>
    <row r="17" spans="1:44" ht="16.649999999999999" customHeight="1" outlineLevel="2" x14ac:dyDescent="0.3">
      <c r="A17" s="107" t="s">
        <v>12</v>
      </c>
      <c r="B17" s="140">
        <f t="shared" si="2"/>
        <v>20581.395369999998</v>
      </c>
      <c r="C17" s="199">
        <f>'Ene 2026'!G103</f>
        <v>1839.5777700000001</v>
      </c>
      <c r="D17" s="199">
        <f>'Feb 2026'!G103</f>
        <v>1273.07593</v>
      </c>
      <c r="E17" s="199">
        <f>'Mar 2026'!G103</f>
        <v>2287.37599</v>
      </c>
      <c r="F17" s="199">
        <f>'Abr 2026'!G103</f>
        <v>1932.1542999999999</v>
      </c>
      <c r="G17" s="199">
        <f>'May 2026'!G103</f>
        <v>2572.8274999999999</v>
      </c>
      <c r="H17" s="199">
        <f>'Jun 2026'!G103</f>
        <v>2181.9842199999998</v>
      </c>
      <c r="I17" s="199">
        <f>'Jul 2026'!G103</f>
        <v>2656.33835</v>
      </c>
      <c r="J17" s="199">
        <f>'Ago 2026'!G103</f>
        <v>2054.9814799999999</v>
      </c>
      <c r="K17" s="199">
        <f>'Sept 2026'!G103</f>
        <v>3783.0798300000001</v>
      </c>
      <c r="L17" s="199">
        <f>'Oct 2025'!G111</f>
        <v>0</v>
      </c>
      <c r="M17" s="199">
        <f>'Nov2025'!G113</f>
        <v>0</v>
      </c>
      <c r="N17" s="199">
        <f>'Dic2025'!G113</f>
        <v>0</v>
      </c>
      <c r="P17" s="207"/>
      <c r="Q17" s="163"/>
      <c r="R17" s="163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  <c r="AE17" s="25"/>
      <c r="AF17" s="25"/>
      <c r="AG17" s="25"/>
      <c r="AH17" s="25"/>
      <c r="AI17" s="25"/>
      <c r="AJ17" s="25"/>
      <c r="AK17" s="25"/>
      <c r="AL17" s="25"/>
      <c r="AM17" s="25"/>
      <c r="AN17" s="25"/>
      <c r="AO17" s="25"/>
      <c r="AP17" s="25"/>
      <c r="AQ17" s="25"/>
      <c r="AR17" s="25"/>
    </row>
    <row r="18" spans="1:44" ht="16.649999999999999" customHeight="1" outlineLevel="2" x14ac:dyDescent="0.3">
      <c r="A18" s="107" t="s">
        <v>63</v>
      </c>
      <c r="B18" s="140">
        <f t="shared" si="2"/>
        <v>398.57392999999996</v>
      </c>
      <c r="C18" s="199">
        <f>'Ene 2026'!G104</f>
        <v>48.707270000000001</v>
      </c>
      <c r="D18" s="199">
        <f>'Feb 2026'!G104</f>
        <v>45.081230000000012</v>
      </c>
      <c r="E18" s="199">
        <f>'Mar 2026'!G104</f>
        <v>41.237639999999992</v>
      </c>
      <c r="F18" s="199">
        <f>'Abr 2026'!G104</f>
        <v>50.795500000000018</v>
      </c>
      <c r="G18" s="199">
        <f>'May 2026'!G104</f>
        <v>49.372979999999991</v>
      </c>
      <c r="H18" s="199">
        <f>'Jun 2026'!G104</f>
        <v>45.554670000000002</v>
      </c>
      <c r="I18" s="220">
        <f>'Jul 2026'!G104</f>
        <v>44.19601999999999</v>
      </c>
      <c r="J18" s="199">
        <f>'Ago 2026'!G104</f>
        <v>42.714560000000013</v>
      </c>
      <c r="K18" s="199">
        <f>'Sept 2026'!G104</f>
        <v>30.914059999999999</v>
      </c>
      <c r="L18" s="199">
        <f>'Oct 2025'!G112</f>
        <v>0</v>
      </c>
      <c r="M18" s="199">
        <f>'Nov2025'!G114</f>
        <v>0</v>
      </c>
      <c r="N18" s="199">
        <f>'Dic2025'!G114</f>
        <v>0</v>
      </c>
      <c r="P18" s="207"/>
      <c r="Q18" s="163"/>
      <c r="R18" s="163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  <c r="AF18" s="25"/>
      <c r="AG18" s="25"/>
      <c r="AH18" s="25"/>
      <c r="AI18" s="25"/>
      <c r="AJ18" s="25"/>
      <c r="AK18" s="25"/>
      <c r="AL18" s="25"/>
      <c r="AM18" s="25"/>
      <c r="AN18" s="25"/>
      <c r="AO18" s="25"/>
      <c r="AP18" s="25"/>
      <c r="AQ18" s="25"/>
      <c r="AR18" s="25"/>
    </row>
    <row r="19" spans="1:44" ht="16.649999999999999" customHeight="1" outlineLevel="2" x14ac:dyDescent="0.3">
      <c r="A19" s="100" t="s">
        <v>67</v>
      </c>
      <c r="B19" s="140">
        <f t="shared" si="2"/>
        <v>0</v>
      </c>
      <c r="C19" s="199">
        <f>'Ene 2026'!G105</f>
        <v>0</v>
      </c>
      <c r="D19" s="199">
        <f>'Feb 2026'!G105</f>
        <v>0</v>
      </c>
      <c r="E19" s="199">
        <f>'Mar 2026'!G105</f>
        <v>0</v>
      </c>
      <c r="F19" s="199">
        <f>'Abr 2026'!G105</f>
        <v>0</v>
      </c>
      <c r="G19" s="199">
        <f>'May 2026'!G105</f>
        <v>0</v>
      </c>
      <c r="H19" s="199">
        <f>'Jun 2026'!G105</f>
        <v>0</v>
      </c>
      <c r="I19" s="220">
        <f>'Jul 2026'!G105</f>
        <v>0</v>
      </c>
      <c r="J19" s="199">
        <f>'Ago 2026'!G105</f>
        <v>0</v>
      </c>
      <c r="K19" s="199">
        <f>'Sept 2026'!G105</f>
        <v>0</v>
      </c>
      <c r="L19" s="199">
        <f>'Oct 2025'!G113</f>
        <v>0</v>
      </c>
      <c r="M19" s="199">
        <f>'Nov2025'!G115</f>
        <v>0</v>
      </c>
      <c r="N19" s="199">
        <f>'Dic2025'!G115</f>
        <v>0</v>
      </c>
      <c r="P19" s="207"/>
      <c r="Q19" s="163"/>
      <c r="R19" s="163"/>
      <c r="S19" s="25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25"/>
      <c r="AF19" s="25"/>
      <c r="AG19" s="25"/>
      <c r="AH19" s="25"/>
      <c r="AI19" s="25"/>
      <c r="AJ19" s="25"/>
      <c r="AK19" s="25"/>
      <c r="AL19" s="25"/>
      <c r="AM19" s="25"/>
      <c r="AN19" s="25"/>
      <c r="AO19" s="25"/>
      <c r="AP19" s="25"/>
      <c r="AQ19" s="25"/>
      <c r="AR19" s="25"/>
    </row>
    <row r="20" spans="1:44" s="27" customFormat="1" ht="16.649999999999999" customHeight="1" x14ac:dyDescent="0.25">
      <c r="A20" s="108" t="s">
        <v>3</v>
      </c>
      <c r="B20" s="133">
        <f>SUM(C20:N20)</f>
        <v>9443590.2012296338</v>
      </c>
      <c r="C20" s="200">
        <f t="shared" ref="C20:L20" si="7">C21+C22</f>
        <v>1250406.392080006</v>
      </c>
      <c r="D20" s="200">
        <f t="shared" si="7"/>
        <v>911801.80505000264</v>
      </c>
      <c r="E20" s="200">
        <f t="shared" ref="E20:H20" si="8">E21+E22</f>
        <v>925768.94192000641</v>
      </c>
      <c r="F20" s="200">
        <f t="shared" si="8"/>
        <v>979585.54516000289</v>
      </c>
      <c r="G20" s="200">
        <f t="shared" si="8"/>
        <v>1005453.4386800036</v>
      </c>
      <c r="H20" s="200">
        <f t="shared" si="8"/>
        <v>1052713.9373900027</v>
      </c>
      <c r="I20" s="416">
        <f t="shared" si="7"/>
        <v>1139487.5931900046</v>
      </c>
      <c r="J20" s="200">
        <f>J21+J22</f>
        <v>1094985.1294100042</v>
      </c>
      <c r="K20" s="200">
        <f t="shared" si="7"/>
        <v>1083387.4183496016</v>
      </c>
      <c r="L20" s="200">
        <f t="shared" si="7"/>
        <v>0</v>
      </c>
      <c r="M20" s="200">
        <f t="shared" ref="M20:N20" si="9">M21+M22</f>
        <v>0</v>
      </c>
      <c r="N20" s="200">
        <f t="shared" si="9"/>
        <v>0</v>
      </c>
      <c r="P20" s="207"/>
      <c r="Q20" s="181"/>
      <c r="R20" s="181"/>
      <c r="S20" s="28"/>
      <c r="T20" s="28"/>
      <c r="U20" s="28"/>
      <c r="V20" s="28"/>
      <c r="W20" s="28"/>
      <c r="X20" s="28"/>
      <c r="Y20" s="28"/>
      <c r="Z20" s="28"/>
      <c r="AA20" s="28"/>
      <c r="AB20" s="28"/>
      <c r="AC20" s="28"/>
      <c r="AD20" s="28"/>
      <c r="AE20" s="28"/>
      <c r="AF20" s="28"/>
      <c r="AG20" s="28"/>
      <c r="AH20" s="28"/>
      <c r="AI20" s="28"/>
      <c r="AJ20" s="28"/>
      <c r="AK20" s="28"/>
      <c r="AL20" s="28"/>
      <c r="AM20" s="28"/>
      <c r="AN20" s="28"/>
      <c r="AO20" s="28"/>
      <c r="AP20" s="28"/>
      <c r="AQ20" s="28"/>
      <c r="AR20" s="28"/>
    </row>
    <row r="21" spans="1:44" ht="16.649999999999999" customHeight="1" outlineLevel="1" x14ac:dyDescent="0.3">
      <c r="A21" s="106" t="s">
        <v>65</v>
      </c>
      <c r="B21" s="140">
        <f t="shared" si="2"/>
        <v>7027951.483110033</v>
      </c>
      <c r="C21" s="199">
        <f>'Ene 2026'!G106</f>
        <v>1009189.9628400051</v>
      </c>
      <c r="D21" s="199">
        <f>'Feb 2026'!G106</f>
        <v>668175.50835000246</v>
      </c>
      <c r="E21" s="199">
        <f>'Mar 2026'!G106</f>
        <v>665012.23537000653</v>
      </c>
      <c r="F21" s="199">
        <f>'Abr 2026'!G106</f>
        <v>724730.64268000261</v>
      </c>
      <c r="G21" s="199">
        <f>'May 2026'!G106</f>
        <v>727783.20421000477</v>
      </c>
      <c r="H21" s="199">
        <f>'Jun 2026'!G106</f>
        <v>783257.20274000277</v>
      </c>
      <c r="I21" s="220">
        <f>'Jul 2026'!G106</f>
        <v>846578.30759000487</v>
      </c>
      <c r="J21" s="199">
        <f>'Ago 2026'!G106</f>
        <v>807509.85458000412</v>
      </c>
      <c r="K21" s="199">
        <f>'Sept 2026'!G106</f>
        <v>795714.56475000049</v>
      </c>
      <c r="L21" s="199">
        <f>'Oct 2025'!G114</f>
        <v>0</v>
      </c>
      <c r="M21" s="199">
        <f>'Nov2025'!G116</f>
        <v>0</v>
      </c>
      <c r="N21" s="199">
        <f>'Dic2025'!G116</f>
        <v>0</v>
      </c>
      <c r="P21" s="207"/>
      <c r="Q21" s="163"/>
      <c r="R21" s="163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  <c r="AF21" s="25"/>
      <c r="AG21" s="25"/>
      <c r="AH21" s="25"/>
      <c r="AI21" s="25"/>
      <c r="AJ21" s="25"/>
      <c r="AK21" s="25"/>
      <c r="AL21" s="25"/>
      <c r="AM21" s="25"/>
      <c r="AN21" s="25"/>
      <c r="AO21" s="25"/>
      <c r="AP21" s="25"/>
      <c r="AQ21" s="25"/>
      <c r="AR21" s="25"/>
    </row>
    <row r="22" spans="1:44" ht="16.649999999999999" customHeight="1" outlineLevel="1" x14ac:dyDescent="0.3">
      <c r="A22" s="106" t="s">
        <v>38</v>
      </c>
      <c r="B22" s="140">
        <f t="shared" si="2"/>
        <v>2415638.7181196008</v>
      </c>
      <c r="C22" s="199">
        <f>'Ene 2026'!G119</f>
        <v>241216.42924000081</v>
      </c>
      <c r="D22" s="199">
        <f>'Feb 2026'!G119</f>
        <v>243626.29670000021</v>
      </c>
      <c r="E22" s="199">
        <f>'Mar 2026'!G119</f>
        <v>260756.70654999989</v>
      </c>
      <c r="F22" s="199">
        <f>'Abr 2026'!G119</f>
        <v>254854.90248000031</v>
      </c>
      <c r="G22" s="199">
        <f>'May 2026'!G119</f>
        <v>277670.23446999892</v>
      </c>
      <c r="H22" s="199">
        <f>'Jun 2026'!G119</f>
        <v>269456.73464999982</v>
      </c>
      <c r="I22" s="220">
        <f>'Jul 2026'!G119</f>
        <v>292909.28559999971</v>
      </c>
      <c r="J22" s="199">
        <f>'Ago 2026'!G119</f>
        <v>287475.27483000001</v>
      </c>
      <c r="K22" s="199">
        <f>'Sept 2026'!G119</f>
        <v>287672.85359960102</v>
      </c>
      <c r="L22" s="199">
        <f>'Oct 2025'!G127</f>
        <v>0</v>
      </c>
      <c r="M22" s="199">
        <f>'Nov2025'!G129</f>
        <v>0</v>
      </c>
      <c r="N22" s="199">
        <f>'Dic2025'!G129</f>
        <v>0</v>
      </c>
      <c r="P22" s="207"/>
      <c r="Q22" s="163"/>
      <c r="R22" s="163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5"/>
      <c r="AH22" s="25"/>
      <c r="AI22" s="25"/>
      <c r="AJ22" s="25"/>
      <c r="AK22" s="25"/>
      <c r="AL22" s="25"/>
      <c r="AM22" s="25"/>
      <c r="AN22" s="25"/>
      <c r="AO22" s="25"/>
      <c r="AP22" s="25"/>
      <c r="AQ22" s="25"/>
      <c r="AR22" s="25"/>
    </row>
    <row r="23" spans="1:44" s="27" customFormat="1" ht="16.649999999999999" customHeight="1" x14ac:dyDescent="0.25">
      <c r="A23" s="108" t="s">
        <v>4</v>
      </c>
      <c r="B23" s="133">
        <f>SUM(C23:N23)</f>
        <v>581527.26499000029</v>
      </c>
      <c r="C23" s="200">
        <f t="shared" ref="C23:I23" si="10">C24+C46</f>
        <v>96466.511570000002</v>
      </c>
      <c r="D23" s="200">
        <f t="shared" si="10"/>
        <v>69920.603630000245</v>
      </c>
      <c r="E23" s="200">
        <f t="shared" ref="E23:F23" si="11">E24+E46</f>
        <v>56775.044160000005</v>
      </c>
      <c r="F23" s="200">
        <f t="shared" si="11"/>
        <v>64332.157939999983</v>
      </c>
      <c r="G23" s="200">
        <f t="shared" si="10"/>
        <v>67478.129529999991</v>
      </c>
      <c r="H23" s="200">
        <f t="shared" ref="H23" si="12">H24+H46</f>
        <v>67987.568660000048</v>
      </c>
      <c r="I23" s="416">
        <f t="shared" si="10"/>
        <v>45649.422249999981</v>
      </c>
      <c r="J23" s="200">
        <f>J24+J46</f>
        <v>56977.463740000007</v>
      </c>
      <c r="K23" s="200">
        <f t="shared" ref="K23" si="13">K24+K46</f>
        <v>55940.363509999996</v>
      </c>
      <c r="L23" s="200">
        <f>L24+L46</f>
        <v>0</v>
      </c>
      <c r="M23" s="200">
        <f>M24+M46</f>
        <v>0</v>
      </c>
      <c r="N23" s="200">
        <f>N24+N46</f>
        <v>0</v>
      </c>
      <c r="P23" s="207"/>
      <c r="Q23" s="181"/>
      <c r="R23" s="181"/>
      <c r="S23" s="28"/>
      <c r="T23" s="28"/>
      <c r="U23" s="28"/>
      <c r="V23" s="28"/>
      <c r="W23" s="28"/>
      <c r="X23" s="28"/>
      <c r="Y23" s="28"/>
      <c r="Z23" s="28"/>
      <c r="AA23" s="28"/>
      <c r="AB23" s="28"/>
      <c r="AC23" s="28"/>
      <c r="AD23" s="28"/>
      <c r="AE23" s="28"/>
      <c r="AF23" s="28"/>
      <c r="AG23" s="28"/>
      <c r="AH23" s="28"/>
      <c r="AI23" s="28"/>
      <c r="AJ23" s="28"/>
      <c r="AK23" s="28"/>
      <c r="AL23" s="28"/>
      <c r="AM23" s="28"/>
      <c r="AN23" s="28"/>
      <c r="AO23" s="28"/>
      <c r="AP23" s="28"/>
      <c r="AQ23" s="28"/>
      <c r="AR23" s="28"/>
    </row>
    <row r="24" spans="1:44" ht="16.649999999999999" customHeight="1" outlineLevel="1" x14ac:dyDescent="0.3">
      <c r="A24" s="95" t="s">
        <v>41</v>
      </c>
      <c r="B24" s="133">
        <f>SUM(C24:N24)</f>
        <v>375909.28154000023</v>
      </c>
      <c r="C24" s="200">
        <f>'Ene 2026'!G107</f>
        <v>74233.646120000005</v>
      </c>
      <c r="D24" s="200">
        <f>'Feb 2026'!G107</f>
        <v>47660.356460000243</v>
      </c>
      <c r="E24" s="200">
        <f>'Mar 2026'!G107</f>
        <v>37212.960930000008</v>
      </c>
      <c r="F24" s="200">
        <f>'Abr 2026'!G107</f>
        <v>42702.741829999992</v>
      </c>
      <c r="G24" s="200">
        <f>'May 2026'!G107</f>
        <v>45608.531509999993</v>
      </c>
      <c r="H24" s="200">
        <f>'Jun 2026'!G107</f>
        <v>45580.899970000028</v>
      </c>
      <c r="I24" s="269">
        <f>'Jul 2026'!G107</f>
        <v>18724.894499999991</v>
      </c>
      <c r="J24" s="200">
        <f>'Ago 2026'!G107</f>
        <v>30162.839090000001</v>
      </c>
      <c r="K24" s="200">
        <f>'Sept 2026'!G107</f>
        <v>34022.411129999993</v>
      </c>
      <c r="L24" s="143">
        <f>'Oct 2025'!G115</f>
        <v>0</v>
      </c>
      <c r="M24" s="143">
        <f>'Nov2025'!G117</f>
        <v>0</v>
      </c>
      <c r="N24" s="143">
        <f>'Dic2025'!G117</f>
        <v>0</v>
      </c>
      <c r="P24" s="207"/>
      <c r="Q24" s="163"/>
      <c r="R24" s="163"/>
      <c r="S24" s="198"/>
      <c r="T24" s="25"/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5"/>
      <c r="AF24" s="25"/>
      <c r="AG24" s="25"/>
      <c r="AH24" s="25"/>
      <c r="AI24" s="25"/>
      <c r="AJ24" s="25"/>
      <c r="AK24" s="25"/>
      <c r="AL24" s="25"/>
      <c r="AM24" s="25"/>
      <c r="AN24" s="25"/>
      <c r="AO24" s="25"/>
      <c r="AP24" s="25"/>
      <c r="AQ24" s="25"/>
      <c r="AR24" s="25"/>
    </row>
    <row r="25" spans="1:44" ht="16.649999999999999" customHeight="1" outlineLevel="2" x14ac:dyDescent="0.3">
      <c r="A25" s="218" t="s">
        <v>96</v>
      </c>
      <c r="B25" s="140">
        <f>SUM(C25:N25)</f>
        <v>0</v>
      </c>
      <c r="C25" s="220">
        <v>0</v>
      </c>
      <c r="D25" s="220">
        <v>0</v>
      </c>
      <c r="E25" s="220">
        <v>0</v>
      </c>
      <c r="F25" s="199">
        <v>0</v>
      </c>
      <c r="G25" s="134">
        <v>0</v>
      </c>
      <c r="H25" s="134">
        <v>0</v>
      </c>
      <c r="I25" s="307">
        <v>0</v>
      </c>
      <c r="J25" s="285">
        <v>0</v>
      </c>
      <c r="K25" s="285">
        <v>0</v>
      </c>
      <c r="L25" s="277">
        <v>0</v>
      </c>
      <c r="M25" s="277">
        <v>0</v>
      </c>
      <c r="N25" s="307">
        <v>0</v>
      </c>
      <c r="P25" s="355"/>
      <c r="Q25" s="163"/>
      <c r="R25" s="163"/>
      <c r="S25" s="198"/>
      <c r="T25" s="25"/>
      <c r="U25" s="25"/>
      <c r="V25" s="25"/>
      <c r="W25" s="25"/>
      <c r="X25" s="25"/>
      <c r="Y25" s="25"/>
      <c r="Z25" s="25"/>
      <c r="AA25" s="25"/>
      <c r="AB25" s="25"/>
      <c r="AC25" s="25"/>
      <c r="AD25" s="25"/>
      <c r="AE25" s="25"/>
      <c r="AF25" s="25"/>
      <c r="AG25" s="25"/>
      <c r="AH25" s="25"/>
      <c r="AI25" s="25"/>
      <c r="AJ25" s="25"/>
      <c r="AK25" s="25"/>
      <c r="AL25" s="25"/>
      <c r="AM25" s="25"/>
      <c r="AN25" s="25"/>
      <c r="AO25" s="25"/>
      <c r="AP25" s="25"/>
      <c r="AQ25" s="25"/>
      <c r="AR25" s="25"/>
    </row>
    <row r="26" spans="1:44" ht="16.649999999999999" customHeight="1" outlineLevel="2" x14ac:dyDescent="0.3">
      <c r="A26" s="218" t="s">
        <v>97</v>
      </c>
      <c r="B26" s="140">
        <f t="shared" ref="B26:B45" si="14">SUM(C26:N26)</f>
        <v>32392.514759999998</v>
      </c>
      <c r="C26" s="220">
        <v>4171.4043799999954</v>
      </c>
      <c r="D26" s="220">
        <v>4750.0048500000012</v>
      </c>
      <c r="E26" s="220">
        <v>3289.618030000001</v>
      </c>
      <c r="F26" s="199">
        <v>3060.54351</v>
      </c>
      <c r="G26" s="220">
        <v>3168.485560000001</v>
      </c>
      <c r="H26" s="134">
        <v>3437.3935999999999</v>
      </c>
      <c r="I26" s="307">
        <v>3125.4351099999999</v>
      </c>
      <c r="J26" s="420">
        <v>3822.111460000001</v>
      </c>
      <c r="K26" s="285">
        <v>3567.5182599999998</v>
      </c>
      <c r="L26" s="314"/>
      <c r="M26" s="314"/>
      <c r="N26" s="314"/>
      <c r="P26" s="355"/>
      <c r="Q26" s="271"/>
      <c r="R26"/>
      <c r="T26" s="25"/>
      <c r="U26" s="25"/>
      <c r="V26" s="25"/>
      <c r="W26" s="25"/>
      <c r="X26" s="25"/>
      <c r="Y26" s="25"/>
      <c r="Z26" s="25"/>
      <c r="AA26" s="25"/>
      <c r="AB26" s="25"/>
      <c r="AC26" s="25"/>
      <c r="AD26" s="25"/>
      <c r="AE26" s="25"/>
      <c r="AF26" s="25"/>
      <c r="AG26" s="25"/>
      <c r="AH26" s="25"/>
      <c r="AI26" s="25"/>
      <c r="AJ26" s="25"/>
      <c r="AK26" s="25"/>
      <c r="AL26" s="25"/>
      <c r="AM26" s="25"/>
      <c r="AN26" s="25"/>
      <c r="AO26" s="25"/>
      <c r="AP26" s="25"/>
      <c r="AQ26" s="25"/>
      <c r="AR26" s="25"/>
    </row>
    <row r="27" spans="1:44" ht="16.649999999999999" customHeight="1" outlineLevel="2" x14ac:dyDescent="0.3">
      <c r="A27" s="218" t="s">
        <v>98</v>
      </c>
      <c r="B27" s="140">
        <f t="shared" si="14"/>
        <v>8.7000000000000029E-3</v>
      </c>
      <c r="C27" s="220">
        <v>2.9999999999999997E-4</v>
      </c>
      <c r="D27" s="220">
        <v>3.0000000000000001E-3</v>
      </c>
      <c r="E27" s="220">
        <v>2.9999999999999997E-4</v>
      </c>
      <c r="F27" s="199">
        <v>4.7800000000000013E-3</v>
      </c>
      <c r="G27" s="220">
        <v>3.2000000000000008E-4</v>
      </c>
      <c r="H27" s="134">
        <v>0</v>
      </c>
      <c r="I27" s="307">
        <v>0</v>
      </c>
      <c r="J27" s="420">
        <v>0</v>
      </c>
      <c r="K27" s="285">
        <v>0</v>
      </c>
      <c r="L27" s="314"/>
      <c r="M27" s="314"/>
      <c r="N27" s="314"/>
      <c r="P27" s="355"/>
      <c r="Q27" s="271"/>
      <c r="R27"/>
      <c r="T27" s="25"/>
      <c r="U27" s="25"/>
      <c r="V27" s="25"/>
      <c r="W27" s="25"/>
      <c r="X27" s="25"/>
      <c r="Y27" s="25"/>
      <c r="Z27" s="25"/>
      <c r="AA27" s="25"/>
      <c r="AB27" s="25"/>
      <c r="AC27" s="25"/>
      <c r="AD27" s="25"/>
      <c r="AE27" s="25"/>
      <c r="AF27" s="25"/>
      <c r="AG27" s="25"/>
      <c r="AH27" s="25"/>
      <c r="AI27" s="25"/>
      <c r="AJ27" s="25"/>
      <c r="AK27" s="25"/>
      <c r="AL27" s="25"/>
      <c r="AM27" s="25"/>
      <c r="AN27" s="25"/>
      <c r="AO27" s="25"/>
      <c r="AP27" s="25"/>
      <c r="AQ27" s="25"/>
      <c r="AR27" s="25"/>
    </row>
    <row r="28" spans="1:44" ht="16.649999999999999" customHeight="1" outlineLevel="2" x14ac:dyDescent="0.3">
      <c r="A28" s="218" t="s">
        <v>99</v>
      </c>
      <c r="B28" s="140">
        <f t="shared" si="14"/>
        <v>70.159500000000008</v>
      </c>
      <c r="C28" s="220">
        <v>0</v>
      </c>
      <c r="D28" s="220">
        <v>0</v>
      </c>
      <c r="E28" s="220">
        <v>0</v>
      </c>
      <c r="F28" s="199">
        <v>0</v>
      </c>
      <c r="G28" s="220">
        <v>0</v>
      </c>
      <c r="H28" s="134">
        <v>70.159500000000008</v>
      </c>
      <c r="I28" s="307">
        <v>0</v>
      </c>
      <c r="J28" s="420">
        <v>0</v>
      </c>
      <c r="K28" s="285">
        <v>0</v>
      </c>
      <c r="L28" s="314"/>
      <c r="M28" s="314"/>
      <c r="N28" s="314"/>
      <c r="P28" s="355"/>
      <c r="Q28" s="271"/>
      <c r="R28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  <c r="AF28" s="25"/>
      <c r="AG28" s="25"/>
      <c r="AH28" s="25"/>
      <c r="AI28" s="25"/>
      <c r="AJ28" s="25"/>
      <c r="AK28" s="25"/>
      <c r="AL28" s="25"/>
      <c r="AM28" s="25"/>
      <c r="AN28" s="25"/>
      <c r="AO28" s="25"/>
      <c r="AP28" s="25"/>
      <c r="AQ28" s="25"/>
      <c r="AR28" s="25"/>
    </row>
    <row r="29" spans="1:44" ht="16.649999999999999" customHeight="1" outlineLevel="2" x14ac:dyDescent="0.3">
      <c r="A29" s="218" t="s">
        <v>100</v>
      </c>
      <c r="B29" s="140">
        <f t="shared" si="14"/>
        <v>4115.0396300000002</v>
      </c>
      <c r="C29" s="220">
        <v>423.56959999999998</v>
      </c>
      <c r="D29" s="220">
        <v>404.85730999999998</v>
      </c>
      <c r="E29" s="220">
        <v>403.83057000000002</v>
      </c>
      <c r="F29" s="199">
        <v>447.65127999999999</v>
      </c>
      <c r="G29" s="220">
        <v>397.75700000000001</v>
      </c>
      <c r="H29" s="134">
        <v>511.20891999999998</v>
      </c>
      <c r="I29" s="307">
        <v>529.91537000000005</v>
      </c>
      <c r="J29" s="420">
        <v>504.83231999999998</v>
      </c>
      <c r="K29" s="285">
        <v>491.41726000000011</v>
      </c>
      <c r="L29" s="314"/>
      <c r="M29" s="314"/>
      <c r="N29" s="314"/>
      <c r="P29" s="355"/>
      <c r="Q29" s="271"/>
      <c r="R29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/>
      <c r="AF29" s="25"/>
      <c r="AG29" s="25"/>
      <c r="AH29" s="25"/>
      <c r="AI29" s="25"/>
      <c r="AJ29" s="25"/>
      <c r="AK29" s="25"/>
      <c r="AL29" s="25"/>
      <c r="AM29" s="25"/>
      <c r="AN29" s="25"/>
      <c r="AO29" s="25"/>
      <c r="AP29" s="25"/>
      <c r="AQ29" s="25"/>
      <c r="AR29" s="25"/>
    </row>
    <row r="30" spans="1:44" ht="16.649999999999999" customHeight="1" outlineLevel="2" x14ac:dyDescent="0.3">
      <c r="A30" s="218" t="s">
        <v>101</v>
      </c>
      <c r="B30" s="140">
        <f t="shared" si="14"/>
        <v>50687.233370000002</v>
      </c>
      <c r="C30" s="220">
        <v>6722.7609700000012</v>
      </c>
      <c r="D30" s="220">
        <v>5679.9217699999999</v>
      </c>
      <c r="E30" s="220">
        <v>4750.4250100000008</v>
      </c>
      <c r="F30" s="199">
        <v>5571.36607</v>
      </c>
      <c r="G30" s="220">
        <v>6128.1528400000007</v>
      </c>
      <c r="H30" s="134">
        <v>5683.1730700000007</v>
      </c>
      <c r="I30" s="307">
        <v>5689.4293000000007</v>
      </c>
      <c r="J30" s="420">
        <v>4646.5140499999998</v>
      </c>
      <c r="K30" s="285">
        <v>5815.4902899999997</v>
      </c>
      <c r="L30" s="314"/>
      <c r="M30" s="314"/>
      <c r="N30" s="314"/>
      <c r="P30" s="355"/>
      <c r="Q30" s="271"/>
      <c r="R30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25"/>
      <c r="AG30" s="25"/>
      <c r="AH30" s="25"/>
      <c r="AI30" s="25"/>
      <c r="AJ30" s="25"/>
      <c r="AK30" s="25"/>
      <c r="AL30" s="25"/>
      <c r="AM30" s="25"/>
      <c r="AN30" s="25"/>
      <c r="AO30" s="25"/>
      <c r="AP30" s="25"/>
      <c r="AQ30" s="25"/>
      <c r="AR30" s="25"/>
    </row>
    <row r="31" spans="1:44" ht="16.649999999999999" customHeight="1" outlineLevel="2" x14ac:dyDescent="0.3">
      <c r="A31" s="218" t="s">
        <v>102</v>
      </c>
      <c r="B31" s="140">
        <f t="shared" si="14"/>
        <v>11860.822279999998</v>
      </c>
      <c r="C31" s="220">
        <v>1379.4583</v>
      </c>
      <c r="D31" s="220">
        <v>1362.99658</v>
      </c>
      <c r="E31" s="220">
        <v>1105.8710000000001</v>
      </c>
      <c r="F31" s="199">
        <v>1321.96344</v>
      </c>
      <c r="G31" s="220">
        <v>1441.93985</v>
      </c>
      <c r="H31" s="134">
        <v>1423.0823600000001</v>
      </c>
      <c r="I31" s="307">
        <v>1398.30933</v>
      </c>
      <c r="J31" s="420">
        <v>1035.8061700000001</v>
      </c>
      <c r="K31" s="285">
        <v>1391.39525</v>
      </c>
      <c r="L31" s="314"/>
      <c r="M31" s="314"/>
      <c r="N31" s="314"/>
      <c r="P31" s="355"/>
      <c r="Q31" s="271"/>
      <c r="R31"/>
      <c r="T31" s="25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  <c r="AF31" s="25"/>
      <c r="AG31" s="25"/>
      <c r="AH31" s="25"/>
      <c r="AI31" s="25"/>
      <c r="AJ31" s="25"/>
      <c r="AK31" s="25"/>
      <c r="AL31" s="25"/>
      <c r="AM31" s="25"/>
      <c r="AN31" s="25"/>
      <c r="AO31" s="25"/>
      <c r="AP31" s="25"/>
      <c r="AQ31" s="25"/>
      <c r="AR31" s="25"/>
    </row>
    <row r="32" spans="1:44" ht="16.649999999999999" customHeight="1" outlineLevel="2" x14ac:dyDescent="0.3">
      <c r="A32" s="218" t="s">
        <v>103</v>
      </c>
      <c r="B32" s="140">
        <f t="shared" si="14"/>
        <v>235311.91172999996</v>
      </c>
      <c r="C32" s="220">
        <v>56203.654240000003</v>
      </c>
      <c r="D32" s="220">
        <v>31321.603969999971</v>
      </c>
      <c r="E32" s="220">
        <v>23784.36521</v>
      </c>
      <c r="F32" s="199">
        <v>27718.45851</v>
      </c>
      <c r="G32" s="220">
        <v>29713.487290000001</v>
      </c>
      <c r="H32" s="134">
        <v>29890.434379999999</v>
      </c>
      <c r="I32" s="307">
        <v>2938.3274399999991</v>
      </c>
      <c r="J32" s="420">
        <v>15598.783079999999</v>
      </c>
      <c r="K32" s="285">
        <v>18142.797610000001</v>
      </c>
      <c r="L32" s="314"/>
      <c r="M32" s="314"/>
      <c r="N32" s="314"/>
      <c r="P32" s="355"/>
      <c r="Q32" s="271"/>
      <c r="R32"/>
      <c r="T32" s="25"/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25"/>
      <c r="AG32" s="25"/>
      <c r="AH32" s="25"/>
      <c r="AI32" s="25"/>
      <c r="AJ32" s="25"/>
      <c r="AK32" s="25"/>
      <c r="AL32" s="25"/>
      <c r="AM32" s="25"/>
      <c r="AN32" s="25"/>
      <c r="AO32" s="25"/>
      <c r="AP32" s="25"/>
      <c r="AQ32" s="25"/>
      <c r="AR32" s="25"/>
    </row>
    <row r="33" spans="1:90" ht="16.649999999999999" customHeight="1" outlineLevel="2" x14ac:dyDescent="0.3">
      <c r="A33" s="218" t="s">
        <v>104</v>
      </c>
      <c r="B33" s="140">
        <f t="shared" si="14"/>
        <v>0.41361999999999999</v>
      </c>
      <c r="C33" s="220">
        <v>0</v>
      </c>
      <c r="D33" s="220">
        <v>1.6000000000000001E-4</v>
      </c>
      <c r="E33" s="220">
        <v>0</v>
      </c>
      <c r="F33" s="199">
        <v>0</v>
      </c>
      <c r="G33" s="220">
        <v>0</v>
      </c>
      <c r="H33" s="134">
        <v>0</v>
      </c>
      <c r="I33" s="307">
        <v>0.41345999999999999</v>
      </c>
      <c r="J33" s="420">
        <v>0</v>
      </c>
      <c r="K33" s="285">
        <v>0</v>
      </c>
      <c r="L33" s="314"/>
      <c r="M33" s="314"/>
      <c r="N33" s="314"/>
      <c r="P33" s="355"/>
      <c r="Q33" s="271"/>
      <c r="R33"/>
      <c r="T33" s="25"/>
      <c r="U33" s="25"/>
      <c r="V33" s="25"/>
      <c r="W33" s="25"/>
      <c r="X33" s="25"/>
      <c r="Y33" s="25"/>
      <c r="Z33" s="25"/>
      <c r="AA33" s="25"/>
      <c r="AB33" s="25"/>
      <c r="AC33" s="25"/>
      <c r="AD33" s="25"/>
      <c r="AE33" s="25"/>
      <c r="AF33" s="25"/>
      <c r="AG33" s="25"/>
      <c r="AH33" s="25"/>
      <c r="AI33" s="25"/>
      <c r="AJ33" s="25"/>
      <c r="AK33" s="25"/>
      <c r="AL33" s="25"/>
      <c r="AM33" s="25"/>
      <c r="AN33" s="25"/>
      <c r="AO33" s="25"/>
      <c r="AP33" s="25"/>
      <c r="AQ33" s="25"/>
      <c r="AR33" s="25"/>
    </row>
    <row r="34" spans="1:90" ht="16.649999999999999" customHeight="1" outlineLevel="2" x14ac:dyDescent="0.3">
      <c r="A34" s="218" t="s">
        <v>105</v>
      </c>
      <c r="B34" s="140">
        <f t="shared" si="14"/>
        <v>0</v>
      </c>
      <c r="C34" s="220">
        <v>0</v>
      </c>
      <c r="D34" s="220">
        <v>0</v>
      </c>
      <c r="E34" s="220">
        <v>0</v>
      </c>
      <c r="F34" s="199">
        <v>0</v>
      </c>
      <c r="G34" s="220">
        <v>0</v>
      </c>
      <c r="H34" s="134">
        <v>0</v>
      </c>
      <c r="I34" s="307">
        <v>0</v>
      </c>
      <c r="J34" s="420">
        <v>0</v>
      </c>
      <c r="K34" s="285">
        <v>0</v>
      </c>
      <c r="L34" s="314"/>
      <c r="M34" s="314"/>
      <c r="N34" s="314"/>
      <c r="P34" s="355"/>
      <c r="Q34" s="271"/>
      <c r="R34"/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  <c r="AF34" s="25"/>
      <c r="AG34" s="25"/>
      <c r="AH34" s="25"/>
      <c r="AI34" s="25"/>
      <c r="AJ34" s="25"/>
      <c r="AK34" s="25"/>
      <c r="AL34" s="25"/>
      <c r="AM34" s="25"/>
      <c r="AN34" s="25"/>
      <c r="AO34" s="25"/>
      <c r="AP34" s="25"/>
      <c r="AQ34" s="25"/>
      <c r="AR34" s="25"/>
    </row>
    <row r="35" spans="1:90" ht="16.649999999999999" customHeight="1" outlineLevel="2" x14ac:dyDescent="0.3">
      <c r="A35" s="218" t="s">
        <v>106</v>
      </c>
      <c r="B35" s="140">
        <f t="shared" si="14"/>
        <v>8.3615999999999993</v>
      </c>
      <c r="C35" s="220">
        <v>0</v>
      </c>
      <c r="D35" s="220">
        <v>0</v>
      </c>
      <c r="E35" s="220">
        <v>0</v>
      </c>
      <c r="F35" s="199">
        <v>0</v>
      </c>
      <c r="G35" s="220">
        <v>2.8919999999999999</v>
      </c>
      <c r="H35" s="134">
        <v>1.4376</v>
      </c>
      <c r="I35" s="307">
        <v>0</v>
      </c>
      <c r="J35" s="420">
        <v>0</v>
      </c>
      <c r="K35" s="285">
        <v>4.032</v>
      </c>
      <c r="L35" s="314"/>
      <c r="M35" s="314"/>
      <c r="N35" s="314"/>
      <c r="P35" s="355"/>
      <c r="Q35" s="271"/>
      <c r="R35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25"/>
      <c r="AG35" s="25"/>
      <c r="AH35" s="25"/>
      <c r="AI35" s="25"/>
      <c r="AJ35" s="25"/>
      <c r="AK35" s="25"/>
      <c r="AL35" s="25"/>
      <c r="AM35" s="25"/>
      <c r="AN35" s="25"/>
      <c r="AO35" s="25"/>
      <c r="AP35" s="25"/>
      <c r="AQ35" s="25"/>
      <c r="AR35" s="25"/>
    </row>
    <row r="36" spans="1:90" ht="16.649999999999999" customHeight="1" outlineLevel="2" x14ac:dyDescent="0.3">
      <c r="A36" s="219" t="s">
        <v>107</v>
      </c>
      <c r="B36" s="140">
        <f t="shared" si="14"/>
        <v>0</v>
      </c>
      <c r="C36" s="220">
        <v>0</v>
      </c>
      <c r="D36" s="220">
        <v>0</v>
      </c>
      <c r="E36" s="220">
        <v>0</v>
      </c>
      <c r="F36" s="199">
        <v>0</v>
      </c>
      <c r="G36" s="220">
        <v>0</v>
      </c>
      <c r="H36" s="134">
        <v>0</v>
      </c>
      <c r="I36" s="307">
        <v>0</v>
      </c>
      <c r="J36" s="420">
        <v>0</v>
      </c>
      <c r="K36" s="285">
        <v>0</v>
      </c>
      <c r="L36" s="314"/>
      <c r="M36" s="314"/>
      <c r="N36" s="314"/>
      <c r="P36" s="355"/>
      <c r="Q36" s="271"/>
      <c r="R36"/>
      <c r="T36" s="25"/>
      <c r="U36" s="25"/>
      <c r="V36" s="25"/>
      <c r="W36" s="25"/>
      <c r="X36" s="25"/>
      <c r="Y36" s="25"/>
      <c r="Z36" s="25"/>
      <c r="AA36" s="25"/>
      <c r="AB36" s="25"/>
      <c r="AC36" s="25"/>
      <c r="AD36" s="25"/>
      <c r="AE36" s="25"/>
      <c r="AF36" s="25"/>
      <c r="AG36" s="25"/>
      <c r="AH36" s="25"/>
      <c r="AI36" s="25"/>
      <c r="AJ36" s="25"/>
      <c r="AK36" s="25"/>
      <c r="AL36" s="25"/>
      <c r="AM36" s="25"/>
      <c r="AN36" s="25"/>
      <c r="AO36" s="25"/>
      <c r="AP36" s="25"/>
      <c r="AQ36" s="25"/>
      <c r="AR36" s="25"/>
    </row>
    <row r="37" spans="1:90" ht="16.649999999999999" customHeight="1" outlineLevel="2" x14ac:dyDescent="0.3">
      <c r="A37" s="219" t="s">
        <v>108</v>
      </c>
      <c r="B37" s="140">
        <f t="shared" si="14"/>
        <v>353.62020000000001</v>
      </c>
      <c r="C37" s="220">
        <v>48.580800000000004</v>
      </c>
      <c r="D37" s="220">
        <v>31.56317</v>
      </c>
      <c r="E37" s="220">
        <v>35.862080000000013</v>
      </c>
      <c r="F37" s="199">
        <v>39.42803</v>
      </c>
      <c r="G37" s="220">
        <v>40.149910000000013</v>
      </c>
      <c r="H37" s="134">
        <v>41.242080000000001</v>
      </c>
      <c r="I37" s="307">
        <v>36.205340000000007</v>
      </c>
      <c r="J37" s="420">
        <v>43.549990000000008</v>
      </c>
      <c r="K37" s="285">
        <v>37.038799999999988</v>
      </c>
      <c r="L37" s="314"/>
      <c r="M37" s="314"/>
      <c r="N37" s="314"/>
      <c r="P37" s="355"/>
      <c r="Q37" s="271"/>
      <c r="R37"/>
      <c r="T37" s="25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5"/>
      <c r="AH37" s="25"/>
      <c r="AI37" s="25"/>
      <c r="AJ37" s="25"/>
      <c r="AK37" s="25"/>
      <c r="AL37" s="25"/>
      <c r="AM37" s="25"/>
      <c r="AN37" s="25"/>
      <c r="AO37" s="25"/>
      <c r="AP37" s="25"/>
      <c r="AQ37" s="25"/>
      <c r="AR37" s="25"/>
    </row>
    <row r="38" spans="1:90" ht="16.649999999999999" customHeight="1" outlineLevel="2" x14ac:dyDescent="0.3">
      <c r="A38" s="219" t="s">
        <v>109</v>
      </c>
      <c r="B38" s="140">
        <f t="shared" si="14"/>
        <v>12061.80269</v>
      </c>
      <c r="C38" s="220">
        <v>1693.71929</v>
      </c>
      <c r="D38" s="220">
        <v>1216.37399</v>
      </c>
      <c r="E38" s="220">
        <v>1176.34914</v>
      </c>
      <c r="F38" s="199">
        <v>1337.73469</v>
      </c>
      <c r="G38" s="220">
        <v>1596.2760699999999</v>
      </c>
      <c r="H38" s="134">
        <v>1353.11212</v>
      </c>
      <c r="I38" s="307">
        <v>1357.5537200000001</v>
      </c>
      <c r="J38" s="420">
        <v>1213.2036800000001</v>
      </c>
      <c r="K38" s="285">
        <v>1117.47999</v>
      </c>
      <c r="L38" s="314"/>
      <c r="M38" s="314"/>
      <c r="N38" s="314"/>
      <c r="P38" s="355"/>
      <c r="Q38" s="271"/>
      <c r="R38"/>
      <c r="T38" s="25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25"/>
      <c r="AG38" s="25"/>
      <c r="AH38" s="25"/>
      <c r="AI38" s="25"/>
      <c r="AJ38" s="25"/>
      <c r="AK38" s="25"/>
      <c r="AL38" s="25"/>
      <c r="AM38" s="25"/>
      <c r="AN38" s="25"/>
      <c r="AO38" s="25"/>
      <c r="AP38" s="25"/>
      <c r="AQ38" s="25"/>
      <c r="AR38" s="25"/>
    </row>
    <row r="39" spans="1:90" ht="16.649999999999999" customHeight="1" outlineLevel="2" x14ac:dyDescent="0.3">
      <c r="A39" s="219" t="s">
        <v>110</v>
      </c>
      <c r="B39" s="140">
        <f t="shared" si="14"/>
        <v>0</v>
      </c>
      <c r="C39" s="220">
        <v>0</v>
      </c>
      <c r="D39" s="220">
        <v>0</v>
      </c>
      <c r="E39" s="220">
        <v>0</v>
      </c>
      <c r="F39" s="199">
        <v>0</v>
      </c>
      <c r="G39" s="220">
        <v>0</v>
      </c>
      <c r="H39" s="134">
        <v>0</v>
      </c>
      <c r="I39" s="307">
        <v>0</v>
      </c>
      <c r="J39" s="420">
        <v>0</v>
      </c>
      <c r="K39" s="285">
        <v>0</v>
      </c>
      <c r="L39" s="314"/>
      <c r="M39" s="314"/>
      <c r="N39" s="314"/>
      <c r="P39" s="355"/>
      <c r="Q39" s="271"/>
      <c r="R39"/>
      <c r="T39" s="25"/>
      <c r="U39" s="25"/>
      <c r="V39" s="25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5"/>
      <c r="AM39" s="25"/>
      <c r="AN39" s="25"/>
      <c r="AO39" s="25"/>
      <c r="AP39" s="25"/>
      <c r="AQ39" s="25"/>
      <c r="AR39" s="25"/>
    </row>
    <row r="40" spans="1:90" ht="16.649999999999999" customHeight="1" outlineLevel="2" x14ac:dyDescent="0.3">
      <c r="A40" s="219" t="s">
        <v>111</v>
      </c>
      <c r="B40" s="140">
        <f t="shared" si="14"/>
        <v>6813.0496900000007</v>
      </c>
      <c r="C40" s="220">
        <v>842.52164000000005</v>
      </c>
      <c r="D40" s="220">
        <v>789.01072999999985</v>
      </c>
      <c r="E40" s="220">
        <v>777.02008000000012</v>
      </c>
      <c r="F40" s="199">
        <v>764.13393000000019</v>
      </c>
      <c r="G40" s="220">
        <v>759.89512000000025</v>
      </c>
      <c r="H40" s="134">
        <v>728.05834000000027</v>
      </c>
      <c r="I40" s="307">
        <v>756.14671999999996</v>
      </c>
      <c r="J40" s="420">
        <v>710.24038000000019</v>
      </c>
      <c r="K40" s="285">
        <v>686.02274999999997</v>
      </c>
      <c r="L40" s="314"/>
      <c r="M40" s="314"/>
      <c r="N40" s="314"/>
      <c r="P40" s="355"/>
      <c r="Q40" s="271"/>
      <c r="R40"/>
      <c r="T40" s="25"/>
      <c r="U40" s="25"/>
      <c r="V40" s="25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5"/>
      <c r="AM40" s="25"/>
      <c r="AN40" s="25"/>
      <c r="AO40" s="25"/>
      <c r="AP40" s="25"/>
      <c r="AQ40" s="25"/>
      <c r="AR40" s="25"/>
    </row>
    <row r="41" spans="1:90" ht="16.649999999999999" customHeight="1" outlineLevel="2" x14ac:dyDescent="0.3">
      <c r="A41" s="219" t="s">
        <v>112</v>
      </c>
      <c r="B41" s="140">
        <f t="shared" si="14"/>
        <v>0</v>
      </c>
      <c r="C41" s="220">
        <v>0</v>
      </c>
      <c r="D41" s="220">
        <v>0</v>
      </c>
      <c r="E41" s="220">
        <v>0</v>
      </c>
      <c r="F41" s="199">
        <v>0</v>
      </c>
      <c r="G41" s="220">
        <v>0</v>
      </c>
      <c r="H41" s="134">
        <v>0</v>
      </c>
      <c r="I41" s="307">
        <v>0</v>
      </c>
      <c r="J41" s="420">
        <v>0</v>
      </c>
      <c r="K41" s="285">
        <v>0</v>
      </c>
      <c r="L41" s="314"/>
      <c r="M41" s="314"/>
      <c r="N41" s="314"/>
      <c r="P41" s="355"/>
      <c r="Q41" s="163"/>
      <c r="R41" s="163"/>
      <c r="S41" s="198"/>
      <c r="T41" s="25"/>
      <c r="U41" s="25"/>
      <c r="V41" s="25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5"/>
      <c r="AL41" s="25"/>
      <c r="AM41" s="25"/>
      <c r="AN41" s="25"/>
      <c r="AO41" s="25"/>
      <c r="AP41" s="25"/>
      <c r="AQ41" s="25"/>
      <c r="AR41" s="25"/>
    </row>
    <row r="42" spans="1:90" ht="16.649999999999999" customHeight="1" outlineLevel="2" x14ac:dyDescent="0.3">
      <c r="A42" s="219" t="s">
        <v>113</v>
      </c>
      <c r="B42" s="140">
        <f t="shared" si="14"/>
        <v>0</v>
      </c>
      <c r="C42" s="220">
        <v>0</v>
      </c>
      <c r="D42" s="220">
        <v>0</v>
      </c>
      <c r="E42" s="220">
        <v>0</v>
      </c>
      <c r="F42" s="199">
        <v>0</v>
      </c>
      <c r="G42" s="220">
        <v>0</v>
      </c>
      <c r="H42" s="134">
        <v>0</v>
      </c>
      <c r="I42" s="307">
        <v>0</v>
      </c>
      <c r="J42" s="420">
        <v>0</v>
      </c>
      <c r="K42" s="285">
        <v>0</v>
      </c>
      <c r="L42" s="314"/>
      <c r="M42" s="314"/>
      <c r="N42" s="314"/>
      <c r="P42" s="355"/>
      <c r="Q42" s="163"/>
      <c r="R42" s="163"/>
      <c r="S42" s="198"/>
      <c r="T42" s="25"/>
      <c r="U42" s="25"/>
      <c r="V42" s="25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  <c r="AL42" s="25"/>
      <c r="AM42" s="25"/>
      <c r="AN42" s="25"/>
      <c r="AO42" s="25"/>
      <c r="AP42" s="25"/>
      <c r="AQ42" s="25"/>
      <c r="AR42" s="25"/>
    </row>
    <row r="43" spans="1:90" ht="16.649999999999999" customHeight="1" outlineLevel="2" x14ac:dyDescent="0.3">
      <c r="A43" s="219" t="s">
        <v>114</v>
      </c>
      <c r="B43" s="140">
        <f t="shared" si="14"/>
        <v>22234.285390000001</v>
      </c>
      <c r="C43" s="220">
        <v>2747.9766</v>
      </c>
      <c r="D43" s="220">
        <v>2104.0209300000001</v>
      </c>
      <c r="E43" s="220">
        <v>1889.61949</v>
      </c>
      <c r="F43" s="199">
        <v>2441.45759</v>
      </c>
      <c r="G43" s="220">
        <v>2359.495550000001</v>
      </c>
      <c r="H43" s="134">
        <v>2441.598</v>
      </c>
      <c r="I43" s="307">
        <v>2893.1587100000011</v>
      </c>
      <c r="J43" s="420">
        <v>2587.7395999999999</v>
      </c>
      <c r="K43" s="285">
        <v>2769.2189199999989</v>
      </c>
      <c r="L43" s="314"/>
      <c r="M43" s="314"/>
      <c r="N43" s="314"/>
      <c r="P43" s="355"/>
      <c r="Q43" s="163"/>
      <c r="R43" s="163"/>
      <c r="S43" s="198"/>
      <c r="T43" s="25"/>
      <c r="U43" s="25"/>
      <c r="V43" s="25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  <c r="AL43" s="25"/>
      <c r="AM43" s="25"/>
      <c r="AN43" s="25"/>
      <c r="AO43" s="25"/>
      <c r="AP43" s="25"/>
      <c r="AQ43" s="25"/>
      <c r="AR43" s="25"/>
    </row>
    <row r="44" spans="1:90" ht="16.649999999999999" customHeight="1" outlineLevel="2" x14ac:dyDescent="0.3">
      <c r="A44" s="219" t="s">
        <v>115</v>
      </c>
      <c r="B44" s="140">
        <f t="shared" si="14"/>
        <v>2.0000000000000002E-5</v>
      </c>
      <c r="C44" s="220">
        <v>0</v>
      </c>
      <c r="D44" s="220">
        <v>0</v>
      </c>
      <c r="E44" s="220">
        <v>2.0000000000000002E-5</v>
      </c>
      <c r="F44" s="199">
        <v>0</v>
      </c>
      <c r="G44" s="220">
        <v>0</v>
      </c>
      <c r="H44" s="134">
        <v>0</v>
      </c>
      <c r="I44" s="307">
        <v>0</v>
      </c>
      <c r="J44" s="420">
        <v>0</v>
      </c>
      <c r="K44" s="285">
        <v>0</v>
      </c>
      <c r="L44" s="314"/>
      <c r="M44" s="314"/>
      <c r="N44" s="314"/>
      <c r="P44" s="355"/>
      <c r="Q44" s="163"/>
      <c r="R44" s="163"/>
      <c r="S44" s="198"/>
      <c r="T44" s="25"/>
      <c r="U44" s="25"/>
      <c r="V44" s="25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5"/>
      <c r="AM44" s="25"/>
      <c r="AN44" s="25"/>
      <c r="AO44" s="25"/>
      <c r="AP44" s="25"/>
      <c r="AQ44" s="25"/>
      <c r="AR44" s="25"/>
    </row>
    <row r="45" spans="1:90" ht="16.649999999999999" customHeight="1" outlineLevel="2" x14ac:dyDescent="0.3">
      <c r="A45" s="219" t="s">
        <v>116</v>
      </c>
      <c r="B45" s="140">
        <f t="shared" si="14"/>
        <v>0</v>
      </c>
      <c r="C45" s="220">
        <v>0</v>
      </c>
      <c r="D45" s="220">
        <v>0</v>
      </c>
      <c r="E45" s="220">
        <v>0</v>
      </c>
      <c r="F45" s="199">
        <v>0</v>
      </c>
      <c r="G45" s="220">
        <v>0</v>
      </c>
      <c r="H45" s="134">
        <v>0</v>
      </c>
      <c r="I45" s="307">
        <v>0</v>
      </c>
      <c r="J45" s="420">
        <v>0</v>
      </c>
      <c r="K45" s="285">
        <v>0</v>
      </c>
      <c r="L45" s="314"/>
      <c r="M45" s="314"/>
      <c r="N45" s="314"/>
      <c r="P45" s="355"/>
      <c r="Q45" s="163"/>
      <c r="R45" s="163"/>
      <c r="S45" s="198"/>
      <c r="T45" s="25"/>
      <c r="U45" s="25"/>
      <c r="V45" s="25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25"/>
      <c r="AN45" s="25"/>
      <c r="AO45" s="25"/>
      <c r="AP45" s="25"/>
      <c r="AQ45" s="25"/>
      <c r="AR45" s="25"/>
    </row>
    <row r="46" spans="1:90" s="27" customFormat="1" ht="16.649999999999999" customHeight="1" outlineLevel="1" x14ac:dyDescent="0.25">
      <c r="A46" s="145" t="s">
        <v>39</v>
      </c>
      <c r="B46" s="133">
        <f t="shared" ref="B46:B56" si="15">SUM(C46:N46)</f>
        <v>205617.98345</v>
      </c>
      <c r="C46" s="269">
        <f>'Ene 2026'!G120</f>
        <v>22232.86544999999</v>
      </c>
      <c r="D46" s="143">
        <f>'Feb 2026'!G120</f>
        <v>22260.247169999999</v>
      </c>
      <c r="E46" s="143">
        <f>'Mar 2026'!G120</f>
        <v>19562.08323</v>
      </c>
      <c r="F46" s="143">
        <f>'Abr 2026'!G120</f>
        <v>21629.416109999991</v>
      </c>
      <c r="G46" s="143">
        <f>'May 2026'!G120</f>
        <v>21869.598020000001</v>
      </c>
      <c r="H46" s="143">
        <f>'Jun 2026'!G120</f>
        <v>22406.66869000002</v>
      </c>
      <c r="I46" s="143">
        <f>'Jul 2026'!G120</f>
        <v>26924.52774999999</v>
      </c>
      <c r="J46" s="143">
        <f>'Ago 2026'!G120</f>
        <v>26814.624650000002</v>
      </c>
      <c r="K46" s="143">
        <f>'Sept 2026'!G120</f>
        <v>21917.952379999999</v>
      </c>
      <c r="L46" s="143">
        <f>'Oct 2025'!G128</f>
        <v>0</v>
      </c>
      <c r="M46" s="143">
        <f>'Nov2025'!G130</f>
        <v>0</v>
      </c>
      <c r="N46" s="143">
        <f>'Dic2025'!G130</f>
        <v>0</v>
      </c>
      <c r="P46" s="207"/>
      <c r="Q46" s="181"/>
      <c r="R46" s="181"/>
      <c r="S46" s="28"/>
      <c r="T46" s="28"/>
      <c r="U46" s="28"/>
      <c r="V46" s="28"/>
      <c r="W46" s="28"/>
      <c r="X46" s="28"/>
      <c r="Y46" s="28"/>
      <c r="Z46" s="28"/>
      <c r="AA46" s="28"/>
      <c r="AB46" s="28"/>
      <c r="AC46" s="28"/>
      <c r="AD46" s="28"/>
      <c r="AE46" s="28"/>
      <c r="AF46" s="28"/>
      <c r="AG46" s="28"/>
      <c r="AH46" s="28"/>
      <c r="AI46" s="28"/>
      <c r="AJ46" s="28"/>
      <c r="AK46" s="28"/>
      <c r="AL46" s="28"/>
      <c r="AM46" s="28"/>
      <c r="AN46" s="28"/>
      <c r="AO46" s="28"/>
      <c r="AP46" s="28"/>
      <c r="AQ46" s="28"/>
      <c r="AR46" s="28"/>
    </row>
    <row r="47" spans="1:90" ht="16.649999999999999" customHeight="1" x14ac:dyDescent="0.3">
      <c r="A47" s="108" t="s">
        <v>18</v>
      </c>
      <c r="B47" s="133">
        <f t="shared" si="15"/>
        <v>36125.745270000007</v>
      </c>
      <c r="C47" s="269">
        <f>'Ene 2026'!G108</f>
        <v>3872.88015</v>
      </c>
      <c r="D47" s="143">
        <f>'Feb 2026'!G108</f>
        <v>4143.5441900000014</v>
      </c>
      <c r="E47" s="143">
        <f>'Mar 2026'!G108</f>
        <v>3739.6579100000008</v>
      </c>
      <c r="F47" s="143">
        <f>'Abr 2026'!G108</f>
        <v>3688.2292200000011</v>
      </c>
      <c r="G47" s="143">
        <f>'May 2026'!G108</f>
        <v>3912.60583</v>
      </c>
      <c r="H47" s="143">
        <f>'Jun 2026'!G108</f>
        <v>4076.9335300000012</v>
      </c>
      <c r="I47" s="143">
        <f>'Jul 2026'!G108</f>
        <v>4420.1405300000006</v>
      </c>
      <c r="J47" s="143">
        <f>'Ago 2026'!G108</f>
        <v>4109.2580099999996</v>
      </c>
      <c r="K47" s="143">
        <f>'Sept 2026'!G108</f>
        <v>4162.4959000000008</v>
      </c>
      <c r="L47" s="143">
        <f>'Oct 2025'!G116</f>
        <v>0</v>
      </c>
      <c r="M47" s="143">
        <f>'Nov2025'!G118</f>
        <v>0</v>
      </c>
      <c r="N47" s="143">
        <f>'Dic2025'!G118</f>
        <v>0</v>
      </c>
      <c r="P47" s="207"/>
      <c r="Q47" s="181"/>
      <c r="R47" s="181"/>
      <c r="S47" s="28"/>
      <c r="T47" s="28"/>
      <c r="U47" s="28"/>
      <c r="V47" s="28"/>
      <c r="W47" s="28"/>
      <c r="X47" s="28"/>
      <c r="Y47" s="28"/>
      <c r="Z47" s="28"/>
      <c r="AA47" s="28"/>
      <c r="AB47" s="28"/>
      <c r="AC47" s="28"/>
      <c r="AD47" s="28"/>
      <c r="AE47" s="28"/>
      <c r="AF47" s="28"/>
      <c r="AG47" s="28"/>
      <c r="AH47" s="28"/>
      <c r="AI47" s="28"/>
      <c r="AJ47" s="28"/>
      <c r="AK47" s="28"/>
      <c r="AL47" s="28"/>
      <c r="AM47" s="28"/>
      <c r="AN47" s="28"/>
      <c r="AO47" s="28"/>
      <c r="AP47" s="28"/>
      <c r="AQ47" s="28"/>
      <c r="AR47" s="28"/>
      <c r="AS47" s="27"/>
      <c r="AT47" s="27"/>
      <c r="AU47" s="27"/>
      <c r="AV47" s="27"/>
      <c r="AW47" s="27"/>
      <c r="AX47" s="27"/>
      <c r="AY47" s="27"/>
      <c r="AZ47" s="27"/>
      <c r="BA47" s="27"/>
      <c r="BB47" s="27"/>
      <c r="BC47" s="27"/>
      <c r="BD47" s="27"/>
      <c r="BE47" s="27"/>
      <c r="BF47" s="27"/>
      <c r="BG47" s="27"/>
      <c r="BH47" s="27"/>
      <c r="BI47" s="27"/>
      <c r="BJ47" s="27"/>
      <c r="BK47" s="27"/>
      <c r="BL47" s="27"/>
      <c r="BM47" s="27"/>
      <c r="BN47" s="27"/>
      <c r="BO47" s="27"/>
      <c r="BP47" s="27"/>
      <c r="BQ47" s="27"/>
      <c r="BR47" s="27"/>
      <c r="BS47" s="27"/>
      <c r="BT47" s="27"/>
      <c r="BU47" s="27"/>
      <c r="BV47" s="27"/>
      <c r="BW47" s="27"/>
      <c r="BX47" s="27"/>
      <c r="BY47" s="27"/>
      <c r="BZ47" s="27"/>
      <c r="CA47" s="27"/>
      <c r="CB47" s="27"/>
      <c r="CC47" s="27"/>
      <c r="CD47" s="27"/>
      <c r="CE47" s="27"/>
      <c r="CF47" s="27"/>
      <c r="CG47" s="27"/>
      <c r="CH47" s="27"/>
      <c r="CI47" s="27"/>
      <c r="CJ47" s="27"/>
      <c r="CK47" s="27"/>
      <c r="CL47" s="27"/>
    </row>
    <row r="48" spans="1:90" ht="16.649999999999999" customHeight="1" x14ac:dyDescent="0.3">
      <c r="A48" s="108" t="s">
        <v>5</v>
      </c>
      <c r="B48" s="133">
        <f t="shared" si="15"/>
        <v>218904.85257999916</v>
      </c>
      <c r="C48" s="269">
        <f>'Ene 2026'!G109</f>
        <v>22542.466300000211</v>
      </c>
      <c r="D48" s="143">
        <f>'Feb 2026'!G109</f>
        <v>18197.98565999978</v>
      </c>
      <c r="E48" s="143">
        <f>'Mar 2026'!G109</f>
        <v>30626.806779999872</v>
      </c>
      <c r="F48" s="143">
        <f>'Abr 2026'!G109</f>
        <v>28476.44192999975</v>
      </c>
      <c r="G48" s="143">
        <f>'May 2026'!G109</f>
        <v>25305.977650000081</v>
      </c>
      <c r="H48" s="143">
        <f>'Jun 2026'!G109</f>
        <v>24878.04393999988</v>
      </c>
      <c r="I48" s="143">
        <f>'Jul 2026'!G109</f>
        <v>25192.273649999959</v>
      </c>
      <c r="J48" s="143">
        <f>'Ago 2026'!G109</f>
        <v>21993.10823999971</v>
      </c>
      <c r="K48" s="143">
        <f>'Sept 2026'!G109</f>
        <v>21691.74842999992</v>
      </c>
      <c r="L48" s="143">
        <f>'Oct 2025'!G117</f>
        <v>0</v>
      </c>
      <c r="M48" s="143">
        <f>'Nov2025'!G119</f>
        <v>0</v>
      </c>
      <c r="N48" s="143">
        <f>'Dic2025'!G119</f>
        <v>0</v>
      </c>
      <c r="P48" s="207"/>
      <c r="Q48" s="181"/>
      <c r="R48" s="181"/>
      <c r="S48" s="28"/>
      <c r="T48" s="28"/>
      <c r="U48" s="28"/>
      <c r="V48" s="28"/>
      <c r="W48" s="28"/>
      <c r="X48" s="28"/>
      <c r="Y48" s="28"/>
      <c r="Z48" s="28"/>
      <c r="AA48" s="28"/>
      <c r="AB48" s="28"/>
      <c r="AC48" s="28"/>
      <c r="AD48" s="28"/>
      <c r="AE48" s="28"/>
      <c r="AF48" s="28"/>
      <c r="AG48" s="28"/>
      <c r="AH48" s="28"/>
      <c r="AI48" s="28"/>
      <c r="AJ48" s="28"/>
      <c r="AK48" s="28"/>
      <c r="AL48" s="28"/>
      <c r="AM48" s="28"/>
      <c r="AN48" s="28"/>
      <c r="AO48" s="28"/>
      <c r="AP48" s="28"/>
      <c r="AQ48" s="28"/>
      <c r="AR48" s="28"/>
      <c r="AS48" s="27"/>
      <c r="AT48" s="27"/>
      <c r="AU48" s="27"/>
      <c r="AV48" s="27"/>
      <c r="AW48" s="27"/>
      <c r="AX48" s="27"/>
      <c r="AY48" s="27"/>
      <c r="AZ48" s="27"/>
      <c r="BA48" s="27"/>
      <c r="BB48" s="27"/>
      <c r="BC48" s="27"/>
      <c r="BD48" s="27"/>
      <c r="BE48" s="27"/>
      <c r="BF48" s="27"/>
      <c r="BG48" s="27"/>
      <c r="BH48" s="27"/>
      <c r="BI48" s="27"/>
      <c r="BJ48" s="27"/>
      <c r="BK48" s="27"/>
      <c r="BL48" s="27"/>
      <c r="BM48" s="27"/>
      <c r="BN48" s="27"/>
      <c r="BO48" s="27"/>
      <c r="BP48" s="27"/>
      <c r="BQ48" s="27"/>
      <c r="BR48" s="27"/>
      <c r="BS48" s="27"/>
      <c r="BT48" s="27"/>
      <c r="BU48" s="27"/>
      <c r="BV48" s="27"/>
      <c r="BW48" s="27"/>
      <c r="BX48" s="27"/>
      <c r="BY48" s="27"/>
      <c r="BZ48" s="27"/>
      <c r="CA48" s="27"/>
      <c r="CB48" s="27"/>
      <c r="CC48" s="27"/>
      <c r="CD48" s="27"/>
      <c r="CE48" s="27"/>
      <c r="CF48" s="27"/>
      <c r="CG48" s="27"/>
      <c r="CH48" s="27"/>
      <c r="CI48" s="27"/>
      <c r="CJ48" s="27"/>
      <c r="CK48" s="27"/>
      <c r="CL48" s="27"/>
    </row>
    <row r="49" spans="1:44" ht="16.649999999999999" customHeight="1" x14ac:dyDescent="0.3">
      <c r="A49" s="108" t="s">
        <v>6</v>
      </c>
      <c r="B49" s="133">
        <f t="shared" si="15"/>
        <v>1080892.03091</v>
      </c>
      <c r="C49" s="269">
        <f>'Ene 2026'!G110</f>
        <v>136589.31460000001</v>
      </c>
      <c r="D49" s="143">
        <f>'Feb 2026'!G110</f>
        <v>108162.79736</v>
      </c>
      <c r="E49" s="143">
        <f>'Mar 2026'!G110</f>
        <v>100118.58206</v>
      </c>
      <c r="F49" s="143">
        <f>'Abr 2026'!G110</f>
        <v>127756.39612</v>
      </c>
      <c r="G49" s="143">
        <f>'May 2026'!G110</f>
        <v>112851.46914</v>
      </c>
      <c r="H49" s="143">
        <f>'Jun 2026'!G110</f>
        <v>118941.70411000001</v>
      </c>
      <c r="I49" s="143">
        <f>'Jul 2026'!G110</f>
        <v>124529.27546999999</v>
      </c>
      <c r="J49" s="143">
        <f>'Ago 2026'!G110</f>
        <v>130787.44308</v>
      </c>
      <c r="K49" s="143">
        <f>'Sept 2026'!G110</f>
        <v>121155.04897000011</v>
      </c>
      <c r="L49" s="143">
        <f>'Oct 2025'!G118</f>
        <v>0</v>
      </c>
      <c r="M49" s="143">
        <f>'Nov2025'!G120</f>
        <v>0</v>
      </c>
      <c r="N49" s="143">
        <f>'Dic2025'!G120</f>
        <v>0</v>
      </c>
      <c r="P49" s="207"/>
      <c r="Q49" s="163"/>
      <c r="R49" s="163"/>
      <c r="S49" s="25"/>
      <c r="T49" s="25"/>
      <c r="U49" s="25"/>
      <c r="V49" s="25"/>
      <c r="W49" s="25"/>
      <c r="X49" s="25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5"/>
      <c r="AL49" s="25"/>
      <c r="AM49" s="25"/>
      <c r="AN49" s="25"/>
      <c r="AO49" s="25"/>
      <c r="AP49" s="25"/>
      <c r="AQ49" s="25"/>
      <c r="AR49" s="25"/>
    </row>
    <row r="50" spans="1:44" ht="16.649999999999999" customHeight="1" x14ac:dyDescent="0.3">
      <c r="A50" s="108" t="s">
        <v>16</v>
      </c>
      <c r="B50" s="133">
        <f t="shared" si="15"/>
        <v>20763.551119999993</v>
      </c>
      <c r="C50" s="269">
        <f>'Ene 2026'!G111</f>
        <v>3036.88796</v>
      </c>
      <c r="D50" s="143">
        <f>'Feb 2026'!G111</f>
        <v>2272.1110699999999</v>
      </c>
      <c r="E50" s="143">
        <f>'Mar 2026'!G111</f>
        <v>2819.4600299999988</v>
      </c>
      <c r="F50" s="143">
        <f>'Abr 2026'!G111</f>
        <v>2467.40769</v>
      </c>
      <c r="G50" s="143">
        <f>'May 2026'!G111</f>
        <v>2299.1549799999998</v>
      </c>
      <c r="H50" s="143">
        <f>'Jun 2026'!G111</f>
        <v>2093.9672799999998</v>
      </c>
      <c r="I50" s="269">
        <f>'Jul 2026'!G111</f>
        <v>2316.3435199999999</v>
      </c>
      <c r="J50" s="143">
        <f>'Ago 2026'!G111</f>
        <v>1875.31891</v>
      </c>
      <c r="K50" s="143">
        <f>'Sept 2026'!G111</f>
        <v>1582.89968</v>
      </c>
      <c r="L50" s="143">
        <f>'Oct 2025'!G119</f>
        <v>0</v>
      </c>
      <c r="M50" s="143">
        <f>'Nov2025'!G121</f>
        <v>0</v>
      </c>
      <c r="N50" s="143">
        <f>'Dic2025'!G121</f>
        <v>0</v>
      </c>
      <c r="P50" s="207"/>
      <c r="Q50" s="163"/>
      <c r="R50" s="163"/>
      <c r="S50" s="25"/>
      <c r="T50" s="25"/>
      <c r="U50" s="25"/>
      <c r="V50" s="25"/>
      <c r="W50" s="25"/>
      <c r="X50" s="25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</row>
    <row r="51" spans="1:44" ht="16.649999999999999" customHeight="1" x14ac:dyDescent="0.3">
      <c r="A51" s="108" t="s">
        <v>7</v>
      </c>
      <c r="B51" s="133">
        <f t="shared" si="15"/>
        <v>621014.56025999971</v>
      </c>
      <c r="C51" s="269">
        <f>'Ene 2026'!G112</f>
        <v>2165.96848</v>
      </c>
      <c r="D51" s="143">
        <f>'Feb 2026'!G112</f>
        <v>1484.9739400000001</v>
      </c>
      <c r="E51" s="143">
        <f>'Mar 2026'!G112</f>
        <v>137886.76191999999</v>
      </c>
      <c r="F51" s="143">
        <f>'Abr 2026'!G112</f>
        <v>270851.37185999972</v>
      </c>
      <c r="G51" s="143">
        <f>'May 2026'!G112</f>
        <v>44599.572449999992</v>
      </c>
      <c r="H51" s="143">
        <f>'Jun 2026'!G112</f>
        <v>11153.22351</v>
      </c>
      <c r="I51" s="269">
        <f>'Jul 2026'!G112</f>
        <v>8604.1350800000018</v>
      </c>
      <c r="J51" s="143">
        <f>'Ago 2026'!G112</f>
        <v>10534.913979999999</v>
      </c>
      <c r="K51" s="143">
        <f>'Sept 2026'!G112</f>
        <v>133733.63904000001</v>
      </c>
      <c r="L51" s="143">
        <f>'Oct 2025'!G120</f>
        <v>0</v>
      </c>
      <c r="M51" s="143">
        <f>'Nov2025'!G122</f>
        <v>0</v>
      </c>
      <c r="N51" s="143">
        <f>'Dic2025'!G122</f>
        <v>0</v>
      </c>
      <c r="P51" s="207"/>
      <c r="Q51" s="163"/>
      <c r="R51" s="163"/>
      <c r="S51" s="25"/>
      <c r="T51" s="25"/>
      <c r="U51" s="25"/>
      <c r="V51" s="25"/>
      <c r="W51" s="25"/>
      <c r="X51" s="25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</row>
    <row r="52" spans="1:44" ht="16.649999999999999" customHeight="1" x14ac:dyDescent="0.3">
      <c r="A52" s="106" t="s">
        <v>149</v>
      </c>
      <c r="B52" s="140">
        <f t="shared" si="15"/>
        <v>15124.991789999998</v>
      </c>
      <c r="C52" s="220">
        <v>562.14893000000006</v>
      </c>
      <c r="D52" s="220">
        <v>341.59154000000001</v>
      </c>
      <c r="E52" s="220">
        <v>13300.38834</v>
      </c>
      <c r="F52" s="199">
        <v>128.57919000000001</v>
      </c>
      <c r="G52" s="220">
        <v>302.18535000000003</v>
      </c>
      <c r="H52" s="220">
        <v>401.40001999999998</v>
      </c>
      <c r="I52" s="220">
        <v>44.140650000000001</v>
      </c>
      <c r="J52" s="220">
        <v>9.8578699999999984</v>
      </c>
      <c r="K52" s="199">
        <v>34.6999</v>
      </c>
      <c r="L52" s="313"/>
      <c r="M52" s="313"/>
      <c r="N52" s="313"/>
      <c r="P52" s="410"/>
      <c r="Q52" s="369"/>
      <c r="R52" s="369"/>
      <c r="S52" s="25"/>
      <c r="T52" s="25"/>
      <c r="U52" s="25"/>
      <c r="V52" s="25"/>
      <c r="W52" s="25"/>
      <c r="X52" s="25"/>
      <c r="Y52" s="25"/>
      <c r="Z52" s="25"/>
      <c r="AA52" s="25"/>
      <c r="AB52" s="25"/>
      <c r="AC52" s="25"/>
      <c r="AD52" s="25"/>
      <c r="AE52" s="25"/>
      <c r="AF52" s="25"/>
      <c r="AG52" s="25"/>
      <c r="AH52" s="25"/>
      <c r="AI52" s="25"/>
      <c r="AJ52" s="25"/>
      <c r="AK52" s="25"/>
      <c r="AL52" s="25"/>
      <c r="AM52" s="25"/>
      <c r="AN52" s="25"/>
      <c r="AO52" s="25"/>
      <c r="AP52" s="25"/>
      <c r="AQ52" s="25"/>
      <c r="AR52" s="25"/>
    </row>
    <row r="53" spans="1:44" ht="16.649999999999999" customHeight="1" x14ac:dyDescent="0.3">
      <c r="A53" s="106" t="s">
        <v>150</v>
      </c>
      <c r="B53" s="140">
        <f t="shared" si="15"/>
        <v>94810.267390000008</v>
      </c>
      <c r="C53" s="220">
        <v>1179.63545</v>
      </c>
      <c r="D53" s="220">
        <v>710.375</v>
      </c>
      <c r="E53" s="220">
        <v>1989.5360800000001</v>
      </c>
      <c r="F53" s="199">
        <v>15933.1988</v>
      </c>
      <c r="G53" s="220">
        <v>42032.403530000003</v>
      </c>
      <c r="H53" s="220">
        <v>10089.26966</v>
      </c>
      <c r="I53" s="220">
        <v>7707.2146199999997</v>
      </c>
      <c r="J53" s="220">
        <v>10196.997069999999</v>
      </c>
      <c r="K53" s="199">
        <v>4971.6371799999997</v>
      </c>
      <c r="L53" s="313"/>
      <c r="M53" s="313"/>
      <c r="N53" s="313"/>
      <c r="P53" s="410"/>
      <c r="Q53" s="369"/>
      <c r="R53" s="369"/>
      <c r="S53" s="25"/>
      <c r="T53" s="25"/>
      <c r="U53" s="25"/>
      <c r="V53" s="25"/>
      <c r="W53" s="25"/>
      <c r="X53" s="25"/>
      <c r="Y53" s="25"/>
      <c r="Z53" s="25"/>
      <c r="AA53" s="25"/>
      <c r="AB53" s="25"/>
      <c r="AC53" s="25"/>
      <c r="AD53" s="25"/>
      <c r="AE53" s="25"/>
      <c r="AF53" s="25"/>
      <c r="AG53" s="25"/>
      <c r="AH53" s="25"/>
      <c r="AI53" s="25"/>
      <c r="AJ53" s="25"/>
      <c r="AK53" s="25"/>
      <c r="AL53" s="25"/>
      <c r="AM53" s="25"/>
      <c r="AN53" s="25"/>
      <c r="AO53" s="25"/>
      <c r="AP53" s="25"/>
      <c r="AQ53" s="25"/>
      <c r="AR53" s="25"/>
    </row>
    <row r="54" spans="1:44" ht="16.649999999999999" customHeight="1" x14ac:dyDescent="0.3">
      <c r="A54" s="106" t="s">
        <v>151</v>
      </c>
      <c r="B54" s="140">
        <f t="shared" si="15"/>
        <v>253351.48327</v>
      </c>
      <c r="C54" s="220">
        <v>409.98755</v>
      </c>
      <c r="D54" s="220">
        <v>403.93991000000011</v>
      </c>
      <c r="E54" s="220">
        <v>122523.5518</v>
      </c>
      <c r="F54" s="199">
        <v>338.43106999999998</v>
      </c>
      <c r="G54" s="220">
        <v>30.954129999999999</v>
      </c>
      <c r="H54" s="220">
        <v>23.27027</v>
      </c>
      <c r="I54" s="220">
        <v>633.49784999999986</v>
      </c>
      <c r="J54" s="220">
        <v>266.69526000000002</v>
      </c>
      <c r="K54" s="199">
        <v>128721.15543</v>
      </c>
      <c r="L54" s="313"/>
      <c r="M54" s="313"/>
      <c r="N54" s="313"/>
      <c r="P54" s="410"/>
      <c r="Q54" s="369"/>
      <c r="R54" s="369"/>
      <c r="S54" s="25"/>
      <c r="T54" s="25"/>
      <c r="U54" s="25"/>
      <c r="V54" s="25"/>
      <c r="W54" s="25"/>
      <c r="X54" s="25"/>
      <c r="Y54" s="25"/>
      <c r="Z54" s="25"/>
      <c r="AA54" s="25"/>
      <c r="AB54" s="25"/>
      <c r="AC54" s="25"/>
      <c r="AD54" s="25"/>
      <c r="AE54" s="25"/>
      <c r="AF54" s="25"/>
      <c r="AG54" s="25"/>
      <c r="AH54" s="25"/>
      <c r="AI54" s="25"/>
      <c r="AJ54" s="25"/>
      <c r="AK54" s="25"/>
      <c r="AL54" s="25"/>
      <c r="AM54" s="25"/>
      <c r="AN54" s="25"/>
      <c r="AO54" s="25"/>
      <c r="AP54" s="25"/>
      <c r="AQ54" s="25"/>
      <c r="AR54" s="25"/>
    </row>
    <row r="55" spans="1:44" ht="16.649999999999999" customHeight="1" x14ac:dyDescent="0.3">
      <c r="A55" s="106" t="s">
        <v>152</v>
      </c>
      <c r="B55" s="140">
        <f t="shared" si="15"/>
        <v>257727.81780999951</v>
      </c>
      <c r="C55" s="220">
        <v>14.19655</v>
      </c>
      <c r="D55" s="220">
        <v>29.067489999999999</v>
      </c>
      <c r="E55" s="220">
        <v>73.285699999999977</v>
      </c>
      <c r="F55" s="199">
        <v>254451.1627999995</v>
      </c>
      <c r="G55" s="220">
        <v>2234.0294399999998</v>
      </c>
      <c r="H55" s="220">
        <v>639.28356000000008</v>
      </c>
      <c r="I55" s="220">
        <v>219.28196</v>
      </c>
      <c r="J55" s="220">
        <v>61.363779999999998</v>
      </c>
      <c r="K55" s="199">
        <v>6.1465300000000003</v>
      </c>
      <c r="L55" s="313"/>
      <c r="M55" s="313"/>
      <c r="N55" s="313"/>
      <c r="P55" s="410"/>
      <c r="Q55" s="369"/>
      <c r="R55" s="369"/>
      <c r="S55" s="25"/>
      <c r="T55" s="25"/>
      <c r="U55" s="25"/>
      <c r="V55" s="25"/>
      <c r="W55" s="25"/>
      <c r="X55" s="25"/>
      <c r="Y55" s="25"/>
      <c r="Z55" s="25"/>
      <c r="AA55" s="25"/>
      <c r="AB55" s="25"/>
      <c r="AC55" s="25"/>
      <c r="AD55" s="25"/>
      <c r="AE55" s="25"/>
      <c r="AF55" s="25"/>
      <c r="AG55" s="25"/>
      <c r="AH55" s="25"/>
      <c r="AI55" s="25"/>
      <c r="AJ55" s="25"/>
      <c r="AK55" s="25"/>
      <c r="AL55" s="25"/>
      <c r="AM55" s="25"/>
      <c r="AN55" s="25"/>
      <c r="AO55" s="25"/>
      <c r="AP55" s="25"/>
      <c r="AQ55" s="25"/>
      <c r="AR55" s="25"/>
    </row>
    <row r="56" spans="1:44" ht="16.649999999999999" customHeight="1" x14ac:dyDescent="0.3">
      <c r="A56" s="108" t="s">
        <v>17</v>
      </c>
      <c r="B56" s="133">
        <f t="shared" si="15"/>
        <v>201977.12052000003</v>
      </c>
      <c r="C56" s="143">
        <f>'Ene 2026'!G113</f>
        <v>18106.534039999999</v>
      </c>
      <c r="D56" s="143">
        <f>'Feb 2026'!G113</f>
        <v>20115.382590000001</v>
      </c>
      <c r="E56" s="143">
        <f>'Mar 2026'!G113</f>
        <v>25311.480589999988</v>
      </c>
      <c r="F56" s="143">
        <f>'Abr 2026'!G113</f>
        <v>22016.41993</v>
      </c>
      <c r="G56" s="143">
        <f>'May 2026'!G113</f>
        <v>22015.70391</v>
      </c>
      <c r="H56" s="143">
        <f>'Jun 2026'!G113</f>
        <v>24776.871819999989</v>
      </c>
      <c r="I56" s="269">
        <f>'Jul 2026'!G113</f>
        <v>24170.83797000003</v>
      </c>
      <c r="J56" s="143">
        <f>'Ago 2026'!G113</f>
        <v>21594.325020000011</v>
      </c>
      <c r="K56" s="143">
        <f>'Sept 2026'!G113</f>
        <v>23869.564650000011</v>
      </c>
      <c r="L56" s="143">
        <f>'Oct 2025'!G121</f>
        <v>0</v>
      </c>
      <c r="M56" s="143">
        <f>'Nov2025'!G123</f>
        <v>0</v>
      </c>
      <c r="N56" s="143">
        <f>'Dic2025'!G123</f>
        <v>0</v>
      </c>
      <c r="P56" s="410"/>
      <c r="Q56" s="369"/>
      <c r="R56" s="369"/>
      <c r="S56" s="25"/>
      <c r="T56" s="25"/>
      <c r="U56" s="25"/>
      <c r="V56" s="25"/>
      <c r="W56" s="25"/>
      <c r="X56" s="25"/>
      <c r="Y56" s="25"/>
      <c r="Z56" s="25"/>
      <c r="AA56" s="25"/>
      <c r="AB56" s="25"/>
      <c r="AC56" s="25"/>
      <c r="AD56" s="25"/>
      <c r="AE56" s="25"/>
      <c r="AF56" s="25"/>
      <c r="AG56" s="25"/>
      <c r="AH56" s="25"/>
      <c r="AI56" s="25"/>
      <c r="AJ56" s="25"/>
      <c r="AK56" s="25"/>
      <c r="AL56" s="25"/>
      <c r="AM56" s="25"/>
      <c r="AN56" s="25"/>
      <c r="AO56" s="25"/>
      <c r="AP56" s="25"/>
      <c r="AQ56" s="25"/>
      <c r="AR56" s="25"/>
    </row>
    <row r="57" spans="1:44" ht="16.649999999999999" customHeight="1" x14ac:dyDescent="0.3">
      <c r="A57" s="108" t="s">
        <v>57</v>
      </c>
      <c r="B57" s="133">
        <f>SUM(C57:N57)</f>
        <v>33814.807650000243</v>
      </c>
      <c r="C57" s="143">
        <f>'Ene 2026'!G114</f>
        <v>3112.678760000063</v>
      </c>
      <c r="D57" s="143">
        <f>'Feb 2026'!G114</f>
        <v>2844.2517300000782</v>
      </c>
      <c r="E57" s="143">
        <f>'Mar 2026'!G114</f>
        <v>4470.4289400000735</v>
      </c>
      <c r="F57" s="143">
        <f>'Abr 2026'!G114</f>
        <v>3924.5777700000449</v>
      </c>
      <c r="G57" s="143">
        <f>'May 2026'!G114</f>
        <v>3508.7185900001032</v>
      </c>
      <c r="H57" s="143">
        <f>'Jun 2026'!G114</f>
        <v>3570.0213700000209</v>
      </c>
      <c r="I57" s="269">
        <f>'Jul 2026'!G114</f>
        <v>4098.3739100000539</v>
      </c>
      <c r="J57" s="143">
        <f>'Ago 2026'!G114</f>
        <v>3364.7871700000892</v>
      </c>
      <c r="K57" s="143">
        <f>'Sept 2026'!G114</f>
        <v>4920.9694099997123</v>
      </c>
      <c r="L57" s="143">
        <f>'Oct 2025'!G122</f>
        <v>0</v>
      </c>
      <c r="M57" s="143">
        <f>'Nov2025'!G124</f>
        <v>0</v>
      </c>
      <c r="N57" s="143">
        <f>'Dic2025'!G124</f>
        <v>0</v>
      </c>
      <c r="P57" s="410"/>
      <c r="Q57" s="163"/>
      <c r="R57" s="163"/>
      <c r="S57" s="25"/>
      <c r="T57" s="25"/>
      <c r="U57" s="25"/>
      <c r="V57" s="25"/>
      <c r="W57" s="25"/>
      <c r="X57" s="25"/>
      <c r="Y57" s="25"/>
      <c r="Z57" s="25"/>
      <c r="AA57" s="25"/>
      <c r="AB57" s="25"/>
      <c r="AC57" s="25"/>
      <c r="AD57" s="25"/>
      <c r="AE57" s="25"/>
      <c r="AF57" s="25"/>
      <c r="AG57" s="25"/>
      <c r="AH57" s="25"/>
      <c r="AI57" s="25"/>
      <c r="AJ57" s="25"/>
      <c r="AK57" s="25"/>
      <c r="AL57" s="25"/>
      <c r="AM57" s="25"/>
      <c r="AN57" s="25"/>
      <c r="AO57" s="25"/>
      <c r="AP57" s="25"/>
      <c r="AQ57" s="25"/>
      <c r="AR57" s="25"/>
    </row>
    <row r="58" spans="1:44" ht="16.649999999999999" customHeight="1" x14ac:dyDescent="0.3">
      <c r="A58" s="108" t="s">
        <v>58</v>
      </c>
      <c r="B58" s="133">
        <f>SUM(C58:N58)</f>
        <v>55175.563910002158</v>
      </c>
      <c r="C58" s="143">
        <f>'Ene 2026'!G115</f>
        <v>5183.5830400002114</v>
      </c>
      <c r="D58" s="143">
        <f>'Feb 2026'!G115</f>
        <v>5301.544770000266</v>
      </c>
      <c r="E58" s="143">
        <f>'Mar 2026'!G115</f>
        <v>7290.3373100002909</v>
      </c>
      <c r="F58" s="143">
        <f>'Abr 2026'!G115</f>
        <v>6626.6500100002349</v>
      </c>
      <c r="G58" s="143">
        <f>'May 2026'!G115</f>
        <v>5941.9537200002906</v>
      </c>
      <c r="H58" s="143">
        <f>'Jun 2026'!G115</f>
        <v>6003.8261400002584</v>
      </c>
      <c r="I58" s="269">
        <f>'Jul 2026'!G115</f>
        <v>6293.5496400002121</v>
      </c>
      <c r="J58" s="143">
        <f>'Ago 2026'!G115</f>
        <v>6358.5399800001878</v>
      </c>
      <c r="K58" s="143">
        <f>'Sept 2026'!G115</f>
        <v>6175.5793000002104</v>
      </c>
      <c r="L58" s="143">
        <f>'Oct 2025'!G123</f>
        <v>0</v>
      </c>
      <c r="M58" s="143">
        <f>'Nov2025'!G125</f>
        <v>0</v>
      </c>
      <c r="N58" s="143">
        <f>'Dic2025'!G125</f>
        <v>0</v>
      </c>
      <c r="P58" s="410"/>
      <c r="Q58" s="163"/>
      <c r="R58" s="163"/>
      <c r="S58" s="25"/>
      <c r="T58" s="25"/>
      <c r="U58" s="25"/>
      <c r="V58" s="25"/>
      <c r="W58" s="25"/>
      <c r="X58" s="25"/>
      <c r="Y58" s="25"/>
      <c r="Z58" s="25"/>
      <c r="AA58" s="25"/>
      <c r="AB58" s="25"/>
      <c r="AC58" s="25"/>
      <c r="AD58" s="25"/>
      <c r="AE58" s="25"/>
      <c r="AF58" s="25"/>
      <c r="AG58" s="25"/>
      <c r="AH58" s="25"/>
      <c r="AI58" s="25"/>
      <c r="AJ58" s="25"/>
      <c r="AK58" s="25"/>
      <c r="AL58" s="25"/>
      <c r="AM58" s="25"/>
      <c r="AN58" s="25"/>
      <c r="AO58" s="25"/>
      <c r="AP58" s="25"/>
      <c r="AQ58" s="25"/>
      <c r="AR58" s="25"/>
    </row>
    <row r="59" spans="1:44" ht="16.649999999999999" customHeight="1" x14ac:dyDescent="0.3">
      <c r="A59" s="146" t="s">
        <v>142</v>
      </c>
      <c r="B59" s="242">
        <f>SUM(C59:N59)</f>
        <v>14397.510229999998</v>
      </c>
      <c r="C59" s="147">
        <f>'Ene 2026'!G116</f>
        <v>1437.3649700000001</v>
      </c>
      <c r="D59" s="147">
        <f>'Feb 2026'!G116</f>
        <v>1817.26665</v>
      </c>
      <c r="E59" s="147">
        <f>'Mar 2026'!G116</f>
        <v>2397.8216400000001</v>
      </c>
      <c r="F59" s="147">
        <f>'Abr 2026'!G116</f>
        <v>1532.48711</v>
      </c>
      <c r="G59" s="147">
        <f>'May 2026'!G116</f>
        <v>1449.91876</v>
      </c>
      <c r="H59" s="147">
        <f>'Jun 2026'!G116</f>
        <v>1354.6343699999991</v>
      </c>
      <c r="I59" s="147">
        <f>'Jul 2026'!G116</f>
        <v>1549.791989999999</v>
      </c>
      <c r="J59" s="147">
        <f>'Ago 2026'!G116</f>
        <v>1401.9467799999991</v>
      </c>
      <c r="K59" s="147">
        <f>'Sept 2026'!G116</f>
        <v>1456.2779600000001</v>
      </c>
      <c r="L59" s="147">
        <f>'Oct 2025'!G124</f>
        <v>0</v>
      </c>
      <c r="M59" s="147">
        <f>'Nov2025'!G126</f>
        <v>0</v>
      </c>
      <c r="N59" s="147">
        <f>'Dic2025'!G126</f>
        <v>0</v>
      </c>
      <c r="P59" s="410"/>
      <c r="Q59" s="163"/>
      <c r="R59" s="163"/>
      <c r="S59" s="25"/>
      <c r="T59" s="25"/>
      <c r="U59" s="25"/>
      <c r="V59" s="25"/>
      <c r="W59" s="25"/>
      <c r="X59" s="25"/>
      <c r="Y59" s="25"/>
      <c r="Z59" s="25"/>
      <c r="AA59" s="25"/>
      <c r="AB59" s="25"/>
      <c r="AC59" s="25"/>
      <c r="AD59" s="25"/>
      <c r="AE59" s="25"/>
      <c r="AF59" s="25"/>
      <c r="AG59" s="25"/>
      <c r="AH59" s="25"/>
      <c r="AI59" s="25"/>
      <c r="AJ59" s="25"/>
      <c r="AK59" s="25"/>
      <c r="AL59" s="25"/>
      <c r="AM59" s="25"/>
      <c r="AN59" s="25"/>
      <c r="AO59" s="25"/>
      <c r="AP59" s="25"/>
      <c r="AQ59" s="25"/>
      <c r="AR59" s="25"/>
    </row>
    <row r="60" spans="1:44" ht="8.4" customHeight="1" x14ac:dyDescent="0.3">
      <c r="A60" s="11"/>
      <c r="B60" s="135"/>
      <c r="C60" s="135"/>
      <c r="D60" s="135"/>
      <c r="E60" s="151"/>
      <c r="F60" s="151"/>
      <c r="G60" s="151"/>
      <c r="H60" s="151"/>
      <c r="I60" s="151"/>
      <c r="J60" s="151"/>
      <c r="K60" s="151"/>
      <c r="L60" s="151"/>
      <c r="M60" s="151"/>
      <c r="N60" s="151"/>
      <c r="P60" s="207"/>
      <c r="Q60" s="163"/>
      <c r="R60" s="163"/>
      <c r="S60" s="25"/>
      <c r="T60" s="25"/>
      <c r="U60" s="25"/>
      <c r="V60" s="25"/>
      <c r="W60" s="25"/>
      <c r="X60" s="25"/>
      <c r="Y60" s="25"/>
      <c r="Z60" s="25"/>
      <c r="AA60" s="25"/>
      <c r="AB60" s="25"/>
      <c r="AC60" s="25"/>
      <c r="AD60" s="25"/>
      <c r="AE60" s="25"/>
      <c r="AF60" s="25"/>
      <c r="AG60" s="25"/>
      <c r="AH60" s="25"/>
      <c r="AI60" s="25"/>
      <c r="AJ60" s="25"/>
      <c r="AK60" s="25"/>
      <c r="AL60" s="25"/>
      <c r="AM60" s="25"/>
      <c r="AN60" s="25"/>
      <c r="AO60" s="25"/>
      <c r="AP60" s="25"/>
      <c r="AQ60" s="25"/>
      <c r="AR60" s="25"/>
    </row>
    <row r="61" spans="1:44" x14ac:dyDescent="0.3">
      <c r="A61" s="337" t="s">
        <v>94</v>
      </c>
      <c r="B61" s="340">
        <f>SUM(C61:N61)</f>
        <v>322.37831000000006</v>
      </c>
      <c r="C61" s="338">
        <f>'Ene 2026'!G123</f>
        <v>70.462040000000002</v>
      </c>
      <c r="D61" s="338">
        <f>'Feb 2026'!G123</f>
        <v>57.561690000000013</v>
      </c>
      <c r="E61" s="338">
        <f>'Mar 2026'!G123</f>
        <v>39.869669999999999</v>
      </c>
      <c r="F61" s="338">
        <f>'Abr 2026'!G123</f>
        <v>36.776919999999997</v>
      </c>
      <c r="G61" s="338">
        <f>'May 2026'!G123</f>
        <v>27.03434</v>
      </c>
      <c r="H61" s="338">
        <f>'Jun 2026'!G123</f>
        <v>24.822130000000001</v>
      </c>
      <c r="I61" s="338">
        <f>'Jul 2026'!G123</f>
        <v>48.905589999999997</v>
      </c>
      <c r="J61" s="417">
        <f>'Ago 2026'!G123</f>
        <v>3.7098100000000001</v>
      </c>
      <c r="K61" s="417">
        <f>'Sept 2026'!G123</f>
        <v>13.23612</v>
      </c>
      <c r="L61" s="338">
        <f>'Mar 2026'!N123</f>
        <v>0</v>
      </c>
      <c r="M61" s="338">
        <f>'Mar 2026'!O123</f>
        <v>0</v>
      </c>
      <c r="N61" s="338">
        <f>'Mar 2026'!P123</f>
        <v>0</v>
      </c>
      <c r="P61" s="207"/>
      <c r="Q61" s="163"/>
      <c r="R61" s="163"/>
      <c r="S61" s="25"/>
      <c r="T61" s="25"/>
      <c r="U61" s="25"/>
      <c r="V61" s="25"/>
      <c r="W61" s="25"/>
      <c r="X61" s="25"/>
      <c r="Y61" s="25"/>
      <c r="Z61" s="25"/>
      <c r="AA61" s="25"/>
      <c r="AB61" s="25"/>
      <c r="AC61" s="25"/>
      <c r="AD61" s="25"/>
      <c r="AE61" s="25"/>
      <c r="AF61" s="25"/>
      <c r="AG61" s="25"/>
      <c r="AH61" s="25"/>
      <c r="AI61" s="25"/>
      <c r="AJ61" s="25"/>
      <c r="AK61" s="25"/>
      <c r="AL61" s="25"/>
      <c r="AM61" s="25"/>
      <c r="AN61" s="25"/>
      <c r="AO61" s="25"/>
      <c r="AP61" s="25"/>
      <c r="AQ61" s="25"/>
      <c r="AR61" s="25"/>
    </row>
    <row r="62" spans="1:44" ht="15.6" x14ac:dyDescent="0.3">
      <c r="A62" s="339" t="s">
        <v>190</v>
      </c>
      <c r="B62" s="340">
        <f>SUM(C62:N62)</f>
        <v>150349.62114</v>
      </c>
      <c r="C62" s="338">
        <v>0</v>
      </c>
      <c r="D62" s="338">
        <f>'Feb 2026'!G124</f>
        <v>18075.487649999999</v>
      </c>
      <c r="E62" s="338">
        <f>'Mar 2026'!G124</f>
        <v>27938.28070000001</v>
      </c>
      <c r="F62" s="338">
        <f>'Abr 2026'!G124</f>
        <v>75529.792839999995</v>
      </c>
      <c r="G62" s="338">
        <f>'May 2026'!G124</f>
        <v>27872.49832000001</v>
      </c>
      <c r="H62" s="338">
        <f>'Jun 2026'!G124</f>
        <v>664.84041999999999</v>
      </c>
      <c r="I62" s="338">
        <f>'Jul 2026'!G124</f>
        <v>43.567030000000003</v>
      </c>
      <c r="J62" s="417">
        <f>'Ago 2026'!G124</f>
        <v>73.088650000000001</v>
      </c>
      <c r="K62" s="417">
        <f>'Sept 2026'!G124</f>
        <v>152.06553</v>
      </c>
      <c r="L62" s="338">
        <f>'Mar 2026'!N124</f>
        <v>0</v>
      </c>
      <c r="M62" s="338">
        <f>'Mar 2026'!O124</f>
        <v>0</v>
      </c>
      <c r="N62" s="338">
        <f>'Mar 2026'!P124</f>
        <v>0</v>
      </c>
      <c r="P62" s="207"/>
      <c r="Q62" s="163"/>
      <c r="R62" s="163"/>
      <c r="S62" s="25"/>
      <c r="T62" s="25"/>
      <c r="U62" s="25"/>
      <c r="V62" s="25"/>
      <c r="W62" s="25"/>
      <c r="X62" s="25"/>
      <c r="Y62" s="25"/>
      <c r="Z62" s="25"/>
      <c r="AA62" s="25"/>
      <c r="AB62" s="25"/>
      <c r="AC62" s="25"/>
      <c r="AD62" s="25"/>
      <c r="AE62" s="25"/>
      <c r="AF62" s="25"/>
      <c r="AG62" s="25"/>
      <c r="AH62" s="25"/>
      <c r="AI62" s="25"/>
      <c r="AJ62" s="25"/>
      <c r="AK62" s="25"/>
      <c r="AL62" s="25"/>
      <c r="AM62" s="25"/>
      <c r="AN62" s="25"/>
      <c r="AO62" s="25"/>
      <c r="AP62" s="25"/>
      <c r="AQ62" s="25"/>
      <c r="AR62" s="25"/>
    </row>
    <row r="63" spans="1:44" x14ac:dyDescent="0.3">
      <c r="A63" s="11"/>
      <c r="B63" s="135"/>
      <c r="C63" s="135"/>
      <c r="D63" s="135"/>
      <c r="E63" s="151"/>
      <c r="F63" s="151"/>
      <c r="G63" s="151"/>
      <c r="H63" s="151"/>
      <c r="I63" s="151"/>
      <c r="J63" s="151"/>
      <c r="K63" s="151"/>
      <c r="L63" s="151"/>
      <c r="M63" s="151"/>
      <c r="N63" s="151"/>
      <c r="P63" s="346"/>
      <c r="Q63" s="347"/>
      <c r="R63" s="163"/>
      <c r="S63" s="25"/>
      <c r="T63" s="25"/>
      <c r="U63" s="25"/>
      <c r="V63" s="25"/>
      <c r="W63" s="25"/>
      <c r="X63" s="25"/>
      <c r="Y63" s="25"/>
      <c r="Z63" s="25"/>
      <c r="AA63" s="25"/>
      <c r="AB63" s="25"/>
      <c r="AC63" s="25"/>
      <c r="AD63" s="25"/>
      <c r="AE63" s="25"/>
      <c r="AF63" s="25"/>
      <c r="AG63" s="25"/>
      <c r="AH63" s="25"/>
      <c r="AI63" s="25"/>
      <c r="AJ63" s="25"/>
      <c r="AK63" s="25"/>
      <c r="AL63" s="25"/>
      <c r="AM63" s="25"/>
      <c r="AN63" s="25"/>
      <c r="AO63" s="25"/>
      <c r="AP63" s="25"/>
      <c r="AQ63" s="25"/>
      <c r="AR63" s="25"/>
    </row>
    <row r="64" spans="1:44" x14ac:dyDescent="0.3">
      <c r="A64" s="11"/>
      <c r="B64" s="135"/>
      <c r="C64" s="135"/>
      <c r="D64" s="135"/>
      <c r="E64" s="151"/>
      <c r="F64" s="151"/>
      <c r="G64" s="151"/>
      <c r="H64" s="151"/>
      <c r="I64" s="151"/>
      <c r="J64" s="433"/>
      <c r="K64" s="434"/>
      <c r="L64" s="151"/>
      <c r="M64" s="151"/>
      <c r="N64" s="151"/>
      <c r="P64" s="25"/>
      <c r="Q64" s="347"/>
      <c r="R64" s="163"/>
      <c r="S64" s="25"/>
      <c r="T64" s="25"/>
      <c r="U64" s="25"/>
      <c r="V64" s="25"/>
      <c r="W64" s="25"/>
      <c r="X64" s="25"/>
      <c r="Y64" s="25"/>
      <c r="Z64" s="25"/>
      <c r="AA64" s="25"/>
      <c r="AB64" s="25"/>
      <c r="AC64" s="25"/>
      <c r="AD64" s="25"/>
      <c r="AE64" s="25"/>
      <c r="AF64" s="25"/>
      <c r="AG64" s="25"/>
      <c r="AH64" s="25"/>
      <c r="AI64" s="25"/>
      <c r="AJ64" s="25"/>
      <c r="AK64" s="25"/>
      <c r="AL64" s="25"/>
      <c r="AM64" s="25"/>
      <c r="AN64" s="25"/>
      <c r="AO64" s="25"/>
      <c r="AP64" s="25"/>
      <c r="AQ64" s="25"/>
      <c r="AR64" s="25"/>
    </row>
    <row r="65" spans="1:43" ht="21" customHeight="1" x14ac:dyDescent="0.25">
      <c r="A65" s="53" t="s">
        <v>143</v>
      </c>
      <c r="B65" s="58">
        <f>SUM(C65:N65)</f>
        <v>18793762.106319632</v>
      </c>
      <c r="C65" s="58">
        <f t="shared" ref="C65:D65" si="16">+C8+C20+C23+SUM(C47:C59)-C52-C53-C54-C55+C62+C61</f>
        <v>2298775.0316500058</v>
      </c>
      <c r="D65" s="58">
        <f t="shared" si="16"/>
        <v>1587961.3085500025</v>
      </c>
      <c r="E65" s="58">
        <f t="shared" ref="E65:J65" si="17">+E8+E20+E23+SUM(E47:E59)-E52-E53-E54-E55+E62+E61</f>
        <v>1991705.4870100063</v>
      </c>
      <c r="F65" s="58">
        <f t="shared" si="17"/>
        <v>2864090.9579000026</v>
      </c>
      <c r="G65" s="58">
        <f t="shared" si="17"/>
        <v>1951632.8059200027</v>
      </c>
      <c r="H65" s="58">
        <f t="shared" si="17"/>
        <v>1883584.8387700031</v>
      </c>
      <c r="I65" s="58">
        <f t="shared" si="17"/>
        <v>2002729.6427000053</v>
      </c>
      <c r="J65" s="58">
        <f t="shared" si="17"/>
        <v>2104139.4153400045</v>
      </c>
      <c r="K65" s="58">
        <f t="shared" ref="K65:N65" si="18">+K8+K20+K23+SUM(K47:K59)-K52-K53-K54-K55+K62+K61</f>
        <v>2109142.6184796016</v>
      </c>
      <c r="L65" s="58">
        <f t="shared" si="18"/>
        <v>0</v>
      </c>
      <c r="M65" s="58">
        <f t="shared" si="18"/>
        <v>0</v>
      </c>
      <c r="N65" s="58">
        <f t="shared" si="18"/>
        <v>0</v>
      </c>
      <c r="O65" s="406">
        <v>4.0512531995773315E-8</v>
      </c>
      <c r="P65" s="406">
        <v>1.6763806343078613E-8</v>
      </c>
      <c r="Q65" s="347"/>
      <c r="R65" s="163"/>
      <c r="S65" s="25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119"/>
      <c r="AE65" s="25"/>
      <c r="AF65" s="25"/>
      <c r="AG65" s="25"/>
      <c r="AH65" s="25"/>
      <c r="AI65" s="25"/>
      <c r="AJ65" s="25"/>
      <c r="AK65" s="25"/>
      <c r="AL65" s="25"/>
      <c r="AM65" s="25"/>
      <c r="AN65" s="25"/>
      <c r="AO65" s="25"/>
      <c r="AP65" s="25"/>
      <c r="AQ65" s="25"/>
    </row>
    <row r="66" spans="1:43" ht="16.649999999999999" customHeight="1" x14ac:dyDescent="0.3">
      <c r="A66" s="55" t="s">
        <v>27</v>
      </c>
      <c r="B66" s="140">
        <f t="shared" ref="B66:B73" si="19">SUM(C66:N66)</f>
        <v>2510649.8285999787</v>
      </c>
      <c r="C66" s="267">
        <f>'Ene 2026'!G131</f>
        <v>413985.1811299969</v>
      </c>
      <c r="D66" s="267">
        <f>'Feb 2026'!G131</f>
        <v>319197.7712099955</v>
      </c>
      <c r="E66" s="220">
        <f>'Mar 2026'!G131</f>
        <v>275382.91488999332</v>
      </c>
      <c r="F66" s="220">
        <f>'Abr 2026'!G131</f>
        <v>335040.24080999708</v>
      </c>
      <c r="G66" s="88">
        <f>'May 2026'!G131</f>
        <v>224785.67867000031</v>
      </c>
      <c r="H66" s="88">
        <f>'Jun 2026'!G131</f>
        <v>220372.9754299979</v>
      </c>
      <c r="I66" s="210">
        <f>+'Jul 2026'!G131</f>
        <v>228904.4182299996</v>
      </c>
      <c r="J66" s="210">
        <f>'Ago 2026'!G131</f>
        <v>213651.24127000009</v>
      </c>
      <c r="K66" s="210">
        <f>'Sept 2026'!G131</f>
        <v>279329.40695999807</v>
      </c>
      <c r="L66" s="210">
        <f>'Oct 2025'!G139</f>
        <v>0</v>
      </c>
      <c r="M66" s="210">
        <f>'Nov2025'!G141</f>
        <v>0</v>
      </c>
      <c r="N66" s="210">
        <f>'Dic2025'!G141</f>
        <v>0</v>
      </c>
      <c r="P66" s="348"/>
      <c r="Q66" s="347"/>
      <c r="R66" s="163"/>
      <c r="S66" s="25"/>
      <c r="T66" s="25"/>
      <c r="U66" s="25"/>
      <c r="V66" s="25"/>
      <c r="W66" s="25"/>
      <c r="X66" s="25"/>
      <c r="Y66" s="25"/>
      <c r="Z66" s="25"/>
      <c r="AA66" s="25"/>
      <c r="AB66" s="25"/>
      <c r="AC66" s="25"/>
      <c r="AD66" s="25"/>
      <c r="AE66" s="25"/>
      <c r="AF66" s="25"/>
      <c r="AG66" s="25"/>
      <c r="AH66" s="25"/>
      <c r="AI66" s="25"/>
      <c r="AJ66" s="25"/>
      <c r="AK66" s="25"/>
      <c r="AL66" s="25"/>
      <c r="AM66" s="25"/>
      <c r="AN66" s="25"/>
      <c r="AO66" s="25"/>
      <c r="AP66" s="25"/>
      <c r="AQ66" s="25"/>
    </row>
    <row r="67" spans="1:43" ht="14.4" customHeight="1" x14ac:dyDescent="0.3">
      <c r="A67" s="55" t="s">
        <v>28</v>
      </c>
      <c r="B67" s="140">
        <f t="shared" si="19"/>
        <v>46159.126870000007</v>
      </c>
      <c r="C67" s="267">
        <f>'Ene 2026'!G132</f>
        <v>7203.3786799999953</v>
      </c>
      <c r="D67" s="267">
        <f>'Feb 2026'!G132</f>
        <v>4862.2833300000029</v>
      </c>
      <c r="E67" s="220">
        <f>'Mar 2026'!G132</f>
        <v>4571.8758100000014</v>
      </c>
      <c r="F67" s="220">
        <f>'Abr 2026'!G132</f>
        <v>4647.8010199999944</v>
      </c>
      <c r="G67" s="88">
        <f>'May 2026'!G132</f>
        <v>4772.3897900000029</v>
      </c>
      <c r="H67" s="88">
        <f>'Jun 2026'!G132</f>
        <v>4905.1916700000038</v>
      </c>
      <c r="I67" s="210">
        <f>+'Jul 2026'!G132</f>
        <v>5088.6995199999992</v>
      </c>
      <c r="J67" s="210">
        <f>'Ago 2026'!G132</f>
        <v>5315.6280500000048</v>
      </c>
      <c r="K67" s="210">
        <f>'Sept 2026'!G132</f>
        <v>4791.8789999999999</v>
      </c>
      <c r="L67" s="210">
        <f>'Oct 2025'!G140</f>
        <v>0</v>
      </c>
      <c r="M67" s="210">
        <f>'Nov2025'!G142</f>
        <v>0</v>
      </c>
      <c r="N67" s="210">
        <f>'Dic2025'!G142</f>
        <v>0</v>
      </c>
      <c r="P67" s="287"/>
      <c r="Q67" s="163"/>
      <c r="R67" s="163"/>
      <c r="S67" s="25"/>
      <c r="T67" s="25"/>
      <c r="U67" s="25"/>
      <c r="V67" s="25"/>
      <c r="W67" s="25"/>
      <c r="X67" s="25"/>
      <c r="Y67" s="25"/>
      <c r="Z67" s="25"/>
      <c r="AA67" s="25"/>
      <c r="AB67" s="25"/>
      <c r="AC67" s="25"/>
      <c r="AD67" s="25"/>
      <c r="AE67" s="25"/>
      <c r="AF67" s="25"/>
      <c r="AG67" s="25"/>
      <c r="AH67" s="25"/>
      <c r="AI67" s="25"/>
      <c r="AJ67" s="25"/>
      <c r="AK67" s="25"/>
      <c r="AL67" s="25"/>
      <c r="AM67" s="25"/>
      <c r="AN67" s="25"/>
      <c r="AO67" s="25"/>
      <c r="AP67" s="25"/>
      <c r="AQ67" s="25"/>
    </row>
    <row r="68" spans="1:43" ht="21.75" customHeight="1" x14ac:dyDescent="0.3">
      <c r="A68" s="44" t="s">
        <v>121</v>
      </c>
      <c r="B68" s="58">
        <f>SUM(C68:N68)</f>
        <v>16236953.150849655</v>
      </c>
      <c r="C68" s="59">
        <f>+C65-C66-C67</f>
        <v>1877586.4718400089</v>
      </c>
      <c r="D68" s="59">
        <f>+D65-D66-D67</f>
        <v>1263901.254010007</v>
      </c>
      <c r="E68" s="59">
        <f t="shared" ref="E68" si="20">+E65-E66-E67</f>
        <v>1711750.6963100128</v>
      </c>
      <c r="F68" s="59">
        <f t="shared" ref="F68" si="21">+F65-F66-F67</f>
        <v>2524402.9160700054</v>
      </c>
      <c r="G68" s="59">
        <f>+G65-G66-G67</f>
        <v>1722074.7374600025</v>
      </c>
      <c r="H68" s="59">
        <f>+H65-H66-H67</f>
        <v>1658306.6716700052</v>
      </c>
      <c r="I68" s="59">
        <f t="shared" ref="I68:N68" si="22">+I65-I66-I67</f>
        <v>1768736.5249500058</v>
      </c>
      <c r="J68" s="59">
        <f t="shared" si="22"/>
        <v>1885172.5460200044</v>
      </c>
      <c r="K68" s="59">
        <f t="shared" si="22"/>
        <v>1825021.3325196037</v>
      </c>
      <c r="L68" s="59">
        <f t="shared" si="22"/>
        <v>0</v>
      </c>
      <c r="M68" s="59">
        <f t="shared" si="22"/>
        <v>0</v>
      </c>
      <c r="N68" s="59">
        <f t="shared" si="22"/>
        <v>0</v>
      </c>
      <c r="P68" s="287"/>
      <c r="Q68" s="163"/>
      <c r="R68" s="163"/>
      <c r="S68" s="25"/>
      <c r="T68" s="25"/>
      <c r="U68" s="25"/>
      <c r="V68" s="25"/>
      <c r="W68" s="25"/>
      <c r="X68" s="25"/>
      <c r="Y68" s="25"/>
      <c r="Z68" s="25"/>
      <c r="AA68" s="25"/>
      <c r="AB68" s="25"/>
      <c r="AC68" s="25"/>
      <c r="AD68" s="25"/>
      <c r="AE68" s="25"/>
      <c r="AF68" s="25"/>
      <c r="AG68" s="25"/>
      <c r="AH68" s="25"/>
      <c r="AI68" s="25"/>
      <c r="AJ68" s="25"/>
      <c r="AK68" s="25"/>
      <c r="AL68" s="25"/>
      <c r="AM68" s="25"/>
      <c r="AN68" s="25"/>
      <c r="AO68" s="25"/>
      <c r="AP68" s="25"/>
      <c r="AQ68" s="25"/>
    </row>
    <row r="69" spans="1:43" ht="14.4" customHeight="1" x14ac:dyDescent="0.3">
      <c r="A69" s="52" t="s">
        <v>36</v>
      </c>
      <c r="B69" s="133">
        <f>SUM(C69:N69)</f>
        <v>565624.30529000028</v>
      </c>
      <c r="C69" s="268">
        <f t="shared" ref="C69:H69" si="23">C70+C71+C72</f>
        <v>17718.742780000128</v>
      </c>
      <c r="D69" s="269">
        <f t="shared" si="23"/>
        <v>24432.389830000247</v>
      </c>
      <c r="E69" s="143">
        <f t="shared" si="23"/>
        <v>56394.945679999997</v>
      </c>
      <c r="F69" s="269">
        <f t="shared" ref="F69" si="24">F70+F71+F72</f>
        <v>35951.745080000001</v>
      </c>
      <c r="G69" s="269">
        <f t="shared" si="23"/>
        <v>115910.42035</v>
      </c>
      <c r="H69" s="269">
        <f t="shared" si="23"/>
        <v>59067.711559999996</v>
      </c>
      <c r="I69" s="269">
        <f t="shared" ref="I69:N69" si="25">I70+I71+I72</f>
        <v>74383.398400000005</v>
      </c>
      <c r="J69" s="269">
        <f t="shared" si="25"/>
        <v>92501.206610000008</v>
      </c>
      <c r="K69" s="269">
        <f t="shared" si="25"/>
        <v>89263.744999999995</v>
      </c>
      <c r="L69" s="269">
        <f t="shared" si="25"/>
        <v>0</v>
      </c>
      <c r="M69" s="269">
        <f t="shared" si="25"/>
        <v>0</v>
      </c>
      <c r="N69" s="269">
        <f t="shared" si="25"/>
        <v>0</v>
      </c>
      <c r="P69" s="180"/>
      <c r="Q69" s="163"/>
      <c r="R69" s="163"/>
      <c r="S69" s="25"/>
      <c r="T69" s="25"/>
      <c r="U69" s="25"/>
      <c r="V69" s="25"/>
      <c r="W69" s="25"/>
      <c r="X69" s="25"/>
      <c r="Y69" s="25"/>
      <c r="Z69" s="25"/>
      <c r="AA69" s="25"/>
      <c r="AB69" s="25"/>
      <c r="AC69" s="25"/>
      <c r="AD69" s="25"/>
      <c r="AE69" s="25"/>
      <c r="AF69" s="25"/>
      <c r="AG69" s="25"/>
      <c r="AH69" s="25"/>
      <c r="AI69" s="25"/>
      <c r="AJ69" s="25"/>
      <c r="AK69" s="25"/>
      <c r="AL69" s="25"/>
      <c r="AM69" s="25"/>
      <c r="AN69" s="25"/>
      <c r="AO69" s="25"/>
      <c r="AP69" s="25"/>
      <c r="AQ69" s="25"/>
    </row>
    <row r="70" spans="1:43" ht="14.4" customHeight="1" outlineLevel="1" x14ac:dyDescent="0.3">
      <c r="A70" s="57" t="s">
        <v>31</v>
      </c>
      <c r="B70" s="140">
        <f>SUM(C70:N70)</f>
        <v>126333.92129999999</v>
      </c>
      <c r="C70" s="220">
        <v>9965.9786499999991</v>
      </c>
      <c r="D70" s="220">
        <v>9472.9663099999834</v>
      </c>
      <c r="E70" s="199">
        <v>11967.26446</v>
      </c>
      <c r="F70" s="220">
        <v>9422.8106499999994</v>
      </c>
      <c r="G70" s="210">
        <v>9028.9114699999991</v>
      </c>
      <c r="H70" s="210">
        <v>16875.45638</v>
      </c>
      <c r="I70" s="210">
        <v>35667.866780000004</v>
      </c>
      <c r="J70" s="418">
        <v>13892.44515</v>
      </c>
      <c r="K70" s="210">
        <v>10040.221449999999</v>
      </c>
      <c r="L70" s="210"/>
      <c r="M70" s="210"/>
      <c r="N70" s="210"/>
      <c r="P70" s="180"/>
      <c r="Q70" s="163"/>
      <c r="R70" s="163"/>
      <c r="S70" s="25"/>
      <c r="T70" s="25"/>
      <c r="U70" s="25"/>
      <c r="V70" s="25"/>
      <c r="W70" s="25"/>
      <c r="X70" s="25"/>
      <c r="Y70" s="25"/>
      <c r="Z70" s="25"/>
      <c r="AA70" s="25"/>
      <c r="AB70" s="25"/>
      <c r="AC70" s="25"/>
      <c r="AD70" s="25"/>
      <c r="AE70" s="25"/>
      <c r="AF70" s="25"/>
      <c r="AG70" s="25"/>
      <c r="AH70" s="25"/>
      <c r="AI70" s="25"/>
      <c r="AJ70" s="25"/>
      <c r="AK70" s="25"/>
      <c r="AL70" s="25"/>
      <c r="AM70" s="25"/>
      <c r="AN70" s="25"/>
      <c r="AO70" s="25"/>
      <c r="AP70" s="25"/>
      <c r="AQ70" s="25"/>
    </row>
    <row r="71" spans="1:43" ht="14.4" customHeight="1" outlineLevel="1" x14ac:dyDescent="0.3">
      <c r="A71" s="57" t="s">
        <v>30</v>
      </c>
      <c r="B71" s="140">
        <f>SUM(C71:N71)</f>
        <v>438567.13711000036</v>
      </c>
      <c r="C71" s="220">
        <v>7751.0793000001249</v>
      </c>
      <c r="D71" s="220">
        <v>14959.423520000266</v>
      </c>
      <c r="E71" s="199">
        <v>44353.775589999997</v>
      </c>
      <c r="F71" s="220">
        <v>26521.6253</v>
      </c>
      <c r="G71" s="211">
        <v>106673.29453</v>
      </c>
      <c r="H71" s="211">
        <v>42191.447749999999</v>
      </c>
      <c r="I71" s="211">
        <v>38426.22208</v>
      </c>
      <c r="J71" s="419">
        <v>78608.158240000004</v>
      </c>
      <c r="K71" s="211">
        <v>79082.110799999995</v>
      </c>
      <c r="L71" s="211"/>
      <c r="M71" s="211"/>
      <c r="N71" s="211"/>
      <c r="P71" s="180"/>
      <c r="Q71" s="163"/>
      <c r="R71" s="163"/>
      <c r="S71" s="25"/>
      <c r="T71" s="25"/>
      <c r="U71" s="25"/>
      <c r="V71" s="25"/>
      <c r="W71" s="25"/>
      <c r="X71" s="25"/>
      <c r="Y71" s="25"/>
      <c r="Z71" s="25"/>
      <c r="AA71" s="25"/>
      <c r="AB71" s="25"/>
      <c r="AC71" s="25"/>
      <c r="AD71" s="25"/>
      <c r="AE71" s="25"/>
      <c r="AF71" s="25"/>
      <c r="AG71" s="25"/>
      <c r="AH71" s="25"/>
      <c r="AI71" s="25"/>
      <c r="AJ71" s="25"/>
      <c r="AK71" s="25"/>
      <c r="AL71" s="25"/>
      <c r="AM71" s="25"/>
      <c r="AN71" s="25"/>
      <c r="AO71" s="25"/>
      <c r="AP71" s="25"/>
      <c r="AQ71" s="25"/>
    </row>
    <row r="72" spans="1:43" ht="14.4" customHeight="1" outlineLevel="1" x14ac:dyDescent="0.3">
      <c r="A72" s="57" t="s">
        <v>29</v>
      </c>
      <c r="B72" s="140">
        <f>SUM(C72:N72)</f>
        <v>723.24688000000356</v>
      </c>
      <c r="C72" s="220">
        <v>1.6848300000010059</v>
      </c>
      <c r="D72" s="220">
        <v>0</v>
      </c>
      <c r="E72" s="111">
        <v>73.905630000001111</v>
      </c>
      <c r="F72" s="270">
        <v>7.3091300000014598</v>
      </c>
      <c r="G72" s="111">
        <v>208.21434999999997</v>
      </c>
      <c r="H72" s="111">
        <v>0.80743000000000009</v>
      </c>
      <c r="I72" s="111">
        <v>289.30954000000003</v>
      </c>
      <c r="J72" s="270">
        <v>0.60321999999999998</v>
      </c>
      <c r="K72" s="111">
        <v>141.41274999999999</v>
      </c>
      <c r="L72" s="111"/>
      <c r="M72" s="111"/>
      <c r="N72" s="111"/>
      <c r="P72" s="180"/>
      <c r="Q72" s="163"/>
      <c r="R72" s="163"/>
      <c r="S72" s="25"/>
      <c r="T72" s="25"/>
      <c r="U72" s="25"/>
      <c r="V72" s="25"/>
      <c r="W72" s="25"/>
      <c r="X72" s="25"/>
      <c r="Y72" s="25"/>
      <c r="Z72" s="25"/>
      <c r="AA72" s="25"/>
      <c r="AB72" s="25"/>
      <c r="AC72" s="25"/>
      <c r="AD72" s="25"/>
      <c r="AE72" s="25"/>
      <c r="AF72" s="25"/>
      <c r="AG72" s="25"/>
      <c r="AH72" s="25"/>
      <c r="AI72" s="25"/>
      <c r="AJ72" s="25"/>
      <c r="AK72" s="25"/>
      <c r="AL72" s="25"/>
      <c r="AM72" s="25"/>
      <c r="AN72" s="25"/>
      <c r="AO72" s="25"/>
      <c r="AP72" s="25"/>
      <c r="AQ72" s="25"/>
    </row>
    <row r="73" spans="1:43" ht="20.25" customHeight="1" x14ac:dyDescent="0.3">
      <c r="A73" s="54" t="s">
        <v>56</v>
      </c>
      <c r="B73" s="58">
        <f t="shared" si="19"/>
        <v>15671328.845559657</v>
      </c>
      <c r="C73" s="60">
        <f>+C68-C69</f>
        <v>1859867.7290600087</v>
      </c>
      <c r="D73" s="60">
        <f>+D68-D69</f>
        <v>1239468.8641800068</v>
      </c>
      <c r="E73" s="60">
        <f t="shared" ref="E73" si="26">+E68-E69</f>
        <v>1655355.7506300129</v>
      </c>
      <c r="F73" s="60">
        <f t="shared" ref="F73" si="27">+F68-F69</f>
        <v>2488451.1709900056</v>
      </c>
      <c r="G73" s="60">
        <f>+G68-G69</f>
        <v>1606164.3171100025</v>
      </c>
      <c r="H73" s="60">
        <f>+H68-H69</f>
        <v>1599238.9601100052</v>
      </c>
      <c r="I73" s="60">
        <f t="shared" ref="I73:J73" si="28">+I68-I69</f>
        <v>1694353.1265500057</v>
      </c>
      <c r="J73" s="60">
        <f t="shared" si="28"/>
        <v>1792671.3394100044</v>
      </c>
      <c r="K73" s="60">
        <f>+K68-K69</f>
        <v>1735757.5875196038</v>
      </c>
      <c r="L73" s="60">
        <f>+L68-L69</f>
        <v>0</v>
      </c>
      <c r="M73" s="60">
        <f>+M68-M69</f>
        <v>0</v>
      </c>
      <c r="N73" s="60">
        <f>+N68-N69</f>
        <v>0</v>
      </c>
      <c r="Q73" s="163"/>
      <c r="R73" s="163"/>
      <c r="S73" s="25"/>
      <c r="T73" s="25"/>
      <c r="U73" s="25"/>
      <c r="V73" s="25"/>
      <c r="W73" s="25"/>
      <c r="X73" s="25"/>
      <c r="Y73" s="25"/>
      <c r="Z73" s="25"/>
      <c r="AA73" s="25"/>
      <c r="AB73" s="25"/>
      <c r="AC73" s="25"/>
      <c r="AD73" s="25"/>
      <c r="AE73" s="25"/>
      <c r="AF73" s="25"/>
      <c r="AG73" s="25"/>
      <c r="AH73" s="25"/>
      <c r="AI73" s="25"/>
      <c r="AJ73" s="25"/>
      <c r="AK73" s="25"/>
      <c r="AL73" s="25"/>
      <c r="AM73" s="25"/>
      <c r="AN73" s="25"/>
      <c r="AO73" s="25"/>
      <c r="AP73" s="25"/>
      <c r="AQ73" s="25"/>
    </row>
    <row r="74" spans="1:43" customFormat="1" x14ac:dyDescent="0.3">
      <c r="A74" s="533"/>
      <c r="B74" s="533"/>
      <c r="C74" s="533"/>
      <c r="D74" s="533"/>
      <c r="E74" s="533"/>
      <c r="F74" s="533"/>
      <c r="G74" s="533"/>
      <c r="H74" s="533"/>
      <c r="I74" s="154"/>
      <c r="J74" s="154"/>
      <c r="K74" s="154"/>
      <c r="L74" s="154"/>
      <c r="M74" s="154"/>
      <c r="N74" s="154"/>
      <c r="P74" s="1"/>
      <c r="Q74" s="182"/>
      <c r="R74" s="182"/>
    </row>
    <row r="75" spans="1:43" customFormat="1" x14ac:dyDescent="0.3">
      <c r="A75" s="113"/>
      <c r="B75" s="405"/>
      <c r="C75" s="405"/>
      <c r="D75" s="405"/>
      <c r="E75" s="405"/>
      <c r="F75" s="405"/>
      <c r="G75" s="405"/>
      <c r="H75" s="405"/>
      <c r="I75" s="405"/>
      <c r="J75" s="405"/>
      <c r="K75" s="405"/>
      <c r="L75" s="405"/>
      <c r="M75" s="405"/>
      <c r="N75" s="405"/>
      <c r="P75" s="182"/>
      <c r="Q75" s="182"/>
      <c r="R75" s="182"/>
    </row>
    <row r="76" spans="1:43" x14ac:dyDescent="0.3">
      <c r="A76" s="291"/>
      <c r="B76" s="405"/>
      <c r="C76" s="404"/>
      <c r="D76" s="404"/>
      <c r="E76" s="404"/>
      <c r="F76" s="404"/>
      <c r="G76" s="404"/>
      <c r="H76" s="404"/>
      <c r="I76" s="311"/>
      <c r="J76" s="310"/>
      <c r="K76" s="311"/>
      <c r="L76" s="310"/>
      <c r="M76" s="293"/>
      <c r="N76" s="292"/>
      <c r="P76" s="25"/>
      <c r="Q76" s="163"/>
      <c r="R76" s="163"/>
      <c r="S76" s="25"/>
      <c r="T76" s="25"/>
      <c r="U76" s="25"/>
      <c r="V76" s="25"/>
      <c r="W76" s="25"/>
      <c r="X76" s="25"/>
      <c r="Y76" s="25"/>
      <c r="Z76" s="25"/>
      <c r="AA76" s="25"/>
      <c r="AB76" s="25"/>
      <c r="AC76" s="25"/>
      <c r="AD76" s="25"/>
      <c r="AE76" s="25"/>
      <c r="AF76" s="25"/>
      <c r="AG76" s="25"/>
      <c r="AH76" s="25"/>
      <c r="AI76" s="25"/>
      <c r="AJ76" s="25"/>
      <c r="AK76" s="25"/>
      <c r="AL76" s="25"/>
      <c r="AM76" s="25"/>
      <c r="AN76" s="25"/>
      <c r="AO76" s="25"/>
      <c r="AP76" s="25"/>
      <c r="AQ76" s="25"/>
    </row>
    <row r="77" spans="1:43" x14ac:dyDescent="0.3">
      <c r="A77" s="509" t="s">
        <v>92</v>
      </c>
      <c r="B77" s="509"/>
      <c r="C77" s="509"/>
      <c r="D77" s="509"/>
      <c r="E77" s="509"/>
      <c r="F77" s="509"/>
      <c r="G77" s="288"/>
      <c r="H77" s="318"/>
      <c r="I77" s="288"/>
      <c r="J77" s="288"/>
      <c r="K77" s="288"/>
      <c r="L77" s="288"/>
      <c r="M77" s="309">
        <f>M75*1000</f>
        <v>0</v>
      </c>
      <c r="N77" s="155"/>
      <c r="P77" s="193"/>
      <c r="Q77" s="193"/>
      <c r="R77" s="183"/>
      <c r="S77" s="25"/>
      <c r="T77" s="25"/>
      <c r="U77" s="25"/>
      <c r="V77" s="25"/>
      <c r="W77" s="25"/>
      <c r="X77" s="25"/>
      <c r="Y77" s="25"/>
      <c r="Z77" s="25"/>
      <c r="AA77" s="25"/>
      <c r="AB77" s="25"/>
      <c r="AC77" s="25"/>
      <c r="AD77" s="25"/>
      <c r="AE77" s="25"/>
      <c r="AF77" s="25"/>
      <c r="AG77" s="25"/>
      <c r="AH77" s="25"/>
      <c r="AI77" s="25"/>
      <c r="AJ77" s="25"/>
      <c r="AK77" s="25"/>
      <c r="AL77" s="25"/>
      <c r="AM77" s="25"/>
      <c r="AN77" s="25"/>
      <c r="AO77" s="25"/>
      <c r="AP77" s="25"/>
      <c r="AQ77" s="25"/>
    </row>
    <row r="78" spans="1:43" x14ac:dyDescent="0.3">
      <c r="A78" s="503" t="s">
        <v>141</v>
      </c>
      <c r="B78" s="503"/>
      <c r="C78" s="503"/>
      <c r="E78" s="155"/>
      <c r="F78" s="155"/>
      <c r="G78" s="155"/>
      <c r="H78" s="176"/>
      <c r="I78" s="288"/>
      <c r="J78" s="223"/>
      <c r="K78" s="155"/>
      <c r="L78" s="155"/>
      <c r="M78" s="155"/>
      <c r="N78" s="155"/>
      <c r="P78" s="25"/>
      <c r="Q78" s="163"/>
      <c r="R78" s="163"/>
      <c r="S78" s="25"/>
      <c r="T78" s="25"/>
      <c r="U78" s="25"/>
      <c r="V78" s="25"/>
      <c r="W78" s="25"/>
      <c r="X78" s="25"/>
      <c r="Y78" s="25"/>
      <c r="Z78" s="25"/>
      <c r="AA78" s="25"/>
      <c r="AB78" s="25"/>
      <c r="AC78" s="25"/>
      <c r="AD78" s="25"/>
      <c r="AE78" s="25"/>
      <c r="AF78" s="25"/>
      <c r="AG78" s="25"/>
      <c r="AH78" s="25"/>
      <c r="AI78" s="25"/>
      <c r="AJ78" s="25"/>
      <c r="AK78" s="25"/>
      <c r="AL78" s="25"/>
      <c r="AM78" s="25"/>
      <c r="AN78" s="25"/>
      <c r="AO78" s="25"/>
      <c r="AP78" s="25"/>
      <c r="AQ78" s="25"/>
    </row>
    <row r="79" spans="1:43" x14ac:dyDescent="0.3">
      <c r="A79" s="503" t="s">
        <v>59</v>
      </c>
      <c r="B79" s="503"/>
      <c r="C79" s="503"/>
      <c r="E79" s="155"/>
      <c r="F79" s="155"/>
      <c r="G79" s="155"/>
      <c r="H79" s="176"/>
      <c r="I79" s="288"/>
      <c r="J79" s="155"/>
      <c r="K79" s="155"/>
      <c r="L79" s="155"/>
      <c r="M79" s="155"/>
      <c r="N79" s="155">
        <v>1000</v>
      </c>
      <c r="P79" s="25"/>
      <c r="Q79" s="163"/>
      <c r="R79" s="163"/>
      <c r="S79" s="25"/>
      <c r="T79" s="25"/>
      <c r="U79" s="25"/>
      <c r="V79" s="25"/>
      <c r="W79" s="25"/>
      <c r="X79" s="25"/>
      <c r="Y79" s="25"/>
      <c r="Z79" s="25"/>
      <c r="AA79" s="25"/>
      <c r="AB79" s="25"/>
      <c r="AC79" s="25"/>
      <c r="AD79" s="25"/>
      <c r="AE79" s="25"/>
      <c r="AF79" s="25"/>
      <c r="AG79" s="25"/>
      <c r="AH79" s="25"/>
      <c r="AI79" s="25"/>
      <c r="AJ79" s="25"/>
      <c r="AK79" s="25"/>
      <c r="AL79" s="25"/>
      <c r="AM79" s="25"/>
      <c r="AN79" s="25"/>
      <c r="AO79" s="25"/>
      <c r="AP79" s="25"/>
      <c r="AQ79" s="25"/>
    </row>
    <row r="80" spans="1:43" s="2" customFormat="1" ht="13.2" x14ac:dyDescent="0.25">
      <c r="A80" s="529" t="s">
        <v>60</v>
      </c>
      <c r="B80" s="529"/>
      <c r="C80" s="529"/>
      <c r="D80" s="156"/>
      <c r="E80" s="155"/>
      <c r="F80" s="155"/>
      <c r="G80" s="155"/>
      <c r="H80" s="155"/>
      <c r="I80" s="155"/>
      <c r="J80" s="155"/>
      <c r="K80" s="155"/>
      <c r="L80" s="155"/>
      <c r="M80" s="155"/>
      <c r="N80" s="155"/>
      <c r="Q80" s="176"/>
      <c r="R80" s="176"/>
    </row>
    <row r="81" spans="1:44" s="2" customFormat="1" ht="13.2" x14ac:dyDescent="0.25">
      <c r="A81" s="503" t="s">
        <v>37</v>
      </c>
      <c r="B81" s="503"/>
      <c r="C81" s="503"/>
      <c r="D81" s="156"/>
      <c r="E81" s="155"/>
      <c r="F81" s="155"/>
      <c r="G81" s="155"/>
      <c r="H81" s="155"/>
      <c r="I81" s="155"/>
      <c r="J81" s="155"/>
      <c r="K81" s="155"/>
      <c r="L81" s="155"/>
      <c r="M81" s="155"/>
      <c r="N81" s="155"/>
      <c r="Q81" s="176"/>
      <c r="R81" s="176"/>
    </row>
    <row r="82" spans="1:44" s="2" customFormat="1" ht="27" customHeight="1" x14ac:dyDescent="0.25">
      <c r="A82" s="504" t="s">
        <v>64</v>
      </c>
      <c r="B82" s="504"/>
      <c r="C82" s="504"/>
      <c r="D82" s="504"/>
      <c r="E82" s="504"/>
      <c r="F82" s="504"/>
      <c r="G82" s="504"/>
      <c r="H82" s="504"/>
      <c r="I82" s="155"/>
      <c r="J82" s="155"/>
      <c r="K82" s="155"/>
      <c r="L82" s="155"/>
      <c r="M82" s="155"/>
      <c r="N82" s="155"/>
      <c r="Q82" s="176"/>
      <c r="R82" s="176"/>
    </row>
    <row r="83" spans="1:44" s="2" customFormat="1" ht="25.2" customHeight="1" x14ac:dyDescent="0.25">
      <c r="A83" s="454" t="s">
        <v>177</v>
      </c>
      <c r="B83" s="454"/>
      <c r="C83" s="454"/>
      <c r="D83" s="454"/>
      <c r="E83" s="454"/>
      <c r="F83" s="454"/>
      <c r="G83" s="454"/>
      <c r="H83" s="454"/>
      <c r="I83" s="454"/>
      <c r="J83" s="155"/>
      <c r="K83" s="155"/>
      <c r="L83" s="155"/>
      <c r="M83" s="155"/>
      <c r="N83" s="155"/>
      <c r="Q83" s="176"/>
      <c r="R83" s="176"/>
    </row>
    <row r="84" spans="1:44" s="165" customFormat="1" ht="13.2" x14ac:dyDescent="0.25">
      <c r="A84" s="454" t="s">
        <v>179</v>
      </c>
      <c r="B84" s="454"/>
      <c r="C84" s="454"/>
      <c r="D84" s="454"/>
      <c r="E84" s="454"/>
      <c r="F84" s="454"/>
      <c r="G84" s="454"/>
      <c r="H84" s="454"/>
      <c r="I84" s="454"/>
      <c r="J84" s="162"/>
      <c r="K84" s="162"/>
      <c r="L84" s="162"/>
      <c r="M84" s="162"/>
      <c r="N84" s="162"/>
      <c r="P84" s="164"/>
      <c r="Q84" s="164"/>
      <c r="R84" s="164"/>
      <c r="S84" s="164"/>
      <c r="T84" s="164"/>
      <c r="U84" s="164"/>
      <c r="V84" s="164"/>
      <c r="W84" s="164"/>
      <c r="Y84" s="184"/>
      <c r="Z84" s="184"/>
      <c r="AA84" s="184"/>
    </row>
    <row r="85" spans="1:44" s="165" customFormat="1" ht="13.2" x14ac:dyDescent="0.25">
      <c r="A85" s="454" t="s">
        <v>189</v>
      </c>
      <c r="B85" s="454"/>
      <c r="C85" s="454"/>
      <c r="D85" s="454"/>
      <c r="E85" s="454"/>
      <c r="F85" s="454"/>
      <c r="G85" s="454"/>
      <c r="H85" s="454"/>
      <c r="I85" s="454"/>
      <c r="J85" s="162"/>
      <c r="K85" s="162"/>
      <c r="L85" s="162"/>
      <c r="M85" s="162"/>
      <c r="N85" s="162"/>
      <c r="P85" s="164"/>
      <c r="Q85" s="164"/>
      <c r="R85" s="164"/>
      <c r="S85" s="164"/>
      <c r="T85" s="164"/>
      <c r="U85" s="164"/>
      <c r="V85" s="164"/>
      <c r="W85" s="164"/>
      <c r="Y85" s="184"/>
      <c r="Z85" s="184"/>
      <c r="AA85" s="184"/>
    </row>
    <row r="86" spans="1:44" s="165" customFormat="1" ht="13.2" x14ac:dyDescent="0.25">
      <c r="A86" s="278"/>
      <c r="B86" s="278"/>
      <c r="C86" s="278"/>
      <c r="D86" s="278"/>
      <c r="E86" s="278"/>
      <c r="F86" s="278"/>
      <c r="G86" s="278"/>
      <c r="H86" s="278"/>
      <c r="I86" s="278"/>
      <c r="J86" s="162"/>
      <c r="K86" s="162"/>
      <c r="L86" s="162"/>
      <c r="M86" s="162"/>
      <c r="N86" s="162"/>
      <c r="P86" s="164"/>
      <c r="Q86" s="164"/>
      <c r="R86" s="164"/>
      <c r="S86" s="164"/>
      <c r="T86" s="164"/>
      <c r="U86" s="164"/>
      <c r="V86" s="164"/>
      <c r="W86" s="164"/>
      <c r="Y86" s="184"/>
      <c r="Z86" s="184"/>
      <c r="AA86" s="184"/>
    </row>
    <row r="87" spans="1:44" s="165" customFormat="1" ht="25.2" customHeight="1" x14ac:dyDescent="0.25">
      <c r="A87" s="509" t="s">
        <v>35</v>
      </c>
      <c r="B87" s="509"/>
      <c r="C87" s="509"/>
      <c r="D87" s="166"/>
      <c r="E87" s="166"/>
      <c r="F87" s="166"/>
      <c r="G87" s="166"/>
      <c r="H87" s="166"/>
      <c r="I87" s="166"/>
      <c r="J87" s="162"/>
      <c r="K87" s="162"/>
      <c r="L87" s="162"/>
      <c r="M87" s="162"/>
      <c r="N87" s="162"/>
      <c r="P87" s="164"/>
      <c r="Q87" s="164"/>
      <c r="R87" s="164"/>
      <c r="S87" s="164"/>
      <c r="T87" s="164"/>
      <c r="U87" s="164"/>
      <c r="V87" s="164"/>
      <c r="W87" s="164"/>
      <c r="Y87" s="184"/>
      <c r="Z87" s="184"/>
      <c r="AA87" s="184"/>
    </row>
    <row r="88" spans="1:44" s="2" customFormat="1" ht="15" customHeight="1" x14ac:dyDescent="0.25">
      <c r="A88" s="509" t="s">
        <v>221</v>
      </c>
      <c r="B88" s="509"/>
      <c r="C88" s="509"/>
      <c r="D88" s="509"/>
      <c r="E88" s="509"/>
      <c r="F88" s="509"/>
      <c r="G88" s="534"/>
      <c r="H88" s="534"/>
      <c r="I88" s="155"/>
      <c r="J88" s="155"/>
      <c r="K88" s="155"/>
      <c r="L88" s="155"/>
      <c r="M88" s="155"/>
      <c r="N88" s="155"/>
      <c r="Q88" s="176"/>
      <c r="R88" s="176"/>
    </row>
    <row r="89" spans="1:44" s="2" customFormat="1" ht="15" customHeight="1" x14ac:dyDescent="0.25">
      <c r="A89" s="279" t="s">
        <v>222</v>
      </c>
      <c r="B89" s="162"/>
      <c r="C89" s="162"/>
      <c r="D89" s="162"/>
      <c r="E89" s="162"/>
      <c r="F89" s="162"/>
      <c r="G89" s="387"/>
      <c r="H89" s="387"/>
      <c r="I89" s="155"/>
      <c r="J89" s="155"/>
      <c r="K89" s="155"/>
      <c r="L89" s="155"/>
      <c r="M89" s="155"/>
      <c r="N89" s="155"/>
      <c r="Q89" s="176"/>
      <c r="R89" s="176"/>
    </row>
    <row r="90" spans="1:44" x14ac:dyDescent="0.3">
      <c r="A90" s="509" t="s">
        <v>68</v>
      </c>
      <c r="B90" s="509"/>
      <c r="C90" s="509"/>
      <c r="D90" s="509"/>
      <c r="E90" s="509"/>
      <c r="F90" s="509"/>
      <c r="G90" s="157"/>
      <c r="H90" s="157"/>
      <c r="I90" s="157"/>
      <c r="J90" s="157"/>
      <c r="K90" s="157"/>
      <c r="L90" s="157"/>
      <c r="M90" s="157"/>
      <c r="N90" s="157"/>
      <c r="P90" s="25"/>
      <c r="Q90" s="163"/>
      <c r="R90" s="163"/>
      <c r="S90" s="25"/>
      <c r="T90" s="25"/>
      <c r="U90" s="25"/>
      <c r="V90" s="25"/>
      <c r="W90" s="25"/>
      <c r="X90" s="25"/>
      <c r="Y90" s="25"/>
      <c r="Z90" s="25"/>
      <c r="AA90" s="25"/>
      <c r="AB90" s="25"/>
      <c r="AC90" s="25"/>
      <c r="AD90" s="25"/>
      <c r="AE90" s="25"/>
      <c r="AF90" s="25"/>
      <c r="AG90" s="25"/>
      <c r="AH90" s="25"/>
      <c r="AI90" s="25"/>
      <c r="AJ90" s="25"/>
      <c r="AK90" s="25"/>
      <c r="AL90" s="25"/>
      <c r="AM90" s="25"/>
      <c r="AN90" s="25"/>
      <c r="AO90" s="25"/>
      <c r="AP90" s="25"/>
      <c r="AQ90" s="25"/>
    </row>
    <row r="91" spans="1:44" x14ac:dyDescent="0.3">
      <c r="A91" s="509" t="s">
        <v>9</v>
      </c>
      <c r="B91" s="509"/>
      <c r="C91" s="509"/>
      <c r="D91" s="509"/>
      <c r="E91" s="509"/>
      <c r="F91" s="509"/>
      <c r="G91" s="157"/>
      <c r="H91" s="157"/>
      <c r="I91" s="157"/>
      <c r="J91" s="157"/>
      <c r="K91" s="157"/>
      <c r="L91" s="157"/>
      <c r="M91" s="157"/>
      <c r="N91" s="157"/>
      <c r="P91" s="25"/>
      <c r="Q91" s="163"/>
      <c r="R91" s="163"/>
      <c r="S91" s="25"/>
      <c r="T91" s="25"/>
      <c r="U91" s="25"/>
      <c r="V91" s="25"/>
      <c r="W91" s="25"/>
      <c r="X91" s="25"/>
      <c r="Y91" s="25"/>
      <c r="Z91" s="25"/>
      <c r="AA91" s="25"/>
      <c r="AB91" s="25"/>
      <c r="AC91" s="25"/>
      <c r="AD91" s="25"/>
      <c r="AE91" s="25"/>
      <c r="AF91" s="25"/>
      <c r="AG91" s="25"/>
      <c r="AH91" s="25"/>
      <c r="AI91" s="25"/>
      <c r="AJ91" s="25"/>
      <c r="AK91" s="25"/>
      <c r="AL91" s="25"/>
      <c r="AM91" s="25"/>
      <c r="AN91" s="25"/>
      <c r="AO91" s="25"/>
      <c r="AP91" s="25"/>
      <c r="AQ91" s="25"/>
    </row>
    <row r="92" spans="1:44" x14ac:dyDescent="0.3">
      <c r="A92" s="26"/>
      <c r="B92" s="137"/>
      <c r="C92" s="137"/>
      <c r="D92" s="367"/>
      <c r="E92" s="368"/>
      <c r="F92" s="368"/>
      <c r="G92" s="157"/>
      <c r="H92" s="157"/>
      <c r="I92" s="157"/>
      <c r="J92" s="157"/>
      <c r="K92" s="157"/>
      <c r="L92" s="157"/>
      <c r="M92" s="157"/>
      <c r="N92" s="157"/>
      <c r="P92" s="25"/>
      <c r="Q92" s="163"/>
      <c r="R92" s="163"/>
      <c r="S92" s="25"/>
      <c r="T92" s="25"/>
      <c r="U92" s="25"/>
      <c r="V92" s="25"/>
      <c r="W92" s="25"/>
      <c r="X92" s="25"/>
      <c r="Y92" s="25"/>
      <c r="Z92" s="25"/>
      <c r="AA92" s="25"/>
      <c r="AB92" s="25"/>
      <c r="AC92" s="25"/>
      <c r="AD92" s="25"/>
      <c r="AE92" s="25"/>
      <c r="AF92" s="25"/>
      <c r="AG92" s="25"/>
      <c r="AH92" s="25"/>
      <c r="AI92" s="25"/>
      <c r="AJ92" s="25"/>
      <c r="AK92" s="25"/>
      <c r="AL92" s="25"/>
      <c r="AM92" s="25"/>
      <c r="AN92" s="25"/>
      <c r="AO92" s="25"/>
      <c r="AP92" s="25"/>
      <c r="AQ92" s="25"/>
    </row>
    <row r="93" spans="1:44" x14ac:dyDescent="0.3">
      <c r="A93" s="26"/>
      <c r="B93" s="137"/>
      <c r="C93" s="137"/>
      <c r="D93" s="367"/>
      <c r="E93" s="368"/>
      <c r="F93" s="368"/>
      <c r="G93" s="157"/>
      <c r="H93" s="157"/>
      <c r="I93" s="157"/>
      <c r="J93" s="157"/>
      <c r="K93" s="157"/>
      <c r="L93" s="157"/>
      <c r="M93" s="157"/>
      <c r="N93" s="157"/>
      <c r="P93" s="25"/>
      <c r="Q93" s="163"/>
      <c r="R93" s="163"/>
      <c r="S93" s="25"/>
      <c r="T93" s="25"/>
      <c r="U93" s="25"/>
      <c r="V93" s="25"/>
      <c r="W93" s="25"/>
      <c r="X93" s="25"/>
      <c r="Y93" s="25"/>
      <c r="Z93" s="25"/>
      <c r="AA93" s="25"/>
      <c r="AB93" s="25"/>
      <c r="AC93" s="25"/>
      <c r="AD93" s="25"/>
      <c r="AE93" s="25"/>
      <c r="AF93" s="25"/>
      <c r="AG93" s="25"/>
      <c r="AH93" s="25"/>
      <c r="AI93" s="25"/>
      <c r="AJ93" s="25"/>
      <c r="AK93" s="25"/>
      <c r="AL93" s="25"/>
      <c r="AM93" s="25"/>
      <c r="AN93" s="25"/>
      <c r="AO93" s="25"/>
      <c r="AP93" s="25"/>
      <c r="AQ93" s="25"/>
    </row>
    <row r="94" spans="1:44" x14ac:dyDescent="0.3">
      <c r="A94" s="25"/>
      <c r="B94" s="119"/>
      <c r="C94" s="119"/>
      <c r="P94" s="25"/>
      <c r="Q94" s="163"/>
      <c r="R94" s="163"/>
      <c r="S94" s="25"/>
      <c r="T94" s="25"/>
      <c r="U94" s="25"/>
      <c r="V94" s="25"/>
      <c r="W94" s="25"/>
      <c r="X94" s="25"/>
      <c r="Y94" s="25"/>
      <c r="Z94" s="25"/>
      <c r="AA94" s="25"/>
      <c r="AB94" s="25"/>
      <c r="AC94" s="25"/>
      <c r="AD94" s="25"/>
      <c r="AE94" s="25"/>
      <c r="AF94" s="25"/>
      <c r="AG94" s="25"/>
      <c r="AH94" s="25"/>
      <c r="AI94" s="25"/>
      <c r="AJ94" s="25"/>
      <c r="AK94" s="25"/>
      <c r="AL94" s="25"/>
      <c r="AM94" s="25"/>
      <c r="AN94" s="25"/>
      <c r="AO94" s="25"/>
      <c r="AP94" s="25"/>
      <c r="AQ94" s="25"/>
      <c r="AR94" s="25"/>
    </row>
    <row r="95" spans="1:44" x14ac:dyDescent="0.3">
      <c r="A95" s="25"/>
      <c r="B95" s="119"/>
      <c r="C95" s="119"/>
      <c r="D95" s="119"/>
      <c r="E95" s="119"/>
      <c r="F95" s="119"/>
      <c r="P95" s="25"/>
      <c r="Q95" s="163"/>
      <c r="R95" s="163"/>
      <c r="S95" s="25"/>
      <c r="T95" s="25"/>
      <c r="U95" s="25"/>
      <c r="V95" s="25"/>
      <c r="W95" s="25"/>
      <c r="X95" s="25"/>
      <c r="Y95" s="25"/>
      <c r="Z95" s="25"/>
      <c r="AA95" s="25"/>
      <c r="AB95" s="25"/>
      <c r="AC95" s="25"/>
      <c r="AD95" s="25"/>
      <c r="AE95" s="25"/>
      <c r="AF95" s="25"/>
      <c r="AG95" s="25"/>
      <c r="AH95" s="25"/>
      <c r="AI95" s="25"/>
      <c r="AJ95" s="25"/>
      <c r="AK95" s="25"/>
      <c r="AL95" s="25"/>
      <c r="AM95" s="25"/>
      <c r="AN95" s="25"/>
      <c r="AO95" s="25"/>
      <c r="AP95" s="25"/>
      <c r="AQ95" s="25"/>
      <c r="AR95" s="25"/>
    </row>
    <row r="96" spans="1:44" x14ac:dyDescent="0.3">
      <c r="A96" s="25"/>
      <c r="B96" s="119"/>
      <c r="C96" s="119"/>
      <c r="D96" s="119"/>
      <c r="E96" s="119"/>
      <c r="F96" s="119"/>
      <c r="P96" s="25"/>
      <c r="Q96" s="163"/>
      <c r="R96" s="163"/>
      <c r="S96" s="25"/>
      <c r="T96" s="25"/>
      <c r="U96" s="25"/>
      <c r="V96" s="25"/>
      <c r="W96" s="25"/>
      <c r="X96" s="25"/>
      <c r="Y96" s="25"/>
      <c r="Z96" s="25"/>
      <c r="AA96" s="25"/>
      <c r="AB96" s="25"/>
      <c r="AC96" s="25"/>
      <c r="AD96" s="25"/>
      <c r="AE96" s="25"/>
      <c r="AF96" s="25"/>
      <c r="AG96" s="25"/>
      <c r="AH96" s="25"/>
      <c r="AI96" s="25"/>
      <c r="AJ96" s="25"/>
      <c r="AK96" s="25"/>
      <c r="AL96" s="25"/>
      <c r="AM96" s="25"/>
      <c r="AN96" s="25"/>
      <c r="AO96" s="25"/>
      <c r="AP96" s="25"/>
      <c r="AQ96" s="25"/>
      <c r="AR96" s="25"/>
    </row>
    <row r="97" spans="1:44" x14ac:dyDescent="0.3">
      <c r="A97" s="25"/>
      <c r="B97" s="119"/>
      <c r="C97" s="119"/>
      <c r="P97" s="25"/>
      <c r="Q97" s="163"/>
      <c r="R97" s="163"/>
      <c r="S97" s="25"/>
      <c r="T97" s="25"/>
      <c r="U97" s="25"/>
      <c r="V97" s="25"/>
      <c r="W97" s="25"/>
      <c r="X97" s="25"/>
      <c r="Y97" s="25"/>
      <c r="Z97" s="25"/>
      <c r="AA97" s="25"/>
      <c r="AB97" s="25"/>
      <c r="AC97" s="25"/>
      <c r="AD97" s="25"/>
      <c r="AE97" s="25"/>
      <c r="AF97" s="25"/>
      <c r="AG97" s="25"/>
      <c r="AH97" s="25"/>
      <c r="AI97" s="25"/>
      <c r="AJ97" s="25"/>
      <c r="AK97" s="25"/>
      <c r="AL97" s="25"/>
      <c r="AM97" s="25"/>
      <c r="AN97" s="25"/>
      <c r="AO97" s="25"/>
      <c r="AP97" s="25"/>
      <c r="AQ97" s="25"/>
      <c r="AR97" s="25"/>
    </row>
    <row r="98" spans="1:44" x14ac:dyDescent="0.3">
      <c r="A98" s="25"/>
      <c r="B98" s="119"/>
      <c r="C98" s="119"/>
    </row>
    <row r="99" spans="1:44" x14ac:dyDescent="0.3">
      <c r="A99" s="25"/>
      <c r="B99" s="119"/>
      <c r="C99" s="119"/>
    </row>
    <row r="100" spans="1:44" x14ac:dyDescent="0.3">
      <c r="A100" s="25"/>
      <c r="B100" s="119"/>
      <c r="C100" s="119"/>
      <c r="D100" s="119"/>
      <c r="E100" s="119"/>
      <c r="F100" s="119"/>
      <c r="G100" s="119"/>
      <c r="H100" s="119"/>
      <c r="I100" s="119"/>
      <c r="J100" s="119"/>
      <c r="K100" s="119"/>
      <c r="L100" s="119"/>
      <c r="M100" s="119"/>
      <c r="N100" s="119"/>
    </row>
    <row r="101" spans="1:44" x14ac:dyDescent="0.3">
      <c r="A101" s="25"/>
      <c r="B101" s="119"/>
      <c r="C101" s="119"/>
    </row>
    <row r="102" spans="1:44" x14ac:dyDescent="0.3">
      <c r="A102" s="25"/>
      <c r="B102" s="119"/>
      <c r="C102" s="119"/>
    </row>
    <row r="103" spans="1:44" x14ac:dyDescent="0.3">
      <c r="A103" s="25"/>
      <c r="B103" s="119"/>
      <c r="C103" s="119"/>
    </row>
    <row r="104" spans="1:44" x14ac:dyDescent="0.3">
      <c r="A104" s="25"/>
      <c r="B104" s="119"/>
      <c r="C104" s="119"/>
    </row>
    <row r="105" spans="1:44" x14ac:dyDescent="0.3">
      <c r="A105" s="25"/>
      <c r="B105" s="119"/>
      <c r="C105" s="119"/>
    </row>
    <row r="106" spans="1:44" x14ac:dyDescent="0.3">
      <c r="A106" s="25"/>
      <c r="B106" s="119"/>
      <c r="C106" s="119"/>
    </row>
    <row r="107" spans="1:44" x14ac:dyDescent="0.3">
      <c r="A107" s="25"/>
      <c r="B107" s="119"/>
      <c r="C107" s="119"/>
    </row>
    <row r="108" spans="1:44" x14ac:dyDescent="0.3">
      <c r="A108" s="25"/>
      <c r="B108" s="119"/>
      <c r="C108" s="119"/>
    </row>
    <row r="109" spans="1:44" x14ac:dyDescent="0.3">
      <c r="A109" s="25"/>
      <c r="B109" s="119"/>
      <c r="C109" s="119"/>
    </row>
    <row r="110" spans="1:44" x14ac:dyDescent="0.3">
      <c r="A110" s="25"/>
      <c r="B110" s="119"/>
      <c r="C110" s="119"/>
    </row>
    <row r="111" spans="1:44" x14ac:dyDescent="0.3">
      <c r="A111" s="25"/>
      <c r="B111" s="119"/>
      <c r="C111" s="119"/>
    </row>
    <row r="112" spans="1:44" x14ac:dyDescent="0.3">
      <c r="A112" s="25"/>
      <c r="B112" s="119"/>
      <c r="C112" s="119"/>
    </row>
    <row r="113" spans="1:3" x14ac:dyDescent="0.3">
      <c r="A113" s="25"/>
      <c r="B113" s="119"/>
      <c r="C113" s="119"/>
    </row>
    <row r="114" spans="1:3" x14ac:dyDescent="0.3">
      <c r="A114" s="25"/>
      <c r="B114" s="119"/>
      <c r="C114" s="119"/>
    </row>
    <row r="115" spans="1:3" x14ac:dyDescent="0.3">
      <c r="A115" s="25"/>
      <c r="B115" s="119"/>
      <c r="C115" s="119"/>
    </row>
    <row r="116" spans="1:3" x14ac:dyDescent="0.3">
      <c r="A116" s="25"/>
      <c r="B116" s="119"/>
      <c r="C116" s="119"/>
    </row>
    <row r="117" spans="1:3" x14ac:dyDescent="0.3">
      <c r="A117" s="25"/>
      <c r="B117" s="119"/>
      <c r="C117" s="119"/>
    </row>
    <row r="118" spans="1:3" x14ac:dyDescent="0.3">
      <c r="A118" s="25"/>
      <c r="B118" s="119"/>
      <c r="C118" s="119"/>
    </row>
    <row r="119" spans="1:3" x14ac:dyDescent="0.3">
      <c r="A119" s="25"/>
      <c r="B119" s="119"/>
      <c r="C119" s="119"/>
    </row>
    <row r="120" spans="1:3" x14ac:dyDescent="0.3">
      <c r="A120" s="25"/>
      <c r="B120" s="119"/>
      <c r="C120" s="119"/>
    </row>
    <row r="121" spans="1:3" x14ac:dyDescent="0.3">
      <c r="A121" s="25"/>
      <c r="B121" s="119"/>
      <c r="C121" s="119"/>
    </row>
    <row r="122" spans="1:3" x14ac:dyDescent="0.3">
      <c r="A122" s="25"/>
      <c r="B122" s="119"/>
      <c r="C122" s="119"/>
    </row>
    <row r="123" spans="1:3" x14ac:dyDescent="0.3">
      <c r="A123" s="25"/>
      <c r="B123" s="119"/>
      <c r="C123" s="119"/>
    </row>
    <row r="124" spans="1:3" x14ac:dyDescent="0.3">
      <c r="A124" s="25"/>
      <c r="B124" s="119"/>
      <c r="C124" s="119"/>
    </row>
    <row r="125" spans="1:3" x14ac:dyDescent="0.3">
      <c r="A125" s="25"/>
      <c r="B125" s="119"/>
      <c r="C125" s="119"/>
    </row>
    <row r="126" spans="1:3" x14ac:dyDescent="0.3">
      <c r="A126" s="25"/>
      <c r="B126" s="119"/>
      <c r="C126" s="119"/>
    </row>
    <row r="127" spans="1:3" x14ac:dyDescent="0.3">
      <c r="A127" s="25"/>
      <c r="B127" s="119"/>
      <c r="C127" s="119"/>
    </row>
    <row r="128" spans="1:3" x14ac:dyDescent="0.3">
      <c r="A128" s="25"/>
      <c r="B128" s="119"/>
      <c r="C128" s="119"/>
    </row>
    <row r="129" spans="1:3" x14ac:dyDescent="0.3">
      <c r="A129" s="25"/>
      <c r="B129" s="119"/>
      <c r="C129" s="119"/>
    </row>
    <row r="130" spans="1:3" x14ac:dyDescent="0.3">
      <c r="A130" s="25"/>
      <c r="B130" s="119"/>
      <c r="C130" s="119"/>
    </row>
    <row r="131" spans="1:3" x14ac:dyDescent="0.3">
      <c r="A131" s="25"/>
      <c r="B131" s="119"/>
      <c r="C131" s="119"/>
    </row>
  </sheetData>
  <mergeCells count="21">
    <mergeCell ref="A91:C91"/>
    <mergeCell ref="D91:F91"/>
    <mergeCell ref="A87:C87"/>
    <mergeCell ref="A82:H82"/>
    <mergeCell ref="G88:H88"/>
    <mergeCell ref="A88:F88"/>
    <mergeCell ref="A90:C90"/>
    <mergeCell ref="D90:F90"/>
    <mergeCell ref="A84:I84"/>
    <mergeCell ref="A85:I85"/>
    <mergeCell ref="A1:I1"/>
    <mergeCell ref="A2:I2"/>
    <mergeCell ref="A3:I3"/>
    <mergeCell ref="A4:I4"/>
    <mergeCell ref="A74:H74"/>
    <mergeCell ref="A78:C78"/>
    <mergeCell ref="A83:I83"/>
    <mergeCell ref="A77:F77"/>
    <mergeCell ref="A79:C79"/>
    <mergeCell ref="A80:C80"/>
    <mergeCell ref="A81:C81"/>
  </mergeCells>
  <phoneticPr fontId="9" type="noConversion"/>
  <conditionalFormatting sqref="C76:H76">
    <cfRule type="cellIs" dxfId="1" priority="3" operator="notBetween">
      <formula>-1</formula>
      <formula>1</formula>
    </cfRule>
  </conditionalFormatting>
  <conditionalFormatting sqref="O65:P65">
    <cfRule type="cellIs" dxfId="0" priority="1" operator="notBetween">
      <formula>-1</formula>
      <formula>1</formula>
    </cfRule>
  </conditionalFormatting>
  <printOptions horizontalCentered="1" verticalCentered="1"/>
  <pageMargins left="0.39370078740157483" right="0.39370078740157483" top="0.35433070866141736" bottom="0.39370078740157483" header="0.39370078740157483" footer="0"/>
  <pageSetup paperSize="8" scale="96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14</vt:i4>
      </vt:variant>
    </vt:vector>
  </HeadingPairs>
  <TitlesOfParts>
    <vt:vector size="28" baseType="lpstr">
      <vt:lpstr>Ene 2026</vt:lpstr>
      <vt:lpstr>Feb 2026</vt:lpstr>
      <vt:lpstr>Mar 2026</vt:lpstr>
      <vt:lpstr>Abr 2026</vt:lpstr>
      <vt:lpstr>May 2026</vt:lpstr>
      <vt:lpstr>Jun 2026</vt:lpstr>
      <vt:lpstr>Jul 2026</vt:lpstr>
      <vt:lpstr>Ago 2026</vt:lpstr>
      <vt:lpstr>Sept 2026</vt:lpstr>
      <vt:lpstr>Oct 2025</vt:lpstr>
      <vt:lpstr>Nov2025</vt:lpstr>
      <vt:lpstr>Dic2025</vt:lpstr>
      <vt:lpstr>Acum</vt:lpstr>
      <vt:lpstr>Recaudación abierta</vt:lpstr>
      <vt:lpstr>'Abr 2026'!Área_de_impresión</vt:lpstr>
      <vt:lpstr>Acum!Área_de_impresión</vt:lpstr>
      <vt:lpstr>'Ago 2026'!Área_de_impresión</vt:lpstr>
      <vt:lpstr>'Dic2025'!Área_de_impresión</vt:lpstr>
      <vt:lpstr>'Ene 2026'!Área_de_impresión</vt:lpstr>
      <vt:lpstr>'Feb 2026'!Área_de_impresión</vt:lpstr>
      <vt:lpstr>'Jul 2026'!Área_de_impresión</vt:lpstr>
      <vt:lpstr>'Jun 2026'!Área_de_impresión</vt:lpstr>
      <vt:lpstr>'Mar 2026'!Área_de_impresión</vt:lpstr>
      <vt:lpstr>'May 2026'!Área_de_impresión</vt:lpstr>
      <vt:lpstr>'Nov2025'!Área_de_impresión</vt:lpstr>
      <vt:lpstr>'Oct 2025'!Área_de_impresión</vt:lpstr>
      <vt:lpstr>'Recaudación abierta'!Área_de_impresión</vt:lpstr>
      <vt:lpstr>'Sept 2026'!Área_de_impresión</vt:lpstr>
    </vt:vector>
  </TitlesOfParts>
  <Company>SRI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Chasi Toapanta, Julissa Elizabeth</dc:creator>
  <cp:lastModifiedBy>Piaun Cabrera, Amparo Elizabeth</cp:lastModifiedBy>
  <cp:lastPrinted>2024-09-13T14:31:48Z</cp:lastPrinted>
  <dcterms:created xsi:type="dcterms:W3CDTF">2018-02-06T15:09:54Z</dcterms:created>
  <dcterms:modified xsi:type="dcterms:W3CDTF">2026-10-19T15:09:30Z</dcterms:modified>
</cp:coreProperties>
</file>